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ATA\EXCEL\WATER\MANAGE\Regulation\PR19\Data tables submissions non finance supported\"/>
    </mc:Choice>
  </mc:AlternateContent>
  <bookViews>
    <workbookView xWindow="0" yWindow="0" windowWidth="20496" windowHeight="7452"/>
  </bookViews>
  <sheets>
    <sheet name="Unit costs" sheetId="4" r:id="rId1"/>
  </sheet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1" i="4" l="1"/>
  <c r="A81" i="4" l="1"/>
  <c r="A78" i="4"/>
  <c r="A217" i="4" l="1"/>
  <c r="A216" i="4"/>
  <c r="A215" i="4"/>
  <c r="A214" i="4"/>
  <c r="A213" i="4"/>
  <c r="A212" i="4"/>
  <c r="A211" i="4"/>
  <c r="A208" i="4"/>
  <c r="A207" i="4"/>
  <c r="A206" i="4"/>
  <c r="A205" i="4"/>
  <c r="A204" i="4"/>
  <c r="A203" i="4"/>
  <c r="A202" i="4"/>
  <c r="A199" i="4"/>
  <c r="A198" i="4"/>
  <c r="A197" i="4"/>
  <c r="A196" i="4"/>
  <c r="A195" i="4"/>
  <c r="A194" i="4"/>
  <c r="A193" i="4"/>
  <c r="A181" i="4"/>
  <c r="A180" i="4"/>
  <c r="A179" i="4"/>
  <c r="A178" i="4"/>
  <c r="A177" i="4"/>
  <c r="A176" i="4"/>
  <c r="A175" i="4"/>
  <c r="A172" i="4"/>
  <c r="A171" i="4"/>
  <c r="A170" i="4"/>
  <c r="A169" i="4"/>
  <c r="A168" i="4"/>
  <c r="A167" i="4"/>
  <c r="A166" i="4"/>
  <c r="A163" i="4"/>
  <c r="A162" i="4"/>
  <c r="A161" i="4"/>
  <c r="A160" i="4"/>
  <c r="A159" i="4"/>
  <c r="A158" i="4"/>
  <c r="A157" i="4"/>
  <c r="G181" i="4" l="1"/>
  <c r="F181" i="4"/>
  <c r="E181" i="4"/>
  <c r="G180" i="4"/>
  <c r="F180" i="4"/>
  <c r="E180" i="4"/>
  <c r="G179" i="4"/>
  <c r="F179" i="4"/>
  <c r="E179" i="4"/>
  <c r="G178" i="4"/>
  <c r="F178" i="4"/>
  <c r="E178" i="4"/>
  <c r="G177" i="4"/>
  <c r="F177" i="4"/>
  <c r="E177" i="4"/>
  <c r="G176" i="4"/>
  <c r="F176" i="4"/>
  <c r="E176" i="4"/>
  <c r="G175" i="4"/>
  <c r="F175" i="4"/>
  <c r="E175" i="4"/>
  <c r="D181" i="4"/>
  <c r="D180" i="4"/>
  <c r="D179" i="4"/>
  <c r="D178" i="4"/>
  <c r="D177" i="4"/>
  <c r="D176" i="4"/>
  <c r="D175" i="4"/>
  <c r="D145" i="4"/>
  <c r="D144" i="4"/>
  <c r="D143" i="4"/>
  <c r="D142" i="4"/>
  <c r="D141" i="4"/>
  <c r="D140" i="4"/>
  <c r="D139" i="4"/>
  <c r="AB190" i="4" l="1"/>
  <c r="AA190" i="4"/>
  <c r="Z190" i="4"/>
  <c r="Y190" i="4"/>
  <c r="X190" i="4"/>
  <c r="W190" i="4"/>
  <c r="V190" i="4"/>
  <c r="U190" i="4"/>
  <c r="T190" i="4"/>
  <c r="S190" i="4"/>
  <c r="R190" i="4"/>
  <c r="Q190" i="4"/>
  <c r="P190" i="4"/>
  <c r="O190" i="4"/>
  <c r="N190" i="4"/>
  <c r="M190" i="4"/>
  <c r="L190" i="4"/>
  <c r="K190" i="4"/>
  <c r="J190" i="4"/>
  <c r="I190" i="4"/>
  <c r="AB154" i="4"/>
  <c r="AA154" i="4"/>
  <c r="Z154" i="4"/>
  <c r="Y154" i="4"/>
  <c r="X154" i="4"/>
  <c r="W154" i="4"/>
  <c r="V154" i="4"/>
  <c r="U154" i="4"/>
  <c r="T154" i="4"/>
  <c r="S154" i="4"/>
  <c r="R154" i="4"/>
  <c r="Q154" i="4"/>
  <c r="P154" i="4"/>
  <c r="O154" i="4"/>
  <c r="N154" i="4"/>
  <c r="M154" i="4"/>
  <c r="L154" i="4"/>
  <c r="K154" i="4"/>
  <c r="J154" i="4"/>
  <c r="I154" i="4"/>
  <c r="AB118" i="4"/>
  <c r="AA118" i="4"/>
  <c r="Z118" i="4"/>
  <c r="Y118" i="4"/>
  <c r="X118" i="4"/>
  <c r="W118" i="4"/>
  <c r="V118" i="4"/>
  <c r="U118" i="4"/>
  <c r="T118" i="4"/>
  <c r="S118" i="4"/>
  <c r="R118" i="4"/>
  <c r="Q118" i="4"/>
  <c r="P118" i="4"/>
  <c r="O118" i="4"/>
  <c r="N118" i="4"/>
  <c r="M118" i="4"/>
  <c r="L118" i="4"/>
  <c r="K118" i="4"/>
  <c r="J118" i="4"/>
  <c r="I118" i="4"/>
  <c r="A145" i="4" l="1"/>
  <c r="A144" i="4"/>
  <c r="A143" i="4"/>
  <c r="A142" i="4"/>
  <c r="A141" i="4"/>
  <c r="A140" i="4"/>
  <c r="A139" i="4"/>
  <c r="A136" i="4"/>
  <c r="A135" i="4"/>
  <c r="A134" i="4"/>
  <c r="A133" i="4"/>
  <c r="A132" i="4"/>
  <c r="A131" i="4"/>
  <c r="A130" i="4"/>
  <c r="A127" i="4"/>
  <c r="A126" i="4"/>
  <c r="A125" i="4"/>
  <c r="A124" i="4"/>
  <c r="A123" i="4"/>
  <c r="A122" i="4"/>
  <c r="A121" i="4"/>
  <c r="A102" i="4"/>
  <c r="A101" i="4"/>
  <c r="A100" i="4"/>
  <c r="A99" i="4"/>
  <c r="A98" i="4"/>
  <c r="A97" i="4"/>
  <c r="A96" i="4"/>
  <c r="A83" i="4"/>
  <c r="A82" i="4"/>
  <c r="A80" i="4"/>
  <c r="A79" i="4"/>
  <c r="A77" i="4"/>
  <c r="A64" i="4"/>
  <c r="A63" i="4"/>
  <c r="A62" i="4"/>
  <c r="A61" i="4"/>
  <c r="A60" i="4"/>
  <c r="A59" i="4"/>
  <c r="A58" i="4"/>
  <c r="A42" i="4"/>
  <c r="A41" i="4"/>
  <c r="A40" i="4"/>
  <c r="A39" i="4"/>
  <c r="A38" i="4"/>
  <c r="A37" i="4"/>
  <c r="A36" i="4"/>
  <c r="A33" i="4"/>
  <c r="A32" i="4"/>
  <c r="A31" i="4"/>
  <c r="A30" i="4"/>
  <c r="A29" i="4"/>
  <c r="A28" i="4"/>
  <c r="A27" i="4"/>
  <c r="E249" i="4" l="1"/>
  <c r="E255" i="4" s="1"/>
  <c r="F249" i="4"/>
  <c r="F255" i="4" s="1"/>
  <c r="G249" i="4"/>
  <c r="G255" i="4" s="1"/>
  <c r="D249" i="4"/>
  <c r="D255" i="4" s="1"/>
  <c r="D239" i="4" l="1"/>
  <c r="D240" i="4"/>
  <c r="D241" i="4"/>
  <c r="E239" i="4"/>
  <c r="F239" i="4"/>
  <c r="G239" i="4"/>
  <c r="H239" i="4"/>
  <c r="I239" i="4"/>
  <c r="J239" i="4"/>
  <c r="K239" i="4"/>
  <c r="L239" i="4"/>
  <c r="M239" i="4"/>
  <c r="N239" i="4"/>
  <c r="O239" i="4"/>
  <c r="P239" i="4"/>
  <c r="Q239" i="4"/>
  <c r="R239" i="4"/>
  <c r="S239" i="4"/>
  <c r="T239" i="4"/>
  <c r="U239" i="4"/>
  <c r="V239" i="4"/>
  <c r="W239" i="4"/>
  <c r="X239" i="4"/>
  <c r="Y239" i="4"/>
  <c r="Z239" i="4"/>
  <c r="AA239" i="4"/>
  <c r="AB239" i="4"/>
  <c r="E240" i="4"/>
  <c r="F240" i="4"/>
  <c r="G240" i="4"/>
  <c r="H240" i="4"/>
  <c r="I240" i="4"/>
  <c r="J240" i="4"/>
  <c r="K240" i="4"/>
  <c r="L240" i="4"/>
  <c r="M240" i="4"/>
  <c r="N240" i="4"/>
  <c r="O240" i="4"/>
  <c r="P240" i="4"/>
  <c r="Q240" i="4"/>
  <c r="R240" i="4"/>
  <c r="S240" i="4"/>
  <c r="T240" i="4"/>
  <c r="U240" i="4"/>
  <c r="V240" i="4"/>
  <c r="W240" i="4"/>
  <c r="X240" i="4"/>
  <c r="Y240" i="4"/>
  <c r="Z240" i="4"/>
  <c r="AA240" i="4"/>
  <c r="AB240" i="4"/>
  <c r="E241" i="4"/>
  <c r="F241" i="4"/>
  <c r="G241" i="4"/>
  <c r="H241" i="4"/>
  <c r="I241" i="4"/>
  <c r="J241" i="4"/>
  <c r="K241" i="4"/>
  <c r="L241" i="4"/>
  <c r="M241" i="4"/>
  <c r="N241" i="4"/>
  <c r="O241" i="4"/>
  <c r="P241" i="4"/>
  <c r="Q241" i="4"/>
  <c r="R241" i="4"/>
  <c r="S241" i="4"/>
  <c r="T241" i="4"/>
  <c r="U241" i="4"/>
  <c r="V241" i="4"/>
  <c r="W241" i="4"/>
  <c r="X241" i="4"/>
  <c r="Y241" i="4"/>
  <c r="Z241" i="4"/>
  <c r="AA241" i="4"/>
  <c r="AB241" i="4"/>
  <c r="C135" i="4" l="1"/>
  <c r="C171" i="4"/>
  <c r="C208" i="4"/>
  <c r="C207" i="4"/>
  <c r="C172" i="4"/>
  <c r="C136" i="4"/>
  <c r="H190" i="4" l="1"/>
  <c r="D190" i="4"/>
  <c r="G190" i="4"/>
  <c r="H118" i="4"/>
  <c r="F190" i="4"/>
  <c r="G118" i="4"/>
  <c r="E190" i="4"/>
  <c r="F118" i="4"/>
  <c r="AB217" i="4"/>
  <c r="X217" i="4"/>
  <c r="T217" i="4"/>
  <c r="P217" i="4"/>
  <c r="L217" i="4"/>
  <c r="H217" i="4"/>
  <c r="D217" i="4"/>
  <c r="AA217" i="4"/>
  <c r="W217" i="4"/>
  <c r="S217" i="4"/>
  <c r="O217" i="4"/>
  <c r="K217" i="4"/>
  <c r="G217" i="4"/>
  <c r="Z217" i="4"/>
  <c r="V217" i="4"/>
  <c r="R217" i="4"/>
  <c r="N217" i="4"/>
  <c r="J217" i="4"/>
  <c r="F217" i="4"/>
  <c r="Y217" i="4"/>
  <c r="I217" i="4"/>
  <c r="U217" i="4"/>
  <c r="E217" i="4"/>
  <c r="Q217" i="4"/>
  <c r="M217" i="4"/>
  <c r="F145" i="4"/>
  <c r="J145" i="4"/>
  <c r="N145" i="4"/>
  <c r="R145" i="4"/>
  <c r="V145" i="4"/>
  <c r="Z145" i="4"/>
  <c r="G145" i="4"/>
  <c r="K145" i="4"/>
  <c r="O145" i="4"/>
  <c r="S145" i="4"/>
  <c r="W145" i="4"/>
  <c r="AA145" i="4"/>
  <c r="I145" i="4"/>
  <c r="Q145" i="4"/>
  <c r="Y145" i="4"/>
  <c r="M145" i="4"/>
  <c r="H145" i="4"/>
  <c r="X145" i="4"/>
  <c r="L145" i="4"/>
  <c r="T145" i="4"/>
  <c r="AB145" i="4"/>
  <c r="E145" i="4"/>
  <c r="U145" i="4"/>
  <c r="P145" i="4"/>
  <c r="AA180" i="4"/>
  <c r="W180" i="4"/>
  <c r="S180" i="4"/>
  <c r="O180" i="4"/>
  <c r="K180" i="4"/>
  <c r="Z180" i="4"/>
  <c r="V180" i="4"/>
  <c r="R180" i="4"/>
  <c r="N180" i="4"/>
  <c r="J180" i="4"/>
  <c r="Y180" i="4"/>
  <c r="U180" i="4"/>
  <c r="Q180" i="4"/>
  <c r="M180" i="4"/>
  <c r="I180" i="4"/>
  <c r="AB180" i="4"/>
  <c r="L180" i="4"/>
  <c r="X180" i="4"/>
  <c r="H180" i="4"/>
  <c r="T180" i="4"/>
  <c r="P180" i="4"/>
  <c r="AA181" i="4"/>
  <c r="W181" i="4"/>
  <c r="S181" i="4"/>
  <c r="O181" i="4"/>
  <c r="K181" i="4"/>
  <c r="Z181" i="4"/>
  <c r="V181" i="4"/>
  <c r="R181" i="4"/>
  <c r="N181" i="4"/>
  <c r="J181" i="4"/>
  <c r="Y181" i="4"/>
  <c r="U181" i="4"/>
  <c r="Q181" i="4"/>
  <c r="M181" i="4"/>
  <c r="I181" i="4"/>
  <c r="X181" i="4"/>
  <c r="H181" i="4"/>
  <c r="P181" i="4"/>
  <c r="T181" i="4"/>
  <c r="AB181" i="4"/>
  <c r="L181" i="4"/>
  <c r="F144" i="4"/>
  <c r="J144" i="4"/>
  <c r="N144" i="4"/>
  <c r="R144" i="4"/>
  <c r="V144" i="4"/>
  <c r="Z144" i="4"/>
  <c r="L144" i="4"/>
  <c r="G144" i="4"/>
  <c r="K144" i="4"/>
  <c r="O144" i="4"/>
  <c r="S144" i="4"/>
  <c r="W144" i="4"/>
  <c r="AA144" i="4"/>
  <c r="H144" i="4"/>
  <c r="P144" i="4"/>
  <c r="Q144" i="4"/>
  <c r="Y144" i="4"/>
  <c r="U144" i="4"/>
  <c r="M144" i="4"/>
  <c r="E144" i="4"/>
  <c r="T144" i="4"/>
  <c r="AB144" i="4"/>
  <c r="I144" i="4"/>
  <c r="X144" i="4"/>
  <c r="AB216" i="4"/>
  <c r="X216" i="4"/>
  <c r="T216" i="4"/>
  <c r="P216" i="4"/>
  <c r="L216" i="4"/>
  <c r="H216" i="4"/>
  <c r="AA216" i="4"/>
  <c r="W216" i="4"/>
  <c r="S216" i="4"/>
  <c r="O216" i="4"/>
  <c r="K216" i="4"/>
  <c r="G216" i="4"/>
  <c r="D216" i="4"/>
  <c r="Z216" i="4"/>
  <c r="V216" i="4"/>
  <c r="R216" i="4"/>
  <c r="N216" i="4"/>
  <c r="J216" i="4"/>
  <c r="F216" i="4"/>
  <c r="Q216" i="4"/>
  <c r="Y216" i="4"/>
  <c r="M216" i="4"/>
  <c r="I216" i="4"/>
  <c r="E216" i="4"/>
  <c r="U216" i="4"/>
  <c r="H154" i="4"/>
  <c r="D154" i="4"/>
  <c r="E118" i="4"/>
  <c r="G154" i="4"/>
  <c r="D118" i="4"/>
  <c r="F154" i="4"/>
  <c r="E154" i="4"/>
  <c r="U242" i="4" l="1"/>
  <c r="Y242" i="4"/>
  <c r="S233" i="4"/>
  <c r="T233" i="4"/>
  <c r="U233" i="4"/>
  <c r="V233" i="4"/>
  <c r="W233" i="4"/>
  <c r="X233" i="4"/>
  <c r="Y233" i="4"/>
  <c r="Z233" i="4"/>
  <c r="AA233" i="4"/>
  <c r="AB233" i="4"/>
  <c r="S234" i="4"/>
  <c r="T234" i="4"/>
  <c r="U234" i="4"/>
  <c r="V234" i="4"/>
  <c r="W234" i="4"/>
  <c r="X234" i="4"/>
  <c r="Y234" i="4"/>
  <c r="Z234" i="4"/>
  <c r="AA234" i="4"/>
  <c r="AB234" i="4"/>
  <c r="S235" i="4"/>
  <c r="T235" i="4"/>
  <c r="U235" i="4"/>
  <c r="V235" i="4"/>
  <c r="W235" i="4"/>
  <c r="X235" i="4"/>
  <c r="Y235" i="4"/>
  <c r="Z235" i="4"/>
  <c r="AA235" i="4"/>
  <c r="AB235" i="4"/>
  <c r="S236" i="4" l="1"/>
  <c r="AA236" i="4"/>
  <c r="W236" i="4"/>
  <c r="AA242" i="4"/>
  <c r="T236" i="4"/>
  <c r="AB236" i="4"/>
  <c r="X236" i="4"/>
  <c r="W242" i="4"/>
  <c r="Y236" i="4"/>
  <c r="S242" i="4"/>
  <c r="U236" i="4"/>
  <c r="AB242" i="4"/>
  <c r="X242" i="4"/>
  <c r="T242" i="4"/>
  <c r="V236" i="4"/>
  <c r="Z242" i="4"/>
  <c r="V242" i="4"/>
  <c r="Z236" i="4"/>
  <c r="E233" i="4"/>
  <c r="F233" i="4"/>
  <c r="G233" i="4"/>
  <c r="H233" i="4"/>
  <c r="I233" i="4"/>
  <c r="J233" i="4"/>
  <c r="K233" i="4"/>
  <c r="L233" i="4"/>
  <c r="M233" i="4"/>
  <c r="N233" i="4"/>
  <c r="O233" i="4"/>
  <c r="P233" i="4"/>
  <c r="Q233" i="4"/>
  <c r="R233" i="4"/>
  <c r="E234" i="4"/>
  <c r="F234" i="4"/>
  <c r="G234" i="4"/>
  <c r="H234" i="4"/>
  <c r="I234" i="4"/>
  <c r="J234" i="4"/>
  <c r="K234" i="4"/>
  <c r="L234" i="4"/>
  <c r="M234" i="4"/>
  <c r="N234" i="4"/>
  <c r="O234" i="4"/>
  <c r="P234" i="4"/>
  <c r="Q234" i="4"/>
  <c r="R234" i="4"/>
  <c r="E235" i="4"/>
  <c r="F235" i="4"/>
  <c r="G235" i="4"/>
  <c r="H235" i="4"/>
  <c r="I235" i="4"/>
  <c r="J235" i="4"/>
  <c r="K235" i="4"/>
  <c r="L235" i="4"/>
  <c r="M235" i="4"/>
  <c r="N235" i="4"/>
  <c r="O235" i="4"/>
  <c r="P235" i="4"/>
  <c r="Q235" i="4"/>
  <c r="R235" i="4"/>
  <c r="D235" i="4"/>
  <c r="D234" i="4"/>
  <c r="D233" i="4"/>
  <c r="K242" i="4" l="1"/>
  <c r="R236" i="4"/>
  <c r="N236" i="4"/>
  <c r="J236" i="4"/>
  <c r="F236" i="4"/>
  <c r="R242" i="4"/>
  <c r="N242" i="4"/>
  <c r="J242" i="4"/>
  <c r="F242" i="4"/>
  <c r="K236" i="4"/>
  <c r="O242" i="4"/>
  <c r="D236" i="4"/>
  <c r="D248" i="4" s="1"/>
  <c r="Q236" i="4"/>
  <c r="M236" i="4"/>
  <c r="I236" i="4"/>
  <c r="E236" i="4"/>
  <c r="D242" i="4"/>
  <c r="Q242" i="4"/>
  <c r="M242" i="4"/>
  <c r="I242" i="4"/>
  <c r="E242" i="4"/>
  <c r="O236" i="4"/>
  <c r="G236" i="4"/>
  <c r="G242" i="4"/>
  <c r="P236" i="4"/>
  <c r="L236" i="4"/>
  <c r="H236" i="4"/>
  <c r="P242" i="4"/>
  <c r="L242" i="4"/>
  <c r="H242" i="4"/>
  <c r="D254" i="4" l="1"/>
  <c r="C121" i="4"/>
  <c r="C130" i="4" s="1"/>
  <c r="C122" i="4"/>
  <c r="C131" i="4" s="1"/>
  <c r="C125" i="4"/>
  <c r="C134" i="4" s="1"/>
  <c r="C123" i="4"/>
  <c r="C132" i="4" s="1"/>
  <c r="C193" i="4"/>
  <c r="C202" i="4" s="1"/>
  <c r="C194" i="4"/>
  <c r="C203" i="4" s="1"/>
  <c r="C160" i="4"/>
  <c r="C169" i="4" s="1"/>
  <c r="C127" i="4"/>
  <c r="C197" i="4"/>
  <c r="C206" i="4" s="1"/>
  <c r="C199" i="4"/>
  <c r="C163" i="4"/>
  <c r="C158" i="4"/>
  <c r="C167" i="4" s="1"/>
  <c r="C126" i="4"/>
  <c r="C196" i="4"/>
  <c r="C205" i="4" s="1"/>
  <c r="C161" i="4"/>
  <c r="C170" i="4" s="1"/>
  <c r="C162" i="4"/>
  <c r="C124" i="4"/>
  <c r="C133" i="4" s="1"/>
  <c r="C198" i="4"/>
  <c r="C195" i="4"/>
  <c r="C204" i="4" s="1"/>
  <c r="C157" i="4"/>
  <c r="C166" i="4" s="1"/>
  <c r="H175" i="4" s="1"/>
  <c r="C159" i="4"/>
  <c r="C168" i="4" s="1"/>
  <c r="AA176" i="4" l="1"/>
  <c r="W176" i="4"/>
  <c r="S176" i="4"/>
  <c r="O176" i="4"/>
  <c r="K176" i="4"/>
  <c r="Z176" i="4"/>
  <c r="V176" i="4"/>
  <c r="R176" i="4"/>
  <c r="N176" i="4"/>
  <c r="J176" i="4"/>
  <c r="AB176" i="4"/>
  <c r="T176" i="4"/>
  <c r="L176" i="4"/>
  <c r="X176" i="4"/>
  <c r="H176" i="4"/>
  <c r="Y176" i="4"/>
  <c r="Q176" i="4"/>
  <c r="I176" i="4"/>
  <c r="P176" i="4"/>
  <c r="U176" i="4"/>
  <c r="M176" i="4"/>
  <c r="F141" i="4"/>
  <c r="J141" i="4"/>
  <c r="N141" i="4"/>
  <c r="R141" i="4"/>
  <c r="V141" i="4"/>
  <c r="Z141" i="4"/>
  <c r="L141" i="4"/>
  <c r="T141" i="4"/>
  <c r="AB141" i="4"/>
  <c r="G141" i="4"/>
  <c r="K141" i="4"/>
  <c r="O141" i="4"/>
  <c r="S141" i="4"/>
  <c r="W141" i="4"/>
  <c r="AA141" i="4"/>
  <c r="H141" i="4"/>
  <c r="P141" i="4"/>
  <c r="X141" i="4"/>
  <c r="I141" i="4"/>
  <c r="Y141" i="4"/>
  <c r="E141" i="4"/>
  <c r="M141" i="4"/>
  <c r="Q141" i="4"/>
  <c r="U141" i="4"/>
  <c r="AA179" i="4"/>
  <c r="W179" i="4"/>
  <c r="S179" i="4"/>
  <c r="O179" i="4"/>
  <c r="K179" i="4"/>
  <c r="Z179" i="4"/>
  <c r="V179" i="4"/>
  <c r="R179" i="4"/>
  <c r="N179" i="4"/>
  <c r="J179" i="4"/>
  <c r="Y179" i="4"/>
  <c r="U179" i="4"/>
  <c r="Q179" i="4"/>
  <c r="M179" i="4"/>
  <c r="I179" i="4"/>
  <c r="P179" i="4"/>
  <c r="X179" i="4"/>
  <c r="AB179" i="4"/>
  <c r="L179" i="4"/>
  <c r="H179" i="4"/>
  <c r="T179" i="4"/>
  <c r="AA178" i="4"/>
  <c r="W178" i="4"/>
  <c r="S178" i="4"/>
  <c r="O178" i="4"/>
  <c r="K178" i="4"/>
  <c r="Z178" i="4"/>
  <c r="V178" i="4"/>
  <c r="R178" i="4"/>
  <c r="N178" i="4"/>
  <c r="J178" i="4"/>
  <c r="Y178" i="4"/>
  <c r="U178" i="4"/>
  <c r="Q178" i="4"/>
  <c r="M178" i="4"/>
  <c r="I178" i="4"/>
  <c r="T178" i="4"/>
  <c r="AB178" i="4"/>
  <c r="P178" i="4"/>
  <c r="L178" i="4"/>
  <c r="H178" i="4"/>
  <c r="X178" i="4"/>
  <c r="F143" i="4"/>
  <c r="J143" i="4"/>
  <c r="N143" i="4"/>
  <c r="R143" i="4"/>
  <c r="V143" i="4"/>
  <c r="Z143" i="4"/>
  <c r="L143" i="4"/>
  <c r="T143" i="4"/>
  <c r="AB143" i="4"/>
  <c r="G143" i="4"/>
  <c r="K143" i="4"/>
  <c r="O143" i="4"/>
  <c r="S143" i="4"/>
  <c r="W143" i="4"/>
  <c r="AA143" i="4"/>
  <c r="H143" i="4"/>
  <c r="P143" i="4"/>
  <c r="X143" i="4"/>
  <c r="I143" i="4"/>
  <c r="Y143" i="4"/>
  <c r="Q143" i="4"/>
  <c r="M143" i="4"/>
  <c r="E143" i="4"/>
  <c r="U143" i="4"/>
  <c r="AB214" i="4"/>
  <c r="X214" i="4"/>
  <c r="T214" i="4"/>
  <c r="P214" i="4"/>
  <c r="L214" i="4"/>
  <c r="H214" i="4"/>
  <c r="AA214" i="4"/>
  <c r="W214" i="4"/>
  <c r="S214" i="4"/>
  <c r="O214" i="4"/>
  <c r="K214" i="4"/>
  <c r="G214" i="4"/>
  <c r="Z214" i="4"/>
  <c r="V214" i="4"/>
  <c r="R214" i="4"/>
  <c r="N214" i="4"/>
  <c r="J214" i="4"/>
  <c r="F214" i="4"/>
  <c r="Q214" i="4"/>
  <c r="I214" i="4"/>
  <c r="M214" i="4"/>
  <c r="Y214" i="4"/>
  <c r="D214" i="4"/>
  <c r="U214" i="4"/>
  <c r="E214" i="4"/>
  <c r="AB212" i="4"/>
  <c r="X212" i="4"/>
  <c r="T212" i="4"/>
  <c r="P212" i="4"/>
  <c r="L212" i="4"/>
  <c r="H212" i="4"/>
  <c r="AA212" i="4"/>
  <c r="W212" i="4"/>
  <c r="S212" i="4"/>
  <c r="O212" i="4"/>
  <c r="K212" i="4"/>
  <c r="G212" i="4"/>
  <c r="D212" i="4"/>
  <c r="Z212" i="4"/>
  <c r="V212" i="4"/>
  <c r="R212" i="4"/>
  <c r="N212" i="4"/>
  <c r="J212" i="4"/>
  <c r="F212" i="4"/>
  <c r="Q212" i="4"/>
  <c r="Y212" i="4"/>
  <c r="M212" i="4"/>
  <c r="I212" i="4"/>
  <c r="E212" i="4"/>
  <c r="U212" i="4"/>
  <c r="H140" i="4"/>
  <c r="L140" i="4"/>
  <c r="P140" i="4"/>
  <c r="T140" i="4"/>
  <c r="E140" i="4"/>
  <c r="I140" i="4"/>
  <c r="M140" i="4"/>
  <c r="Q140" i="4"/>
  <c r="U140" i="4"/>
  <c r="F140" i="4"/>
  <c r="N140" i="4"/>
  <c r="V140" i="4"/>
  <c r="Z140" i="4"/>
  <c r="R140" i="4"/>
  <c r="AB140" i="4"/>
  <c r="G140" i="4"/>
  <c r="O140" i="4"/>
  <c r="W140" i="4"/>
  <c r="AA140" i="4"/>
  <c r="J140" i="4"/>
  <c r="X140" i="4"/>
  <c r="K140" i="4"/>
  <c r="Y140" i="4"/>
  <c r="S140" i="4"/>
  <c r="AB213" i="4"/>
  <c r="X213" i="4"/>
  <c r="T213" i="4"/>
  <c r="P213" i="4"/>
  <c r="L213" i="4"/>
  <c r="H213" i="4"/>
  <c r="D213" i="4"/>
  <c r="AA213" i="4"/>
  <c r="W213" i="4"/>
  <c r="S213" i="4"/>
  <c r="O213" i="4"/>
  <c r="K213" i="4"/>
  <c r="G213" i="4"/>
  <c r="Z213" i="4"/>
  <c r="V213" i="4"/>
  <c r="R213" i="4"/>
  <c r="N213" i="4"/>
  <c r="J213" i="4"/>
  <c r="F213" i="4"/>
  <c r="Y213" i="4"/>
  <c r="I213" i="4"/>
  <c r="U213" i="4"/>
  <c r="E213" i="4"/>
  <c r="Q213" i="4"/>
  <c r="M213" i="4"/>
  <c r="AA177" i="4"/>
  <c r="W177" i="4"/>
  <c r="S177" i="4"/>
  <c r="O177" i="4"/>
  <c r="K177" i="4"/>
  <c r="Z177" i="4"/>
  <c r="V177" i="4"/>
  <c r="R177" i="4"/>
  <c r="N177" i="4"/>
  <c r="J177" i="4"/>
  <c r="Y177" i="4"/>
  <c r="X177" i="4"/>
  <c r="P177" i="4"/>
  <c r="H177" i="4"/>
  <c r="L177" i="4"/>
  <c r="U177" i="4"/>
  <c r="M177" i="4"/>
  <c r="T177" i="4"/>
  <c r="AB177" i="4"/>
  <c r="Q177" i="4"/>
  <c r="I177" i="4"/>
  <c r="F142" i="4"/>
  <c r="J142" i="4"/>
  <c r="N142" i="4"/>
  <c r="R142" i="4"/>
  <c r="V142" i="4"/>
  <c r="Z142" i="4"/>
  <c r="L142" i="4"/>
  <c r="T142" i="4"/>
  <c r="AB142" i="4"/>
  <c r="G142" i="4"/>
  <c r="K142" i="4"/>
  <c r="O142" i="4"/>
  <c r="S142" i="4"/>
  <c r="W142" i="4"/>
  <c r="AA142" i="4"/>
  <c r="H142" i="4"/>
  <c r="P142" i="4"/>
  <c r="X142" i="4"/>
  <c r="Q142" i="4"/>
  <c r="I142" i="4"/>
  <c r="M142" i="4"/>
  <c r="E142" i="4"/>
  <c r="U142" i="4"/>
  <c r="Y142" i="4"/>
  <c r="AB215" i="4"/>
  <c r="X215" i="4"/>
  <c r="T215" i="4"/>
  <c r="P215" i="4"/>
  <c r="L215" i="4"/>
  <c r="H215" i="4"/>
  <c r="AA215" i="4"/>
  <c r="W215" i="4"/>
  <c r="S215" i="4"/>
  <c r="O215" i="4"/>
  <c r="K215" i="4"/>
  <c r="G215" i="4"/>
  <c r="Z215" i="4"/>
  <c r="V215" i="4"/>
  <c r="R215" i="4"/>
  <c r="N215" i="4"/>
  <c r="J215" i="4"/>
  <c r="F215" i="4"/>
  <c r="D215" i="4"/>
  <c r="Y215" i="4"/>
  <c r="I215" i="4"/>
  <c r="Q215" i="4"/>
  <c r="U215" i="4"/>
  <c r="E215" i="4"/>
  <c r="M215" i="4"/>
  <c r="AB211" i="4"/>
  <c r="X211" i="4"/>
  <c r="T211" i="4"/>
  <c r="P211" i="4"/>
  <c r="L211" i="4"/>
  <c r="H211" i="4"/>
  <c r="AA211" i="4"/>
  <c r="W211" i="4"/>
  <c r="S211" i="4"/>
  <c r="O211" i="4"/>
  <c r="K211" i="4"/>
  <c r="G211" i="4"/>
  <c r="Z211" i="4"/>
  <c r="V211" i="4"/>
  <c r="R211" i="4"/>
  <c r="N211" i="4"/>
  <c r="J211" i="4"/>
  <c r="F211" i="4"/>
  <c r="D211" i="4"/>
  <c r="Y211" i="4"/>
  <c r="I211" i="4"/>
  <c r="Q211" i="4"/>
  <c r="U211" i="4"/>
  <c r="E211" i="4"/>
  <c r="M211" i="4"/>
  <c r="H139" i="4"/>
  <c r="L139" i="4"/>
  <c r="P139" i="4"/>
  <c r="T139" i="4"/>
  <c r="X139" i="4"/>
  <c r="AB139" i="4"/>
  <c r="E139" i="4"/>
  <c r="I139" i="4"/>
  <c r="M139" i="4"/>
  <c r="Q139" i="4"/>
  <c r="U139" i="4"/>
  <c r="Y139" i="4"/>
  <c r="F139" i="4"/>
  <c r="N139" i="4"/>
  <c r="V139" i="4"/>
  <c r="J139" i="4"/>
  <c r="Z139" i="4"/>
  <c r="G139" i="4"/>
  <c r="O139" i="4"/>
  <c r="W139" i="4"/>
  <c r="R139" i="4"/>
  <c r="K139" i="4"/>
  <c r="S139" i="4"/>
  <c r="AA139" i="4"/>
  <c r="AB175" i="4"/>
  <c r="AA175" i="4"/>
  <c r="W175" i="4"/>
  <c r="S175" i="4"/>
  <c r="O175" i="4"/>
  <c r="K175" i="4"/>
  <c r="R175" i="4"/>
  <c r="J175" i="4"/>
  <c r="Z175" i="4"/>
  <c r="Y175" i="4"/>
  <c r="U175" i="4"/>
  <c r="Q175" i="4"/>
  <c r="M175" i="4"/>
  <c r="I175" i="4"/>
  <c r="X175" i="4"/>
  <c r="T175" i="4"/>
  <c r="P175" i="4"/>
  <c r="L175" i="4"/>
  <c r="V175" i="4"/>
  <c r="N175" i="4"/>
  <c r="E146" i="4" l="1"/>
  <c r="E149" i="4" s="1"/>
  <c r="I218" i="4"/>
  <c r="I221" i="4" s="1"/>
  <c r="I229" i="4" s="1"/>
  <c r="H218" i="4"/>
  <c r="H221" i="4" s="1"/>
  <c r="H229" i="4" s="1"/>
  <c r="M218" i="4"/>
  <c r="M221" i="4" s="1"/>
  <c r="M229" i="4" s="1"/>
  <c r="G218" i="4"/>
  <c r="G221" i="4" s="1"/>
  <c r="G229" i="4" s="1"/>
  <c r="J218" i="4"/>
  <c r="J221" i="4" s="1"/>
  <c r="J229" i="4" s="1"/>
  <c r="S146" i="4"/>
  <c r="S149" i="4" s="1"/>
  <c r="S227" i="4" s="1"/>
  <c r="D146" i="4"/>
  <c r="E182" i="4"/>
  <c r="E185" i="4" s="1"/>
  <c r="E228" i="4" s="1"/>
  <c r="E218" i="4"/>
  <c r="E221" i="4" s="1"/>
  <c r="E229" i="4" s="1"/>
  <c r="F218" i="4"/>
  <c r="F221" i="4" s="1"/>
  <c r="F229" i="4" s="1"/>
  <c r="D218" i="4"/>
  <c r="D221" i="4" s="1"/>
  <c r="D229" i="4" s="1"/>
  <c r="G182" i="4"/>
  <c r="G185" i="4" s="1"/>
  <c r="G228" i="4" s="1"/>
  <c r="D182" i="4"/>
  <c r="D185" i="4" s="1"/>
  <c r="D228" i="4" s="1"/>
  <c r="F182" i="4"/>
  <c r="F185" i="4" s="1"/>
  <c r="F228" i="4" s="1"/>
  <c r="V146" i="4"/>
  <c r="V149" i="4" s="1"/>
  <c r="V227" i="4" s="1"/>
  <c r="F146" i="4"/>
  <c r="O146" i="4"/>
  <c r="O149" i="4" s="1"/>
  <c r="O227" i="4" s="1"/>
  <c r="Y146" i="4"/>
  <c r="Y149" i="4" s="1"/>
  <c r="Y227" i="4" s="1"/>
  <c r="R146" i="4"/>
  <c r="R149" i="4" s="1"/>
  <c r="R227" i="4" s="1"/>
  <c r="G146" i="4"/>
  <c r="G149" i="4" s="1"/>
  <c r="G227" i="4" s="1"/>
  <c r="T146" i="4"/>
  <c r="T149" i="4" s="1"/>
  <c r="T227" i="4" s="1"/>
  <c r="X218" i="4"/>
  <c r="X221" i="4" s="1"/>
  <c r="X229" i="4" s="1"/>
  <c r="U146" i="4"/>
  <c r="U149" i="4" s="1"/>
  <c r="U227" i="4" s="1"/>
  <c r="Z146" i="4"/>
  <c r="Z149" i="4" s="1"/>
  <c r="Z227" i="4" s="1"/>
  <c r="K146" i="4"/>
  <c r="K149" i="4" s="1"/>
  <c r="K227" i="4" s="1"/>
  <c r="P146" i="4"/>
  <c r="P149" i="4" s="1"/>
  <c r="P227" i="4" s="1"/>
  <c r="L146" i="4"/>
  <c r="L149" i="4" s="1"/>
  <c r="L227" i="4" s="1"/>
  <c r="AB146" i="4"/>
  <c r="AB149" i="4" s="1"/>
  <c r="AB227" i="4" s="1"/>
  <c r="AA218" i="4"/>
  <c r="AA221" i="4" s="1"/>
  <c r="AA229" i="4" s="1"/>
  <c r="J146" i="4"/>
  <c r="J149" i="4" s="1"/>
  <c r="J227" i="4" s="1"/>
  <c r="H146" i="4"/>
  <c r="H149" i="4" s="1"/>
  <c r="H227" i="4" s="1"/>
  <c r="T218" i="4"/>
  <c r="T221" i="4" s="1"/>
  <c r="T229" i="4" s="1"/>
  <c r="X146" i="4"/>
  <c r="X149" i="4" s="1"/>
  <c r="X227" i="4" s="1"/>
  <c r="I146" i="4"/>
  <c r="I149" i="4" s="1"/>
  <c r="I227" i="4" s="1"/>
  <c r="AA146" i="4"/>
  <c r="AA149" i="4" s="1"/>
  <c r="AA227" i="4" s="1"/>
  <c r="V218" i="4"/>
  <c r="V221" i="4" s="1"/>
  <c r="V229" i="4" s="1"/>
  <c r="AB218" i="4"/>
  <c r="AB221" i="4" s="1"/>
  <c r="AB229" i="4" s="1"/>
  <c r="Q218" i="4"/>
  <c r="Q221" i="4" s="1"/>
  <c r="Q229" i="4" s="1"/>
  <c r="W146" i="4"/>
  <c r="W149" i="4" s="1"/>
  <c r="W227" i="4" s="1"/>
  <c r="M146" i="4"/>
  <c r="M149" i="4" s="1"/>
  <c r="M227" i="4" s="1"/>
  <c r="N146" i="4"/>
  <c r="N149" i="4" s="1"/>
  <c r="N227" i="4" s="1"/>
  <c r="Q146" i="4"/>
  <c r="Q149" i="4" s="1"/>
  <c r="Q227" i="4" s="1"/>
  <c r="P218" i="4"/>
  <c r="P221" i="4" s="1"/>
  <c r="P229" i="4" s="1"/>
  <c r="Z218" i="4"/>
  <c r="Z221" i="4" s="1"/>
  <c r="Z229" i="4" s="1"/>
  <c r="N218" i="4"/>
  <c r="N221" i="4" s="1"/>
  <c r="N229" i="4" s="1"/>
  <c r="Y218" i="4"/>
  <c r="Y221" i="4" s="1"/>
  <c r="Y229" i="4" s="1"/>
  <c r="L218" i="4"/>
  <c r="L221" i="4" s="1"/>
  <c r="L229" i="4" s="1"/>
  <c r="R218" i="4"/>
  <c r="R221" i="4" s="1"/>
  <c r="R229" i="4" s="1"/>
  <c r="S218" i="4"/>
  <c r="S221" i="4" s="1"/>
  <c r="S229" i="4" s="1"/>
  <c r="O218" i="4"/>
  <c r="O221" i="4" s="1"/>
  <c r="O229" i="4" s="1"/>
  <c r="AA182" i="4"/>
  <c r="AA185" i="4" s="1"/>
  <c r="AA228" i="4" s="1"/>
  <c r="K218" i="4"/>
  <c r="K221" i="4" s="1"/>
  <c r="K229" i="4" s="1"/>
  <c r="V182" i="4"/>
  <c r="V185" i="4" s="1"/>
  <c r="V228" i="4" s="1"/>
  <c r="T182" i="4"/>
  <c r="T185" i="4" s="1"/>
  <c r="T228" i="4" s="1"/>
  <c r="AB182" i="4"/>
  <c r="AB185" i="4" s="1"/>
  <c r="AB228" i="4" s="1"/>
  <c r="R182" i="4"/>
  <c r="R185" i="4" s="1"/>
  <c r="R228" i="4" s="1"/>
  <c r="U218" i="4"/>
  <c r="U221" i="4" s="1"/>
  <c r="U229" i="4" s="1"/>
  <c r="K182" i="4"/>
  <c r="K185" i="4" s="1"/>
  <c r="K228" i="4" s="1"/>
  <c r="I182" i="4"/>
  <c r="I185" i="4" s="1"/>
  <c r="I228" i="4" s="1"/>
  <c r="Q182" i="4"/>
  <c r="Q185" i="4" s="1"/>
  <c r="Q228" i="4" s="1"/>
  <c r="L182" i="4"/>
  <c r="L185" i="4" s="1"/>
  <c r="L228" i="4" s="1"/>
  <c r="Y182" i="4"/>
  <c r="Y185" i="4" s="1"/>
  <c r="Y228" i="4" s="1"/>
  <c r="N182" i="4"/>
  <c r="N185" i="4" s="1"/>
  <c r="N228" i="4" s="1"/>
  <c r="S182" i="4"/>
  <c r="S185" i="4" s="1"/>
  <c r="S228" i="4" s="1"/>
  <c r="J182" i="4"/>
  <c r="J185" i="4" s="1"/>
  <c r="J228" i="4" s="1"/>
  <c r="U182" i="4"/>
  <c r="U185" i="4" s="1"/>
  <c r="U228" i="4" s="1"/>
  <c r="W218" i="4"/>
  <c r="W221" i="4" s="1"/>
  <c r="W229" i="4" s="1"/>
  <c r="X182" i="4"/>
  <c r="X185" i="4" s="1"/>
  <c r="X228" i="4" s="1"/>
  <c r="W182" i="4"/>
  <c r="W185" i="4" s="1"/>
  <c r="W228" i="4" s="1"/>
  <c r="P182" i="4"/>
  <c r="P185" i="4" s="1"/>
  <c r="P228" i="4" s="1"/>
  <c r="M182" i="4"/>
  <c r="M185" i="4" s="1"/>
  <c r="M228" i="4" s="1"/>
  <c r="O182" i="4"/>
  <c r="O185" i="4" s="1"/>
  <c r="O228" i="4" s="1"/>
  <c r="Z182" i="4"/>
  <c r="Z185" i="4" s="1"/>
  <c r="Z228" i="4" s="1"/>
  <c r="H182" i="4"/>
  <c r="H185" i="4" s="1"/>
  <c r="H228" i="4" s="1"/>
  <c r="E227" i="4" l="1"/>
  <c r="E230" i="4" s="1"/>
  <c r="E248" i="4" s="1"/>
  <c r="D149" i="4"/>
  <c r="D227" i="4" s="1"/>
  <c r="D230" i="4" s="1"/>
  <c r="F149" i="4"/>
  <c r="F227" i="4" s="1"/>
  <c r="F230" i="4" s="1"/>
  <c r="F248" i="4" s="1"/>
  <c r="R230" i="4"/>
  <c r="N230" i="4"/>
  <c r="G230" i="4"/>
  <c r="G248" i="4" s="1"/>
  <c r="J230" i="4"/>
  <c r="L230" i="4"/>
  <c r="AB230" i="4"/>
  <c r="AA230" i="4"/>
  <c r="X230" i="4"/>
  <c r="S230" i="4"/>
  <c r="I230" i="4"/>
  <c r="H230" i="4"/>
  <c r="T230" i="4"/>
  <c r="V230" i="4"/>
  <c r="M230" i="4"/>
  <c r="P230" i="4"/>
  <c r="Z230" i="4"/>
  <c r="K230" i="4"/>
  <c r="Y230" i="4"/>
  <c r="Q230" i="4"/>
  <c r="O230" i="4"/>
  <c r="U230" i="4"/>
  <c r="W230" i="4"/>
  <c r="F254" i="4" l="1"/>
  <c r="G254" i="4"/>
  <c r="E254" i="4"/>
  <c r="V248" i="4"/>
  <c r="V249" i="4"/>
  <c r="V255" i="4" s="1"/>
  <c r="R248" i="4"/>
  <c r="R249" i="4"/>
  <c r="R255" i="4" s="1"/>
  <c r="O248" i="4"/>
  <c r="O249" i="4"/>
  <c r="O255" i="4" s="1"/>
  <c r="Z248" i="4"/>
  <c r="Z249" i="4"/>
  <c r="Z255" i="4" s="1"/>
  <c r="T248" i="4"/>
  <c r="T249" i="4"/>
  <c r="T255" i="4" s="1"/>
  <c r="X248" i="4"/>
  <c r="X249" i="4"/>
  <c r="X255" i="4" s="1"/>
  <c r="J248" i="4"/>
  <c r="J249" i="4"/>
  <c r="J255" i="4" s="1"/>
  <c r="U248" i="4"/>
  <c r="U249" i="4"/>
  <c r="U255" i="4" s="1"/>
  <c r="L248" i="4"/>
  <c r="L249" i="4"/>
  <c r="L255" i="4" s="1"/>
  <c r="Q248" i="4"/>
  <c r="Q249" i="4"/>
  <c r="Q255" i="4" s="1"/>
  <c r="P248" i="4"/>
  <c r="P249" i="4"/>
  <c r="P255" i="4" s="1"/>
  <c r="H248" i="4"/>
  <c r="H249" i="4"/>
  <c r="H255" i="4" s="1"/>
  <c r="AA248" i="4"/>
  <c r="AA249" i="4"/>
  <c r="AA255" i="4" s="1"/>
  <c r="K248" i="4"/>
  <c r="K249" i="4"/>
  <c r="K255" i="4" s="1"/>
  <c r="S248" i="4"/>
  <c r="S249" i="4"/>
  <c r="S255" i="4" s="1"/>
  <c r="W248" i="4"/>
  <c r="W249" i="4"/>
  <c r="W255" i="4" s="1"/>
  <c r="Y248" i="4"/>
  <c r="Y249" i="4"/>
  <c r="Y255" i="4" s="1"/>
  <c r="M248" i="4"/>
  <c r="M249" i="4"/>
  <c r="M255" i="4" s="1"/>
  <c r="I248" i="4"/>
  <c r="I249" i="4"/>
  <c r="I255" i="4" s="1"/>
  <c r="AB248" i="4"/>
  <c r="AB249" i="4"/>
  <c r="AB255" i="4" s="1"/>
  <c r="N248" i="4"/>
  <c r="N249" i="4"/>
  <c r="N255" i="4" s="1"/>
  <c r="N254" i="4" l="1"/>
  <c r="I254" i="4"/>
  <c r="Y254" i="4"/>
  <c r="S254" i="4"/>
  <c r="AA254" i="4"/>
  <c r="P254" i="4"/>
  <c r="L254" i="4"/>
  <c r="J254" i="4"/>
  <c r="T254" i="4"/>
  <c r="O254" i="4"/>
  <c r="V254" i="4"/>
  <c r="AB254" i="4"/>
  <c r="M254" i="4"/>
  <c r="W254" i="4"/>
  <c r="K254" i="4"/>
  <c r="H254" i="4"/>
  <c r="Q254" i="4"/>
  <c r="U254" i="4"/>
  <c r="X254" i="4"/>
  <c r="Z254" i="4"/>
  <c r="R254" i="4"/>
</calcChain>
</file>

<file path=xl/sharedStrings.xml><?xml version="1.0" encoding="utf-8"?>
<sst xmlns="http://schemas.openxmlformats.org/spreadsheetml/2006/main" count="846" uniqueCount="106">
  <si>
    <t>Years</t>
  </si>
  <si>
    <t>Ml/d</t>
  </si>
  <si>
    <t>Opex</t>
  </si>
  <si>
    <t>Post-2020 cumulative capacity (DYAA)</t>
  </si>
  <si>
    <t>2020-21</t>
  </si>
  <si>
    <t>2021-22</t>
  </si>
  <si>
    <t>2022-23</t>
  </si>
  <si>
    <t>2023-24</t>
  </si>
  <si>
    <t>2024-25</t>
  </si>
  <si>
    <t>2025-26</t>
  </si>
  <si>
    <t>2026-27</t>
  </si>
  <si>
    <t>2027-28</t>
  </si>
  <si>
    <t>2028-29</t>
  </si>
  <si>
    <t>2029-30</t>
  </si>
  <si>
    <t>2030-31</t>
  </si>
  <si>
    <t>2031-32</t>
  </si>
  <si>
    <t>2032-33</t>
  </si>
  <si>
    <t>2033-34</t>
  </si>
  <si>
    <t>2034-35</t>
  </si>
  <si>
    <t>%</t>
  </si>
  <si>
    <t>£000s</t>
  </si>
  <si>
    <t>Scheme 1</t>
  </si>
  <si>
    <t>Scheme 2</t>
  </si>
  <si>
    <t>Inputs</t>
  </si>
  <si>
    <t>Real pre-tax cost of capital</t>
  </si>
  <si>
    <t>Results</t>
  </si>
  <si>
    <t xml:space="preserve">Total annualised costs </t>
  </si>
  <si>
    <t>number</t>
  </si>
  <si>
    <t>Post-2020 cumulative capacity (DYCP)</t>
  </si>
  <si>
    <t>Scheme 3</t>
  </si>
  <si>
    <t xml:space="preserve">Annualised capital costs </t>
  </si>
  <si>
    <t>Total</t>
  </si>
  <si>
    <t>£000s/yr/Ml/d</t>
  </si>
  <si>
    <t>2035-36</t>
  </si>
  <si>
    <t>2036-37</t>
  </si>
  <si>
    <t>2037-38</t>
  </si>
  <si>
    <t>2038-39</t>
  </si>
  <si>
    <t>2039-40</t>
  </si>
  <si>
    <t>2040-41</t>
  </si>
  <si>
    <t>2041-42</t>
  </si>
  <si>
    <t>2042-43</t>
  </si>
  <si>
    <t>2043-44</t>
  </si>
  <si>
    <t>2044-45</t>
  </si>
  <si>
    <t>£000s/yr</t>
  </si>
  <si>
    <t xml:space="preserve">Nominal pre-tax cost of capital </t>
  </si>
  <si>
    <t>Post-2020 DYAA capacity provided</t>
  </si>
  <si>
    <t>Post-2020 DYCP capacity provided</t>
  </si>
  <si>
    <t>Capacity provided</t>
  </si>
  <si>
    <t>Drop down</t>
  </si>
  <si>
    <t>Planning scenarios</t>
  </si>
  <si>
    <t xml:space="preserve"> </t>
  </si>
  <si>
    <t>DYAA</t>
  </si>
  <si>
    <t>DYCP</t>
  </si>
  <si>
    <t>Annualised cost of post-2020 water resources per unit of DYAA capacity provided</t>
  </si>
  <si>
    <t>Annualised cost of post-2020 water resources per unit of DYCP capacity provided</t>
  </si>
  <si>
    <t>5. Results: Annualised unit costs</t>
  </si>
  <si>
    <t>4. Zone-level aggregations</t>
  </si>
  <si>
    <t>3. Scheme-level calculations</t>
  </si>
  <si>
    <t>2. Scheme-level input data</t>
  </si>
  <si>
    <t>1. Zone-level input data</t>
  </si>
  <si>
    <t xml:space="preserve">Total annualised costs for all post-2020 water resource schemes in the zone </t>
  </si>
  <si>
    <r>
      <t>Annualised unit costs (</t>
    </r>
    <r>
      <rPr>
        <i/>
        <sz val="11"/>
        <color rgb="FF0078C9"/>
        <rFont val="Franklin Gothic Demi"/>
        <family val="2"/>
      </rPr>
      <t>forecast nominal prices</t>
    </r>
    <r>
      <rPr>
        <sz val="11"/>
        <color rgb="FF0078C9"/>
        <rFont val="Franklin Gothic Demi"/>
        <family val="2"/>
      </rPr>
      <t>)</t>
    </r>
  </si>
  <si>
    <t>Forecast of CPIH inflation</t>
  </si>
  <si>
    <t>Intermediate calculations</t>
  </si>
  <si>
    <t>Asset category definitions</t>
  </si>
  <si>
    <t>Land</t>
  </si>
  <si>
    <t>Long-Lived Civil Assets</t>
  </si>
  <si>
    <t>Other</t>
  </si>
  <si>
    <t>Pumping M&amp;E</t>
  </si>
  <si>
    <t>Control equipment</t>
  </si>
  <si>
    <t>Category 4</t>
  </si>
  <si>
    <t>Category 3</t>
  </si>
  <si>
    <t>Category 2</t>
  </si>
  <si>
    <t>Category 1</t>
  </si>
  <si>
    <t>Category 5</t>
  </si>
  <si>
    <t>Category 6</t>
  </si>
  <si>
    <t>Category 7</t>
  </si>
  <si>
    <t>Capital expenditure</t>
  </si>
  <si>
    <t>Operating expenditure</t>
  </si>
  <si>
    <t>Capex including pre-operational financing costs</t>
  </si>
  <si>
    <t>Notes</t>
  </si>
  <si>
    <t>Colour coding for cells</t>
  </si>
  <si>
    <t>Year index</t>
  </si>
  <si>
    <t>Civil Assets (e.g. Buildings)</t>
  </si>
  <si>
    <t>Water resources annualised unit cost model</t>
  </si>
  <si>
    <r>
      <t>This model is accompanied by a Reckon note (</t>
    </r>
    <r>
      <rPr>
        <i/>
        <sz val="11"/>
        <color theme="1"/>
        <rFont val="Calibri"/>
        <family val="2"/>
        <scheme val="minor"/>
      </rPr>
      <t>Water resources annualised unit cost model: explanatory note</t>
    </r>
    <r>
      <rPr>
        <sz val="11"/>
        <color theme="1"/>
        <rFont val="Calibri"/>
        <family val="2"/>
        <scheme val="minor"/>
      </rPr>
      <t>) that explains the input data, calculations and results of the model.</t>
    </r>
  </si>
  <si>
    <t>Driver of post-2020 water resource capacity requirement in zone</t>
  </si>
  <si>
    <t>Total annualised costs</t>
  </si>
  <si>
    <t>Economic lives of assets</t>
  </si>
  <si>
    <t>Fixed values</t>
  </si>
  <si>
    <t>Adjustment factor for pre-operational financing costs</t>
  </si>
  <si>
    <t>Annualised capital costs adjusted for asset cost trends</t>
  </si>
  <si>
    <t xml:space="preserve">This model was produced by Reckon LLP for Ofwat to illustrate how a simplified measure of annualised unit costs for post-2020 water resource capacity could be calculated. </t>
  </si>
  <si>
    <t>All of the input data are for illustrative purposes only, and no inferences should be drawn from them.</t>
  </si>
  <si>
    <t>This model is provided by Reckon LLP "as is" and any express or implied warranties, including, but not limited to, the implied warranties of merchantability and fitness for a particular purpose are disclaimed. In no event shall Reckon LLP or its staff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model, even if advised of the possibility of such damage.</t>
  </si>
  <si>
    <t xml:space="preserve">Reckon LLP makes no representation about the suitability of this model for any purposes beyond the purpose stated above. </t>
  </si>
  <si>
    <t>Text</t>
  </si>
  <si>
    <t>All input data and results are in constant prices (2017-18 prices), unless otherwise stated.</t>
  </si>
  <si>
    <t>Year of first operation (1 for 2020-21, 2 for 2021-22 etc)</t>
  </si>
  <si>
    <r>
      <t>Annualised unit costs (</t>
    </r>
    <r>
      <rPr>
        <i/>
        <sz val="11"/>
        <color rgb="FF0078C9"/>
        <rFont val="Franklin Gothic Demi"/>
        <family val="2"/>
      </rPr>
      <t>2017-18 prices - deflated by CPIH</t>
    </r>
    <r>
      <rPr>
        <sz val="11"/>
        <color rgb="FF0078C9"/>
        <rFont val="Franklin Gothic Demi"/>
        <family val="2"/>
      </rPr>
      <t>)</t>
    </r>
  </si>
  <si>
    <t>Asset cost trends (relative to CPIH)</t>
  </si>
  <si>
    <t>CW4</t>
  </si>
  <si>
    <t>CW5</t>
  </si>
  <si>
    <t>CW6</t>
  </si>
  <si>
    <t>£/Ml/d</t>
  </si>
  <si>
    <t>Converted to units specified in WR7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</si>
</sst>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0.0%"/>
  </numFmts>
  <fonts count="18" x14ac:knownFonts="1">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sz val="11"/>
      <color theme="1"/>
      <name val="Calibri"/>
      <family val="2"/>
      <scheme val="minor"/>
    </font>
    <font>
      <b/>
      <sz val="20"/>
      <color theme="1"/>
      <name val="Calibri"/>
      <family val="2"/>
      <scheme val="minor"/>
    </font>
    <font>
      <b/>
      <sz val="16"/>
      <color theme="1"/>
      <name val="Calibri"/>
      <family val="2"/>
      <scheme val="minor"/>
    </font>
    <font>
      <b/>
      <sz val="12"/>
      <color theme="1"/>
      <name val="Calibri"/>
      <family val="2"/>
      <scheme val="minor"/>
    </font>
    <font>
      <sz val="10"/>
      <color rgb="FF0078C9"/>
      <name val="Franklin Gothic Demi"/>
      <family val="2"/>
    </font>
    <font>
      <b/>
      <sz val="14"/>
      <color theme="1"/>
      <name val="Calibri"/>
      <family val="2"/>
      <scheme val="minor"/>
    </font>
    <font>
      <sz val="11"/>
      <color rgb="FF0078C9"/>
      <name val="Franklin Gothic Demi"/>
      <family val="2"/>
    </font>
    <font>
      <b/>
      <sz val="22"/>
      <color theme="1"/>
      <name val="Calibri"/>
      <family val="2"/>
      <scheme val="minor"/>
    </font>
    <font>
      <i/>
      <sz val="11"/>
      <color rgb="FF0078C9"/>
      <name val="Franklin Gothic Demi"/>
      <family val="2"/>
    </font>
    <font>
      <i/>
      <sz val="11"/>
      <color theme="1"/>
      <name val="Calibri"/>
      <family val="2"/>
      <scheme val="minor"/>
    </font>
    <font>
      <b/>
      <sz val="11"/>
      <color rgb="FF3F3F3F"/>
      <name val="Calibri"/>
      <family val="2"/>
      <scheme val="minor"/>
    </font>
    <font>
      <sz val="10"/>
      <color theme="1"/>
      <name val="Arial"/>
      <family val="2"/>
    </font>
    <font>
      <sz val="10"/>
      <name val="Arial"/>
      <family val="2"/>
    </font>
    <font>
      <sz val="8"/>
      <color theme="1"/>
      <name val="Arial"/>
      <family val="2"/>
    </font>
  </fonts>
  <fills count="11">
    <fill>
      <patternFill patternType="none"/>
    </fill>
    <fill>
      <patternFill patternType="gray125"/>
    </fill>
    <fill>
      <patternFill patternType="solid">
        <fgColor rgb="FFE0DCD8"/>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AF"/>
        <bgColor indexed="64"/>
      </patternFill>
    </fill>
    <fill>
      <patternFill patternType="solid">
        <fgColor rgb="FF99CCFF"/>
        <bgColor indexed="64"/>
      </patternFill>
    </fill>
    <fill>
      <patternFill patternType="solid">
        <fgColor rgb="FFF2F2F2"/>
      </patternFill>
    </fill>
    <fill>
      <patternFill patternType="solid">
        <fgColor rgb="FFFFFF00"/>
        <bgColor indexed="64"/>
      </patternFill>
    </fill>
  </fills>
  <borders count="6">
    <border>
      <left/>
      <right/>
      <top/>
      <bottom/>
      <diagonal/>
    </border>
    <border>
      <left style="medium">
        <color rgb="FF857362"/>
      </left>
      <right style="thin">
        <color rgb="FF857362"/>
      </right>
      <top style="medium">
        <color rgb="FF857362"/>
      </top>
      <bottom style="medium">
        <color rgb="FF8573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857362"/>
      </left>
      <right style="thin">
        <color rgb="FF857362"/>
      </right>
      <top style="thin">
        <color rgb="FF857362"/>
      </top>
      <bottom style="medium">
        <color rgb="FF857362"/>
      </bottom>
      <diagonal/>
    </border>
  </borders>
  <cellStyleXfs count="14">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0" fontId="15" fillId="0" borderId="0"/>
    <xf numFmtId="44" fontId="15" fillId="0" borderId="0" applyFont="0" applyFill="0" applyBorder="0" applyAlignment="0" applyProtection="0"/>
    <xf numFmtId="9" fontId="15" fillId="0" borderId="0" applyFont="0" applyFill="0" applyBorder="0" applyAlignment="0" applyProtection="0"/>
    <xf numFmtId="0" fontId="16" fillId="0" borderId="0"/>
    <xf numFmtId="0" fontId="15" fillId="0" borderId="0"/>
    <xf numFmtId="0" fontId="1" fillId="0" borderId="0"/>
    <xf numFmtId="0" fontId="14" fillId="9" borderId="4" applyNumberForma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0" fontId="0" fillId="4" borderId="0" xfId="0" applyFill="1" applyAlignment="1">
      <alignment horizontal="center"/>
    </xf>
    <xf numFmtId="0" fontId="4" fillId="4" borderId="0" xfId="0" applyFont="1" applyFill="1"/>
    <xf numFmtId="0" fontId="5" fillId="4" borderId="0" xfId="0" applyFont="1" applyFill="1"/>
    <xf numFmtId="0" fontId="6" fillId="4" borderId="0" xfId="0" applyFont="1" applyFill="1"/>
    <xf numFmtId="0" fontId="7" fillId="4" borderId="0" xfId="0" applyFont="1" applyFill="1"/>
    <xf numFmtId="0" fontId="4" fillId="4" borderId="2" xfId="0" applyFont="1" applyFill="1" applyBorder="1"/>
    <xf numFmtId="0" fontId="4" fillId="4" borderId="0" xfId="0" applyFont="1" applyFill="1" applyBorder="1"/>
    <xf numFmtId="0" fontId="8" fillId="2" borderId="1" xfId="2" applyFont="1" applyFill="1" applyBorder="1" applyAlignment="1">
      <alignment horizontal="right" vertical="center"/>
    </xf>
    <xf numFmtId="0" fontId="9" fillId="4" borderId="0" xfId="0" applyFont="1" applyFill="1"/>
    <xf numFmtId="43" fontId="4" fillId="4" borderId="0" xfId="3" applyFont="1" applyFill="1"/>
    <xf numFmtId="43" fontId="4" fillId="3" borderId="2" xfId="3" applyFont="1" applyFill="1" applyBorder="1"/>
    <xf numFmtId="0" fontId="0" fillId="4" borderId="2" xfId="0" applyFont="1" applyFill="1" applyBorder="1"/>
    <xf numFmtId="0" fontId="0" fillId="0" borderId="2" xfId="0" applyFont="1" applyBorder="1"/>
    <xf numFmtId="0" fontId="0" fillId="4" borderId="0" xfId="0" applyFont="1" applyFill="1"/>
    <xf numFmtId="0" fontId="4" fillId="5" borderId="0" xfId="0" applyFont="1" applyFill="1"/>
    <xf numFmtId="0" fontId="3" fillId="4" borderId="0" xfId="0" applyFont="1" applyFill="1" applyAlignment="1">
      <alignment horizontal="center"/>
    </xf>
    <xf numFmtId="0" fontId="10" fillId="2" borderId="1" xfId="2" applyFont="1" applyFill="1" applyBorder="1" applyAlignment="1">
      <alignment horizontal="left" vertical="center"/>
    </xf>
    <xf numFmtId="0" fontId="11" fillId="4" borderId="0" xfId="0" applyFont="1" applyFill="1"/>
    <xf numFmtId="9" fontId="0" fillId="6" borderId="2" xfId="1" applyFont="1" applyFill="1" applyBorder="1" applyAlignment="1">
      <alignment horizontal="center"/>
    </xf>
    <xf numFmtId="3" fontId="4" fillId="4" borderId="0" xfId="0" applyNumberFormat="1" applyFont="1" applyFill="1"/>
    <xf numFmtId="3" fontId="0" fillId="4" borderId="0" xfId="0" applyNumberFormat="1" applyFont="1" applyFill="1"/>
    <xf numFmtId="0" fontId="4" fillId="7" borderId="2" xfId="0" applyFont="1" applyFill="1" applyBorder="1" applyAlignment="1">
      <alignment horizontal="center"/>
    </xf>
    <xf numFmtId="43" fontId="4" fillId="7" borderId="2" xfId="3" applyFont="1" applyFill="1" applyBorder="1" applyAlignment="1">
      <alignment horizontal="center"/>
    </xf>
    <xf numFmtId="164" fontId="4" fillId="8" borderId="2" xfId="1" applyNumberFormat="1" applyFont="1" applyFill="1" applyBorder="1" applyAlignment="1">
      <alignment horizontal="center"/>
    </xf>
    <xf numFmtId="43" fontId="4" fillId="8" borderId="2" xfId="3" applyFont="1" applyFill="1" applyBorder="1"/>
    <xf numFmtId="0" fontId="6" fillId="8" borderId="0" xfId="0" applyFont="1" applyFill="1"/>
    <xf numFmtId="0" fontId="9" fillId="8" borderId="0" xfId="0" applyFont="1" applyFill="1"/>
    <xf numFmtId="0" fontId="6" fillId="3" borderId="0" xfId="0" applyFont="1" applyFill="1"/>
    <xf numFmtId="0" fontId="6" fillId="7" borderId="0" xfId="0" applyFont="1" applyFill="1"/>
    <xf numFmtId="9" fontId="0" fillId="6" borderId="3" xfId="1" applyFont="1" applyFill="1" applyBorder="1" applyAlignment="1">
      <alignment horizontal="center"/>
    </xf>
    <xf numFmtId="0" fontId="0" fillId="4" borderId="0" xfId="0" applyFont="1" applyFill="1" applyBorder="1"/>
    <xf numFmtId="9" fontId="0" fillId="6" borderId="0" xfId="1" applyFont="1" applyFill="1" applyBorder="1" applyAlignment="1">
      <alignment horizontal="center"/>
    </xf>
    <xf numFmtId="43" fontId="0" fillId="8" borderId="0" xfId="3" applyFont="1" applyFill="1" applyBorder="1" applyAlignment="1">
      <alignment horizontal="left"/>
    </xf>
    <xf numFmtId="0" fontId="4" fillId="7" borderId="0" xfId="0" applyFont="1" applyFill="1"/>
    <xf numFmtId="0" fontId="4" fillId="7" borderId="0" xfId="0" applyFont="1" applyFill="1" applyBorder="1"/>
    <xf numFmtId="0" fontId="4" fillId="8" borderId="0" xfId="0" applyFont="1" applyFill="1" applyBorder="1"/>
    <xf numFmtId="0" fontId="4" fillId="8" borderId="0" xfId="0" applyFont="1" applyFill="1"/>
    <xf numFmtId="43" fontId="4" fillId="8" borderId="0" xfId="3" applyFont="1" applyFill="1"/>
    <xf numFmtId="0" fontId="4" fillId="3" borderId="0" xfId="0" applyFont="1" applyFill="1"/>
    <xf numFmtId="164" fontId="0" fillId="7" borderId="2" xfId="1" applyNumberFormat="1" applyFont="1" applyFill="1" applyBorder="1" applyAlignment="1">
      <alignment horizontal="center"/>
    </xf>
    <xf numFmtId="43" fontId="1" fillId="7" borderId="2" xfId="3" applyFont="1" applyFill="1" applyBorder="1" applyAlignment="1">
      <alignment horizontal="center"/>
    </xf>
    <xf numFmtId="0" fontId="1" fillId="7" borderId="2" xfId="0" applyFont="1" applyFill="1" applyBorder="1" applyAlignment="1">
      <alignment horizontal="center"/>
    </xf>
    <xf numFmtId="0" fontId="3" fillId="4" borderId="0" xfId="0" applyFont="1" applyFill="1" applyBorder="1" applyAlignment="1">
      <alignment wrapText="1"/>
    </xf>
    <xf numFmtId="0" fontId="0" fillId="4" borderId="0" xfId="0" applyFont="1" applyFill="1" applyBorder="1" applyAlignment="1">
      <alignment wrapText="1"/>
    </xf>
    <xf numFmtId="43" fontId="4" fillId="8" borderId="2" xfId="3" applyNumberFormat="1" applyFont="1" applyFill="1" applyBorder="1"/>
    <xf numFmtId="49" fontId="0" fillId="0" borderId="0" xfId="0" applyNumberFormat="1" applyBorder="1"/>
    <xf numFmtId="0" fontId="0" fillId="4" borderId="0" xfId="0" applyFont="1" applyFill="1" applyBorder="1" applyAlignment="1">
      <alignment wrapText="1"/>
    </xf>
    <xf numFmtId="0" fontId="0" fillId="7" borderId="2" xfId="0" applyFont="1" applyFill="1" applyBorder="1" applyAlignment="1">
      <alignment horizontal="left"/>
    </xf>
    <xf numFmtId="0" fontId="4" fillId="4" borderId="0" xfId="0" applyFont="1" applyFill="1" applyAlignment="1">
      <alignment wrapText="1"/>
    </xf>
    <xf numFmtId="43" fontId="0" fillId="7" borderId="2" xfId="3" applyFont="1" applyFill="1" applyBorder="1" applyAlignment="1">
      <alignment horizontal="center"/>
    </xf>
    <xf numFmtId="164" fontId="1" fillId="7" borderId="2" xfId="1" applyNumberFormat="1" applyFont="1" applyFill="1" applyBorder="1" applyAlignment="1">
      <alignment horizontal="center"/>
    </xf>
    <xf numFmtId="0" fontId="1" fillId="4" borderId="0" xfId="0" applyFont="1" applyFill="1"/>
    <xf numFmtId="0" fontId="17" fillId="4" borderId="5" xfId="2" applyFont="1" applyFill="1" applyBorder="1" applyAlignment="1">
      <alignment horizontal="center" vertical="center"/>
    </xf>
    <xf numFmtId="0" fontId="0" fillId="4" borderId="0" xfId="0" applyFont="1" applyFill="1" applyAlignment="1">
      <alignment wrapText="1"/>
    </xf>
    <xf numFmtId="43" fontId="1" fillId="10" borderId="0" xfId="0" applyNumberFormat="1" applyFont="1" applyFill="1"/>
    <xf numFmtId="43" fontId="4" fillId="4" borderId="0" xfId="0" applyNumberFormat="1" applyFont="1" applyFill="1"/>
    <xf numFmtId="49" fontId="0" fillId="0" borderId="0" xfId="0" applyNumberFormat="1" applyBorder="1" applyAlignment="1">
      <alignment horizontal="left"/>
    </xf>
    <xf numFmtId="0" fontId="0" fillId="4" borderId="0" xfId="0" applyFont="1" applyFill="1" applyBorder="1" applyAlignment="1">
      <alignment horizontal="left" wrapText="1"/>
    </xf>
    <xf numFmtId="43" fontId="0" fillId="7" borderId="0" xfId="3" applyFont="1" applyFill="1" applyBorder="1" applyAlignment="1">
      <alignment horizontal="left"/>
    </xf>
    <xf numFmtId="43" fontId="0" fillId="3" borderId="0" xfId="3" applyFont="1" applyFill="1" applyBorder="1" applyAlignment="1">
      <alignment horizontal="left"/>
    </xf>
    <xf numFmtId="0" fontId="3" fillId="0" borderId="0" xfId="0" applyFont="1" applyBorder="1" applyAlignment="1">
      <alignment horizontal="center"/>
    </xf>
  </cellXfs>
  <cellStyles count="14">
    <cellStyle name="Comma" xfId="3" builtinId="3"/>
    <cellStyle name="Currency 2" xfId="12"/>
    <cellStyle name="Currency 3" xfId="5"/>
    <cellStyle name="Normal" xfId="0" builtinId="0"/>
    <cellStyle name="Normal 2" xfId="7"/>
    <cellStyle name="Normal 2 2" xfId="8"/>
    <cellStyle name="Normal 3" xfId="9"/>
    <cellStyle name="Normal 3 2" xfId="2"/>
    <cellStyle name="Normal 4" xfId="11"/>
    <cellStyle name="Normal 5" xfId="4"/>
    <cellStyle name="Output 2" xfId="10"/>
    <cellStyle name="Percent" xfId="1" builtinId="5"/>
    <cellStyle name="Percent 2" xfId="13"/>
    <cellStyle name="Percent 3" xfId="6"/>
  </cellStyles>
  <dxfs count="0"/>
  <tableStyles count="0" defaultTableStyle="TableStyleMedium2" defaultPivotStyle="PivotStyleLight16"/>
  <colors>
    <mruColors>
      <color rgb="FF99CCFF"/>
      <color rgb="FFF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9"/>
  <sheetViews>
    <sheetView showGridLines="0" tabSelected="1" topLeftCell="A229" zoomScale="85" zoomScaleNormal="85" workbookViewId="0">
      <selection activeCell="K250" sqref="K250"/>
    </sheetView>
  </sheetViews>
  <sheetFormatPr defaultColWidth="9.33203125" defaultRowHeight="14.4" x14ac:dyDescent="0.3"/>
  <cols>
    <col min="1" max="1" width="83.44140625" style="2" customWidth="1"/>
    <col min="2" max="2" width="12.88671875" style="2" customWidth="1"/>
    <col min="3" max="3" width="27.109375" style="2" customWidth="1"/>
    <col min="4" max="28" width="13.109375" style="2" customWidth="1"/>
    <col min="29" max="16384" width="9.33203125" style="2"/>
  </cols>
  <sheetData>
    <row r="1" spans="1:10" ht="28.8" x14ac:dyDescent="0.55000000000000004">
      <c r="A1" s="18" t="s">
        <v>84</v>
      </c>
    </row>
    <row r="3" spans="1:10" x14ac:dyDescent="0.3">
      <c r="A3" s="7"/>
      <c r="B3" s="7"/>
      <c r="C3" s="7"/>
      <c r="D3" s="7"/>
      <c r="E3" s="7"/>
    </row>
    <row r="4" spans="1:10" x14ac:dyDescent="0.3">
      <c r="A4" s="43" t="s">
        <v>80</v>
      </c>
      <c r="B4" s="7"/>
      <c r="C4" s="7"/>
      <c r="D4" s="7"/>
      <c r="E4" s="7"/>
      <c r="I4" s="61" t="s">
        <v>81</v>
      </c>
      <c r="J4" s="61"/>
    </row>
    <row r="5" spans="1:10" ht="35.25" customHeight="1" x14ac:dyDescent="0.3">
      <c r="A5" s="58" t="s">
        <v>92</v>
      </c>
      <c r="B5" s="58"/>
      <c r="C5" s="58"/>
      <c r="D5" s="58"/>
      <c r="E5" s="58"/>
      <c r="F5" s="58"/>
      <c r="G5" s="14" t="s">
        <v>50</v>
      </c>
      <c r="I5" s="59" t="s">
        <v>23</v>
      </c>
      <c r="J5" s="59"/>
    </row>
    <row r="6" spans="1:10" ht="30.75" customHeight="1" x14ac:dyDescent="0.3">
      <c r="A6" s="58" t="s">
        <v>85</v>
      </c>
      <c r="B6" s="58"/>
      <c r="C6" s="58"/>
      <c r="D6" s="58"/>
      <c r="E6" s="58"/>
      <c r="F6" s="58"/>
      <c r="G6" s="14" t="s">
        <v>50</v>
      </c>
      <c r="I6" s="33" t="s">
        <v>63</v>
      </c>
      <c r="J6" s="33"/>
    </row>
    <row r="7" spans="1:10" ht="15" customHeight="1" x14ac:dyDescent="0.3">
      <c r="A7" s="2" t="s">
        <v>95</v>
      </c>
      <c r="G7" s="14" t="s">
        <v>50</v>
      </c>
      <c r="I7" s="60" t="s">
        <v>25</v>
      </c>
      <c r="J7" s="60"/>
    </row>
    <row r="8" spans="1:10" ht="117.75" customHeight="1" x14ac:dyDescent="0.3">
      <c r="A8" s="49" t="s">
        <v>94</v>
      </c>
      <c r="B8" s="44"/>
      <c r="C8" s="44"/>
      <c r="D8" s="44"/>
      <c r="E8" s="44"/>
      <c r="F8" s="44"/>
      <c r="G8" s="14" t="s">
        <v>50</v>
      </c>
    </row>
    <row r="9" spans="1:10" ht="15" customHeight="1" x14ac:dyDescent="0.3">
      <c r="A9" s="14" t="s">
        <v>93</v>
      </c>
    </row>
    <row r="10" spans="1:10" ht="15" customHeight="1" x14ac:dyDescent="0.3">
      <c r="A10" s="58" t="s">
        <v>97</v>
      </c>
      <c r="B10" s="58"/>
      <c r="C10" s="58"/>
      <c r="D10" s="58"/>
      <c r="E10" s="58"/>
      <c r="F10" s="47"/>
    </row>
    <row r="12" spans="1:10" s="34" customFormat="1" ht="21" x14ac:dyDescent="0.4">
      <c r="A12" s="29" t="s">
        <v>59</v>
      </c>
    </row>
    <row r="13" spans="1:10" ht="15.6" x14ac:dyDescent="0.3">
      <c r="A13" s="5"/>
    </row>
    <row r="14" spans="1:10" x14ac:dyDescent="0.3">
      <c r="A14" s="13" t="s">
        <v>44</v>
      </c>
      <c r="B14" s="6" t="s">
        <v>19</v>
      </c>
      <c r="C14" s="51">
        <v>5.3699999999999998E-2</v>
      </c>
    </row>
    <row r="15" spans="1:10" x14ac:dyDescent="0.3">
      <c r="A15" s="13" t="s">
        <v>62</v>
      </c>
      <c r="B15" s="6" t="s">
        <v>19</v>
      </c>
      <c r="C15" s="51">
        <v>0.02</v>
      </c>
    </row>
    <row r="16" spans="1:10" ht="15" thickBot="1" x14ac:dyDescent="0.35"/>
    <row r="17" spans="1:35" ht="15.6" thickBot="1" x14ac:dyDescent="0.35">
      <c r="A17" s="17" t="s">
        <v>64</v>
      </c>
      <c r="F17" s="1"/>
    </row>
    <row r="18" spans="1:35" x14ac:dyDescent="0.3">
      <c r="A18" s="12" t="s">
        <v>73</v>
      </c>
      <c r="B18" s="12" t="s">
        <v>96</v>
      </c>
      <c r="C18" s="48" t="s">
        <v>65</v>
      </c>
      <c r="G18" s="14"/>
      <c r="H18" s="20"/>
    </row>
    <row r="19" spans="1:35" x14ac:dyDescent="0.3">
      <c r="A19" s="12" t="s">
        <v>72</v>
      </c>
      <c r="B19" s="12" t="s">
        <v>96</v>
      </c>
      <c r="C19" s="48" t="s">
        <v>66</v>
      </c>
      <c r="G19" s="14"/>
      <c r="H19" s="21"/>
    </row>
    <row r="20" spans="1:35" x14ac:dyDescent="0.3">
      <c r="A20" s="12" t="s">
        <v>71</v>
      </c>
      <c r="B20" s="12" t="s">
        <v>96</v>
      </c>
      <c r="C20" s="48" t="s">
        <v>83</v>
      </c>
      <c r="H20" s="14"/>
    </row>
    <row r="21" spans="1:35" x14ac:dyDescent="0.3">
      <c r="A21" s="12" t="s">
        <v>70</v>
      </c>
      <c r="B21" s="12" t="s">
        <v>96</v>
      </c>
      <c r="C21" s="48" t="s">
        <v>68</v>
      </c>
    </row>
    <row r="22" spans="1:35" x14ac:dyDescent="0.3">
      <c r="A22" s="12" t="s">
        <v>74</v>
      </c>
      <c r="B22" s="12" t="s">
        <v>96</v>
      </c>
      <c r="C22" s="48" t="s">
        <v>69</v>
      </c>
      <c r="AI22" s="16" t="s">
        <v>49</v>
      </c>
    </row>
    <row r="23" spans="1:35" x14ac:dyDescent="0.3">
      <c r="A23" s="12" t="s">
        <v>75</v>
      </c>
      <c r="B23" s="12" t="s">
        <v>96</v>
      </c>
      <c r="C23" s="48" t="s">
        <v>67</v>
      </c>
      <c r="AI23" s="30" t="s">
        <v>51</v>
      </c>
    </row>
    <row r="24" spans="1:35" x14ac:dyDescent="0.3">
      <c r="A24" s="12" t="s">
        <v>76</v>
      </c>
      <c r="B24" s="12" t="s">
        <v>96</v>
      </c>
      <c r="C24" s="48" t="s">
        <v>67</v>
      </c>
      <c r="AI24" s="19" t="s">
        <v>52</v>
      </c>
    </row>
    <row r="25" spans="1:35" ht="15" thickBot="1" x14ac:dyDescent="0.35">
      <c r="A25" s="31"/>
      <c r="B25" s="7"/>
      <c r="AI25" s="32"/>
    </row>
    <row r="26" spans="1:35" ht="15.6" thickBot="1" x14ac:dyDescent="0.35">
      <c r="A26" s="17" t="s">
        <v>88</v>
      </c>
    </row>
    <row r="27" spans="1:35" x14ac:dyDescent="0.3">
      <c r="A27" s="12" t="str">
        <f>A$18&amp;": "&amp;C$18</f>
        <v>Category 1: Land</v>
      </c>
      <c r="B27" s="6" t="s">
        <v>0</v>
      </c>
      <c r="C27" s="42">
        <v>1000</v>
      </c>
    </row>
    <row r="28" spans="1:35" x14ac:dyDescent="0.3">
      <c r="A28" s="12" t="str">
        <f>A$19&amp;": "&amp;C$19</f>
        <v>Category 2: Long-Lived Civil Assets</v>
      </c>
      <c r="B28" s="6" t="s">
        <v>0</v>
      </c>
      <c r="C28" s="42">
        <v>100</v>
      </c>
    </row>
    <row r="29" spans="1:35" x14ac:dyDescent="0.3">
      <c r="A29" s="12" t="str">
        <f>A$20&amp;": "&amp;C$20</f>
        <v>Category 3: Civil Assets (e.g. Buildings)</v>
      </c>
      <c r="B29" s="6" t="s">
        <v>0</v>
      </c>
      <c r="C29" s="42">
        <v>50</v>
      </c>
    </row>
    <row r="30" spans="1:35" x14ac:dyDescent="0.3">
      <c r="A30" s="12" t="str">
        <f>A$21&amp;": "&amp;C$21</f>
        <v>Category 4: Pumping M&amp;E</v>
      </c>
      <c r="B30" s="6" t="s">
        <v>0</v>
      </c>
      <c r="C30" s="42">
        <v>25</v>
      </c>
    </row>
    <row r="31" spans="1:35" x14ac:dyDescent="0.3">
      <c r="A31" s="12" t="str">
        <f>A$22&amp;": "&amp;C$22</f>
        <v>Category 5: Control equipment</v>
      </c>
      <c r="B31" s="6" t="s">
        <v>0</v>
      </c>
      <c r="C31" s="42">
        <v>7</v>
      </c>
    </row>
    <row r="32" spans="1:35" x14ac:dyDescent="0.3">
      <c r="A32" s="12" t="str">
        <f>A$23&amp;": "&amp;C$23</f>
        <v>Category 6: Other</v>
      </c>
      <c r="B32" s="6" t="s">
        <v>0</v>
      </c>
      <c r="C32" s="42"/>
    </row>
    <row r="33" spans="1:3" x14ac:dyDescent="0.3">
      <c r="A33" s="12" t="str">
        <f>A$24&amp;": "&amp;C$24</f>
        <v>Category 7: Other</v>
      </c>
      <c r="B33" s="6" t="s">
        <v>0</v>
      </c>
      <c r="C33" s="42"/>
    </row>
    <row r="34" spans="1:3" ht="15" thickBot="1" x14ac:dyDescent="0.35">
      <c r="C34" s="52"/>
    </row>
    <row r="35" spans="1:3" ht="15.6" thickBot="1" x14ac:dyDescent="0.35">
      <c r="A35" s="17" t="s">
        <v>100</v>
      </c>
      <c r="C35" s="52"/>
    </row>
    <row r="36" spans="1:3" x14ac:dyDescent="0.3">
      <c r="A36" s="12" t="str">
        <f>A$18&amp;": "&amp;C$18</f>
        <v>Category 1: Land</v>
      </c>
      <c r="B36" s="6" t="s">
        <v>19</v>
      </c>
      <c r="C36" s="51">
        <v>0</v>
      </c>
    </row>
    <row r="37" spans="1:3" x14ac:dyDescent="0.3">
      <c r="A37" s="12" t="str">
        <f>A$19&amp;": "&amp;C$19</f>
        <v>Category 2: Long-Lived Civil Assets</v>
      </c>
      <c r="B37" s="6" t="s">
        <v>19</v>
      </c>
      <c r="C37" s="51">
        <v>0</v>
      </c>
    </row>
    <row r="38" spans="1:3" x14ac:dyDescent="0.3">
      <c r="A38" s="12" t="str">
        <f>A$20&amp;": "&amp;C$20</f>
        <v>Category 3: Civil Assets (e.g. Buildings)</v>
      </c>
      <c r="B38" s="6" t="s">
        <v>19</v>
      </c>
      <c r="C38" s="51">
        <v>0</v>
      </c>
    </row>
    <row r="39" spans="1:3" x14ac:dyDescent="0.3">
      <c r="A39" s="12" t="str">
        <f>A$21&amp;": "&amp;C$21</f>
        <v>Category 4: Pumping M&amp;E</v>
      </c>
      <c r="B39" s="6" t="s">
        <v>19</v>
      </c>
      <c r="C39" s="40">
        <v>0</v>
      </c>
    </row>
    <row r="40" spans="1:3" x14ac:dyDescent="0.3">
      <c r="A40" s="12" t="str">
        <f>A$22&amp;": "&amp;C$22</f>
        <v>Category 5: Control equipment</v>
      </c>
      <c r="B40" s="6" t="s">
        <v>19</v>
      </c>
      <c r="C40" s="51">
        <v>0</v>
      </c>
    </row>
    <row r="41" spans="1:3" x14ac:dyDescent="0.3">
      <c r="A41" s="12" t="str">
        <f>A$23&amp;": "&amp;C$23</f>
        <v>Category 6: Other</v>
      </c>
      <c r="B41" s="6" t="s">
        <v>19</v>
      </c>
      <c r="C41" s="51"/>
    </row>
    <row r="42" spans="1:3" x14ac:dyDescent="0.3">
      <c r="A42" s="12" t="str">
        <f>A$24&amp;": "&amp;C$24</f>
        <v>Category 7: Other</v>
      </c>
      <c r="B42" s="6" t="s">
        <v>19</v>
      </c>
      <c r="C42" s="51"/>
    </row>
    <row r="43" spans="1:3" ht="15" thickBot="1" x14ac:dyDescent="0.35">
      <c r="A43" s="7"/>
      <c r="B43" s="7"/>
    </row>
    <row r="44" spans="1:3" ht="15.6" thickBot="1" x14ac:dyDescent="0.35">
      <c r="A44" s="17" t="s">
        <v>86</v>
      </c>
      <c r="B44" s="7"/>
    </row>
    <row r="45" spans="1:3" x14ac:dyDescent="0.3">
      <c r="A45" s="12" t="s">
        <v>86</v>
      </c>
      <c r="B45" s="12" t="s">
        <v>48</v>
      </c>
      <c r="C45" s="22" t="s">
        <v>51</v>
      </c>
    </row>
    <row r="46" spans="1:3" x14ac:dyDescent="0.3">
      <c r="A46" s="7"/>
      <c r="B46" s="7"/>
    </row>
    <row r="47" spans="1:3" x14ac:dyDescent="0.3">
      <c r="A47" s="7"/>
      <c r="B47" s="7"/>
    </row>
    <row r="48" spans="1:3" s="34" customFormat="1" ht="21" x14ac:dyDescent="0.4">
      <c r="A48" s="29" t="s">
        <v>58</v>
      </c>
      <c r="B48" s="35"/>
    </row>
    <row r="49" spans="1:28" ht="21" x14ac:dyDescent="0.4">
      <c r="A49" s="4"/>
      <c r="B49" s="7"/>
    </row>
    <row r="50" spans="1:28" ht="18" x14ac:dyDescent="0.35">
      <c r="A50" s="9" t="s">
        <v>21</v>
      </c>
      <c r="B50" s="7"/>
    </row>
    <row r="51" spans="1:28" ht="18.600000000000001" thickBot="1" x14ac:dyDescent="0.4">
      <c r="A51" s="9" t="s">
        <v>101</v>
      </c>
      <c r="B51" s="7"/>
    </row>
    <row r="52" spans="1:28" ht="15.6" thickBot="1" x14ac:dyDescent="0.35">
      <c r="A52" s="17" t="s">
        <v>47</v>
      </c>
      <c r="D52" s="8" t="s">
        <v>4</v>
      </c>
      <c r="E52" s="8" t="s">
        <v>5</v>
      </c>
      <c r="F52" s="8" t="s">
        <v>6</v>
      </c>
      <c r="G52" s="8" t="s">
        <v>7</v>
      </c>
      <c r="H52" s="8" t="s">
        <v>8</v>
      </c>
      <c r="I52" s="8" t="s">
        <v>9</v>
      </c>
      <c r="J52" s="8" t="s">
        <v>10</v>
      </c>
      <c r="K52" s="8" t="s">
        <v>11</v>
      </c>
      <c r="L52" s="8" t="s">
        <v>12</v>
      </c>
      <c r="M52" s="8" t="s">
        <v>13</v>
      </c>
      <c r="N52" s="8" t="s">
        <v>14</v>
      </c>
      <c r="O52" s="8" t="s">
        <v>15</v>
      </c>
      <c r="P52" s="8" t="s">
        <v>16</v>
      </c>
      <c r="Q52" s="8" t="s">
        <v>17</v>
      </c>
      <c r="R52" s="8" t="s">
        <v>18</v>
      </c>
      <c r="S52" s="8" t="s">
        <v>33</v>
      </c>
      <c r="T52" s="8" t="s">
        <v>34</v>
      </c>
      <c r="U52" s="8" t="s">
        <v>35</v>
      </c>
      <c r="V52" s="8" t="s">
        <v>36</v>
      </c>
      <c r="W52" s="8" t="s">
        <v>37</v>
      </c>
      <c r="X52" s="8" t="s">
        <v>38</v>
      </c>
      <c r="Y52" s="8" t="s">
        <v>39</v>
      </c>
      <c r="Z52" s="8" t="s">
        <v>40</v>
      </c>
      <c r="AA52" s="8" t="s">
        <v>41</v>
      </c>
      <c r="AB52" s="8" t="s">
        <v>42</v>
      </c>
    </row>
    <row r="53" spans="1:28" x14ac:dyDescent="0.3">
      <c r="A53" s="12" t="s">
        <v>98</v>
      </c>
      <c r="B53" s="6"/>
      <c r="C53" s="22">
        <v>5</v>
      </c>
    </row>
    <row r="54" spans="1:28" x14ac:dyDescent="0.3">
      <c r="A54" s="6" t="s">
        <v>3</v>
      </c>
      <c r="B54" s="6" t="s">
        <v>1</v>
      </c>
      <c r="D54" s="41"/>
      <c r="E54" s="41"/>
      <c r="F54" s="41"/>
      <c r="G54" s="41"/>
      <c r="H54" s="41">
        <v>1.62</v>
      </c>
      <c r="I54" s="41">
        <v>1.5035247120268576</v>
      </c>
      <c r="J54" s="41">
        <v>1.5033303287987843</v>
      </c>
      <c r="K54" s="41">
        <v>1.503135945570711</v>
      </c>
      <c r="L54" s="41">
        <v>1.5029415623426376</v>
      </c>
      <c r="M54" s="41">
        <v>1.5027471791145643</v>
      </c>
      <c r="N54" s="41">
        <v>1.502552795886491</v>
      </c>
      <c r="O54" s="41">
        <v>1.502358412658418</v>
      </c>
      <c r="P54" s="41">
        <v>1.5021640294303447</v>
      </c>
      <c r="Q54" s="41">
        <v>1.5019696462022711</v>
      </c>
      <c r="R54" s="41">
        <v>1.5017752629741978</v>
      </c>
      <c r="S54" s="41">
        <v>1.5015808797461245</v>
      </c>
      <c r="T54" s="41">
        <v>1.5013864965180514</v>
      </c>
      <c r="U54" s="41">
        <v>1.5011921132899781</v>
      </c>
      <c r="V54" s="41">
        <v>1.5009977300619048</v>
      </c>
      <c r="W54" s="41">
        <v>1.5008033468338315</v>
      </c>
      <c r="X54" s="41">
        <v>1.5006089636057582</v>
      </c>
      <c r="Y54" s="41">
        <v>1.5004145803776847</v>
      </c>
      <c r="Z54" s="41">
        <v>1.5002201971496114</v>
      </c>
      <c r="AA54" s="41">
        <v>1.5000258139215381</v>
      </c>
      <c r="AB54" s="41">
        <v>1.4998314306934648</v>
      </c>
    </row>
    <row r="55" spans="1:28" x14ac:dyDescent="0.3">
      <c r="A55" s="6" t="s">
        <v>28</v>
      </c>
      <c r="B55" s="6" t="s">
        <v>1</v>
      </c>
      <c r="D55" s="41"/>
      <c r="E55" s="41"/>
      <c r="F55" s="41"/>
      <c r="G55" s="41"/>
      <c r="H55" s="41">
        <v>1.62</v>
      </c>
      <c r="I55" s="41">
        <v>1.608597347133037</v>
      </c>
      <c r="J55" s="41">
        <v>1.6083737657042729</v>
      </c>
      <c r="K55" s="41">
        <v>1.608150184275509</v>
      </c>
      <c r="L55" s="41">
        <v>1.6079266028467449</v>
      </c>
      <c r="M55" s="41">
        <v>1.607703021417981</v>
      </c>
      <c r="N55" s="41">
        <v>1.6074794399892172</v>
      </c>
      <c r="O55" s="41">
        <v>1.6072558585604531</v>
      </c>
      <c r="P55" s="41">
        <v>1.6070322771316889</v>
      </c>
      <c r="Q55" s="41">
        <v>1.6068086957029253</v>
      </c>
      <c r="R55" s="41">
        <v>1.6065851142741612</v>
      </c>
      <c r="S55" s="41">
        <v>1.6063615328453973</v>
      </c>
      <c r="T55" s="41">
        <v>1.6061379514166334</v>
      </c>
      <c r="U55" s="41">
        <v>1.6059143699878693</v>
      </c>
      <c r="V55" s="41">
        <v>1.605690788559105</v>
      </c>
      <c r="W55" s="41">
        <v>1.6054672071303413</v>
      </c>
      <c r="X55" s="41">
        <v>1.6052436257015774</v>
      </c>
      <c r="Y55" s="41">
        <v>1.6050200442728131</v>
      </c>
      <c r="Z55" s="41">
        <v>1.6047964628440492</v>
      </c>
      <c r="AA55" s="41">
        <v>1.6045728814152855</v>
      </c>
      <c r="AB55" s="41">
        <v>1.6043492999865214</v>
      </c>
    </row>
    <row r="56" spans="1:28" ht="15" thickBot="1" x14ac:dyDescent="0.35"/>
    <row r="57" spans="1:28" ht="15.6" thickBot="1" x14ac:dyDescent="0.35">
      <c r="A57" s="17" t="s">
        <v>77</v>
      </c>
      <c r="D57" s="8" t="s">
        <v>4</v>
      </c>
      <c r="E57" s="8" t="s">
        <v>5</v>
      </c>
      <c r="F57" s="8" t="s">
        <v>6</v>
      </c>
      <c r="G57" s="8" t="s">
        <v>7</v>
      </c>
      <c r="H57" s="8" t="s">
        <v>8</v>
      </c>
      <c r="I57" s="8" t="s">
        <v>9</v>
      </c>
      <c r="J57" s="8" t="s">
        <v>10</v>
      </c>
      <c r="K57" s="8" t="s">
        <v>11</v>
      </c>
      <c r="L57" s="8" t="s">
        <v>12</v>
      </c>
      <c r="M57" s="8" t="s">
        <v>13</v>
      </c>
      <c r="N57" s="8" t="s">
        <v>14</v>
      </c>
      <c r="O57" s="8" t="s">
        <v>15</v>
      </c>
      <c r="P57" s="8" t="s">
        <v>16</v>
      </c>
      <c r="Q57" s="8" t="s">
        <v>17</v>
      </c>
      <c r="R57" s="8" t="s">
        <v>18</v>
      </c>
      <c r="S57" s="8" t="s">
        <v>33</v>
      </c>
      <c r="T57" s="8" t="s">
        <v>34</v>
      </c>
      <c r="U57" s="8" t="s">
        <v>35</v>
      </c>
      <c r="V57" s="8" t="s">
        <v>36</v>
      </c>
      <c r="W57" s="8" t="s">
        <v>37</v>
      </c>
      <c r="X57" s="8" t="s">
        <v>38</v>
      </c>
      <c r="Y57" s="8" t="s">
        <v>39</v>
      </c>
      <c r="Z57" s="8" t="s">
        <v>40</v>
      </c>
      <c r="AA57" s="8" t="s">
        <v>41</v>
      </c>
      <c r="AB57" s="8" t="s">
        <v>42</v>
      </c>
    </row>
    <row r="58" spans="1:28" x14ac:dyDescent="0.3">
      <c r="A58" s="12" t="str">
        <f>A$18&amp;": "&amp;C$18</f>
        <v>Category 1: Land</v>
      </c>
      <c r="B58" s="6" t="s">
        <v>20</v>
      </c>
      <c r="D58" s="41">
        <v>0.56520606679890217</v>
      </c>
      <c r="E58" s="41">
        <v>0</v>
      </c>
      <c r="F58" s="41">
        <v>0</v>
      </c>
      <c r="G58" s="41">
        <v>0</v>
      </c>
      <c r="H58" s="41">
        <v>0</v>
      </c>
      <c r="I58" s="41">
        <v>0</v>
      </c>
      <c r="J58" s="41">
        <v>0</v>
      </c>
      <c r="K58" s="41">
        <v>0</v>
      </c>
      <c r="L58" s="41">
        <v>0</v>
      </c>
      <c r="M58" s="41">
        <v>0</v>
      </c>
      <c r="N58" s="41">
        <v>0</v>
      </c>
      <c r="O58" s="41">
        <v>0</v>
      </c>
      <c r="P58" s="41">
        <v>0</v>
      </c>
      <c r="Q58" s="41">
        <v>0</v>
      </c>
      <c r="R58" s="41">
        <v>0</v>
      </c>
      <c r="S58" s="41">
        <v>0</v>
      </c>
      <c r="T58" s="41">
        <v>0</v>
      </c>
      <c r="U58" s="41">
        <v>0</v>
      </c>
      <c r="V58" s="41">
        <v>0</v>
      </c>
      <c r="W58" s="41">
        <v>0</v>
      </c>
      <c r="X58" s="41">
        <v>0</v>
      </c>
      <c r="Y58" s="41">
        <v>0</v>
      </c>
      <c r="Z58" s="41">
        <v>0</v>
      </c>
      <c r="AA58" s="41">
        <v>0</v>
      </c>
      <c r="AB58" s="41">
        <v>0</v>
      </c>
    </row>
    <row r="59" spans="1:28" x14ac:dyDescent="0.3">
      <c r="A59" s="12" t="str">
        <f>A$19&amp;": "&amp;C$19</f>
        <v>Category 2: Long-Lived Civil Assets</v>
      </c>
      <c r="B59" s="6" t="s">
        <v>20</v>
      </c>
      <c r="D59" s="41">
        <v>4.2003953536494967</v>
      </c>
      <c r="E59" s="41">
        <v>8.4007907072989934</v>
      </c>
      <c r="F59" s="41">
        <v>16.801581414597987</v>
      </c>
      <c r="G59" s="41">
        <v>25.202372121896982</v>
      </c>
      <c r="H59" s="41">
        <v>29.402767475546479</v>
      </c>
      <c r="I59" s="41">
        <v>0</v>
      </c>
      <c r="J59" s="41">
        <v>0</v>
      </c>
      <c r="K59" s="41">
        <v>0</v>
      </c>
      <c r="L59" s="41">
        <v>0</v>
      </c>
      <c r="M59" s="41">
        <v>0</v>
      </c>
      <c r="N59" s="41">
        <v>0</v>
      </c>
      <c r="O59" s="41">
        <v>0</v>
      </c>
      <c r="P59" s="41">
        <v>0</v>
      </c>
      <c r="Q59" s="41">
        <v>0</v>
      </c>
      <c r="R59" s="41">
        <v>0</v>
      </c>
      <c r="S59" s="41">
        <v>0</v>
      </c>
      <c r="T59" s="41">
        <v>0</v>
      </c>
      <c r="U59" s="41">
        <v>0</v>
      </c>
      <c r="V59" s="41">
        <v>0</v>
      </c>
      <c r="W59" s="41">
        <v>0</v>
      </c>
      <c r="X59" s="41">
        <v>0</v>
      </c>
      <c r="Y59" s="41">
        <v>0</v>
      </c>
      <c r="Z59" s="41">
        <v>0</v>
      </c>
      <c r="AA59" s="41">
        <v>0</v>
      </c>
      <c r="AB59" s="41">
        <v>0</v>
      </c>
    </row>
    <row r="60" spans="1:28" x14ac:dyDescent="0.3">
      <c r="A60" s="12" t="str">
        <f>A$20&amp;": "&amp;C$20</f>
        <v>Category 3: Civil Assets (e.g. Buildings)</v>
      </c>
      <c r="B60" s="6" t="s">
        <v>20</v>
      </c>
      <c r="D60" s="41">
        <v>13.925194656504582</v>
      </c>
      <c r="E60" s="41">
        <v>27.850389313009163</v>
      </c>
      <c r="F60" s="41">
        <v>55.700778626018327</v>
      </c>
      <c r="G60" s="41">
        <v>83.551167939027494</v>
      </c>
      <c r="H60" s="41">
        <v>97.476362595532066</v>
      </c>
      <c r="I60" s="41">
        <v>0</v>
      </c>
      <c r="J60" s="41">
        <v>0</v>
      </c>
      <c r="K60" s="41">
        <v>0</v>
      </c>
      <c r="L60" s="41">
        <v>0</v>
      </c>
      <c r="M60" s="41">
        <v>0</v>
      </c>
      <c r="N60" s="41">
        <v>0</v>
      </c>
      <c r="O60" s="41">
        <v>0</v>
      </c>
      <c r="P60" s="41">
        <v>0</v>
      </c>
      <c r="Q60" s="41">
        <v>0</v>
      </c>
      <c r="R60" s="41">
        <v>0</v>
      </c>
      <c r="S60" s="41">
        <v>0</v>
      </c>
      <c r="T60" s="41">
        <v>0</v>
      </c>
      <c r="U60" s="41">
        <v>0</v>
      </c>
      <c r="V60" s="41">
        <v>0</v>
      </c>
      <c r="W60" s="41">
        <v>0</v>
      </c>
      <c r="X60" s="41">
        <v>0</v>
      </c>
      <c r="Y60" s="41">
        <v>0</v>
      </c>
      <c r="Z60" s="41">
        <v>0</v>
      </c>
      <c r="AA60" s="41">
        <v>0</v>
      </c>
      <c r="AB60" s="41">
        <v>0</v>
      </c>
    </row>
    <row r="61" spans="1:28" x14ac:dyDescent="0.3">
      <c r="A61" s="12" t="str">
        <f>A$21&amp;": "&amp;C$21</f>
        <v>Category 4: Pumping M&amp;E</v>
      </c>
      <c r="B61" s="6" t="s">
        <v>20</v>
      </c>
      <c r="D61" s="41">
        <v>18.953633989845933</v>
      </c>
      <c r="E61" s="41">
        <v>37.907267979691866</v>
      </c>
      <c r="F61" s="41">
        <v>75.814535959383733</v>
      </c>
      <c r="G61" s="41">
        <v>113.72180393907558</v>
      </c>
      <c r="H61" s="41">
        <v>132.6754379289215</v>
      </c>
      <c r="I61" s="41">
        <v>0</v>
      </c>
      <c r="J61" s="41">
        <v>0</v>
      </c>
      <c r="K61" s="41">
        <v>0</v>
      </c>
      <c r="L61" s="41">
        <v>0</v>
      </c>
      <c r="M61" s="41">
        <v>0</v>
      </c>
      <c r="N61" s="41">
        <v>0</v>
      </c>
      <c r="O61" s="41">
        <v>0</v>
      </c>
      <c r="P61" s="41">
        <v>0</v>
      </c>
      <c r="Q61" s="41">
        <v>0</v>
      </c>
      <c r="R61" s="41">
        <v>14.469275310051895</v>
      </c>
      <c r="S61" s="41">
        <v>43.181743503436124</v>
      </c>
      <c r="T61" s="41">
        <v>172.95305644046405</v>
      </c>
      <c r="U61" s="41">
        <v>43.181743503436124</v>
      </c>
      <c r="V61" s="41">
        <v>14.469275310051895</v>
      </c>
      <c r="W61" s="41">
        <v>6.3303079481477038</v>
      </c>
      <c r="X61" s="41">
        <v>15.825769870369259</v>
      </c>
      <c r="Y61" s="41">
        <v>22.156077818516962</v>
      </c>
      <c r="Z61" s="41">
        <v>15.825769870369259</v>
      </c>
      <c r="AA61" s="41">
        <v>3.1651539740738519</v>
      </c>
      <c r="AB61" s="41">
        <v>14.469275310051895</v>
      </c>
    </row>
    <row r="62" spans="1:28" x14ac:dyDescent="0.3">
      <c r="A62" s="12" t="str">
        <f>A$22&amp;": "&amp;C$22</f>
        <v>Category 5: Control equipment</v>
      </c>
      <c r="B62" s="6" t="s">
        <v>20</v>
      </c>
      <c r="D62" s="41">
        <v>0</v>
      </c>
      <c r="E62" s="41">
        <v>0</v>
      </c>
      <c r="F62" s="41">
        <v>0</v>
      </c>
      <c r="G62" s="41">
        <v>0</v>
      </c>
      <c r="H62" s="41">
        <v>0</v>
      </c>
      <c r="I62" s="41">
        <v>0</v>
      </c>
      <c r="J62" s="41">
        <v>0</v>
      </c>
      <c r="K62" s="41">
        <v>0</v>
      </c>
      <c r="L62" s="41">
        <v>0</v>
      </c>
      <c r="M62" s="41">
        <v>0</v>
      </c>
      <c r="N62" s="41">
        <v>0</v>
      </c>
      <c r="O62" s="41">
        <v>0</v>
      </c>
      <c r="P62" s="41">
        <v>0</v>
      </c>
      <c r="Q62" s="41">
        <v>0</v>
      </c>
      <c r="R62" s="41">
        <v>0</v>
      </c>
      <c r="S62" s="41">
        <v>0</v>
      </c>
      <c r="T62" s="41">
        <v>0</v>
      </c>
      <c r="U62" s="41">
        <v>0</v>
      </c>
      <c r="V62" s="41">
        <v>0</v>
      </c>
      <c r="W62" s="41">
        <v>0</v>
      </c>
      <c r="X62" s="41">
        <v>0</v>
      </c>
      <c r="Y62" s="41">
        <v>0</v>
      </c>
      <c r="Z62" s="41">
        <v>0</v>
      </c>
      <c r="AA62" s="41">
        <v>0</v>
      </c>
      <c r="AB62" s="41">
        <v>0</v>
      </c>
    </row>
    <row r="63" spans="1:28" x14ac:dyDescent="0.3">
      <c r="A63" s="12" t="str">
        <f>A$23&amp;": "&amp;C$23</f>
        <v>Category 6: Other</v>
      </c>
      <c r="B63" s="6" t="s">
        <v>20</v>
      </c>
      <c r="D63" s="41">
        <v>0</v>
      </c>
      <c r="E63" s="41">
        <v>0</v>
      </c>
      <c r="F63" s="41">
        <v>0</v>
      </c>
      <c r="G63" s="41">
        <v>0</v>
      </c>
      <c r="H63" s="41">
        <v>0</v>
      </c>
      <c r="I63" s="41">
        <v>0</v>
      </c>
      <c r="J63" s="41">
        <v>0</v>
      </c>
      <c r="K63" s="41">
        <v>0</v>
      </c>
      <c r="L63" s="41">
        <v>0</v>
      </c>
      <c r="M63" s="41">
        <v>0</v>
      </c>
      <c r="N63" s="41">
        <v>0</v>
      </c>
      <c r="O63" s="41">
        <v>0</v>
      </c>
      <c r="P63" s="41">
        <v>0</v>
      </c>
      <c r="Q63" s="41">
        <v>0</v>
      </c>
      <c r="R63" s="41">
        <v>0</v>
      </c>
      <c r="S63" s="41">
        <v>0</v>
      </c>
      <c r="T63" s="41">
        <v>0</v>
      </c>
      <c r="U63" s="41">
        <v>0</v>
      </c>
      <c r="V63" s="41">
        <v>0</v>
      </c>
      <c r="W63" s="41">
        <v>0</v>
      </c>
      <c r="X63" s="41">
        <v>0</v>
      </c>
      <c r="Y63" s="41">
        <v>0</v>
      </c>
      <c r="Z63" s="41">
        <v>0</v>
      </c>
      <c r="AA63" s="41">
        <v>0</v>
      </c>
      <c r="AB63" s="41">
        <v>0</v>
      </c>
    </row>
    <row r="64" spans="1:28" x14ac:dyDescent="0.3">
      <c r="A64" s="12" t="str">
        <f>A$24&amp;": "&amp;C$24</f>
        <v>Category 7: Other</v>
      </c>
      <c r="B64" s="6" t="s">
        <v>20</v>
      </c>
      <c r="D64" s="41">
        <v>0</v>
      </c>
      <c r="E64" s="41">
        <v>0</v>
      </c>
      <c r="F64" s="41">
        <v>0</v>
      </c>
      <c r="G64" s="41">
        <v>0</v>
      </c>
      <c r="H64" s="41">
        <v>0</v>
      </c>
      <c r="I64" s="41">
        <v>0</v>
      </c>
      <c r="J64" s="41">
        <v>0</v>
      </c>
      <c r="K64" s="41">
        <v>0</v>
      </c>
      <c r="L64" s="41">
        <v>0</v>
      </c>
      <c r="M64" s="41">
        <v>0</v>
      </c>
      <c r="N64" s="41">
        <v>0</v>
      </c>
      <c r="O64" s="41">
        <v>0</v>
      </c>
      <c r="P64" s="41">
        <v>0</v>
      </c>
      <c r="Q64" s="41">
        <v>0</v>
      </c>
      <c r="R64" s="41">
        <v>0</v>
      </c>
      <c r="S64" s="41">
        <v>0</v>
      </c>
      <c r="T64" s="41">
        <v>0</v>
      </c>
      <c r="U64" s="41">
        <v>0</v>
      </c>
      <c r="V64" s="41">
        <v>0</v>
      </c>
      <c r="W64" s="41">
        <v>0</v>
      </c>
      <c r="X64" s="41">
        <v>0</v>
      </c>
      <c r="Y64" s="41">
        <v>0</v>
      </c>
      <c r="Z64" s="41">
        <v>0</v>
      </c>
      <c r="AA64" s="41">
        <v>0</v>
      </c>
      <c r="AB64" s="41">
        <v>0</v>
      </c>
    </row>
    <row r="65" spans="1:28" ht="15" thickBot="1" x14ac:dyDescent="0.35"/>
    <row r="66" spans="1:28" ht="15.6" thickBot="1" x14ac:dyDescent="0.35">
      <c r="A66" s="17" t="s">
        <v>78</v>
      </c>
      <c r="C66" s="7"/>
      <c r="D66" s="8" t="s">
        <v>4</v>
      </c>
      <c r="E66" s="8" t="s">
        <v>5</v>
      </c>
      <c r="F66" s="8" t="s">
        <v>6</v>
      </c>
      <c r="G66" s="8" t="s">
        <v>7</v>
      </c>
      <c r="H66" s="8" t="s">
        <v>8</v>
      </c>
      <c r="I66" s="8" t="s">
        <v>9</v>
      </c>
      <c r="J66" s="8" t="s">
        <v>10</v>
      </c>
      <c r="K66" s="8" t="s">
        <v>11</v>
      </c>
      <c r="L66" s="8" t="s">
        <v>12</v>
      </c>
      <c r="M66" s="8" t="s">
        <v>13</v>
      </c>
      <c r="N66" s="8" t="s">
        <v>14</v>
      </c>
      <c r="O66" s="8" t="s">
        <v>15</v>
      </c>
      <c r="P66" s="8" t="s">
        <v>16</v>
      </c>
      <c r="Q66" s="8" t="s">
        <v>17</v>
      </c>
      <c r="R66" s="8" t="s">
        <v>18</v>
      </c>
      <c r="S66" s="8" t="s">
        <v>33</v>
      </c>
      <c r="T66" s="8" t="s">
        <v>34</v>
      </c>
      <c r="U66" s="8" t="s">
        <v>35</v>
      </c>
      <c r="V66" s="8" t="s">
        <v>36</v>
      </c>
      <c r="W66" s="8" t="s">
        <v>37</v>
      </c>
      <c r="X66" s="8" t="s">
        <v>38</v>
      </c>
      <c r="Y66" s="8" t="s">
        <v>39</v>
      </c>
      <c r="Z66" s="8" t="s">
        <v>40</v>
      </c>
      <c r="AA66" s="8" t="s">
        <v>41</v>
      </c>
      <c r="AB66" s="8" t="s">
        <v>42</v>
      </c>
    </row>
    <row r="67" spans="1:28" x14ac:dyDescent="0.3">
      <c r="A67" s="12" t="s">
        <v>78</v>
      </c>
      <c r="B67" s="6" t="s">
        <v>20</v>
      </c>
      <c r="C67" s="7"/>
      <c r="D67" s="41">
        <v>0</v>
      </c>
      <c r="E67" s="50">
        <v>0</v>
      </c>
      <c r="F67" s="50">
        <v>0</v>
      </c>
      <c r="G67" s="50">
        <v>0</v>
      </c>
      <c r="H67" s="41">
        <v>24.213203077263842</v>
      </c>
      <c r="I67" s="41">
        <v>26.310354574630487</v>
      </c>
      <c r="J67" s="41">
        <v>25.957492639791646</v>
      </c>
      <c r="K67" s="41">
        <v>26.48500115579856</v>
      </c>
      <c r="L67" s="41">
        <v>27.098971449407902</v>
      </c>
      <c r="M67" s="41">
        <v>28.234666742713632</v>
      </c>
      <c r="N67" s="41">
        <v>28.110055219668819</v>
      </c>
      <c r="O67" s="41">
        <v>28.163196855573624</v>
      </c>
      <c r="P67" s="41">
        <v>29.037125985578793</v>
      </c>
      <c r="Q67" s="41">
        <v>28.470296683357219</v>
      </c>
      <c r="R67" s="41">
        <v>28.640298123958043</v>
      </c>
      <c r="S67" s="41">
        <v>27.577809711427669</v>
      </c>
      <c r="T67" s="41">
        <v>27.083793312837344</v>
      </c>
      <c r="U67" s="41">
        <v>27.412119747989376</v>
      </c>
      <c r="V67" s="41">
        <v>27.062697920629848</v>
      </c>
      <c r="W67" s="41">
        <v>25.709390638642233</v>
      </c>
      <c r="X67" s="41">
        <v>26.163279315598697</v>
      </c>
      <c r="Y67" s="41">
        <v>26.628515209479076</v>
      </c>
      <c r="Z67" s="41">
        <v>27.105382000706459</v>
      </c>
      <c r="AA67" s="41">
        <v>27.594170461714526</v>
      </c>
      <c r="AB67" s="41">
        <v>28.095178634247812</v>
      </c>
    </row>
    <row r="69" spans="1:28" ht="18" x14ac:dyDescent="0.35">
      <c r="A69" s="9" t="s">
        <v>22</v>
      </c>
    </row>
    <row r="70" spans="1:28" ht="18.600000000000001" thickBot="1" x14ac:dyDescent="0.4">
      <c r="A70" s="9" t="s">
        <v>102</v>
      </c>
    </row>
    <row r="71" spans="1:28" ht="15.6" thickBot="1" x14ac:dyDescent="0.35">
      <c r="A71" s="17" t="s">
        <v>47</v>
      </c>
      <c r="D71" s="8" t="s">
        <v>4</v>
      </c>
      <c r="E71" s="8" t="s">
        <v>5</v>
      </c>
      <c r="F71" s="8" t="s">
        <v>6</v>
      </c>
      <c r="G71" s="8" t="s">
        <v>7</v>
      </c>
      <c r="H71" s="8" t="s">
        <v>8</v>
      </c>
      <c r="I71" s="8" t="s">
        <v>9</v>
      </c>
      <c r="J71" s="8" t="s">
        <v>10</v>
      </c>
      <c r="K71" s="8" t="s">
        <v>11</v>
      </c>
      <c r="L71" s="8" t="s">
        <v>12</v>
      </c>
      <c r="M71" s="8" t="s">
        <v>13</v>
      </c>
      <c r="N71" s="8" t="s">
        <v>14</v>
      </c>
      <c r="O71" s="8" t="s">
        <v>15</v>
      </c>
      <c r="P71" s="8" t="s">
        <v>16</v>
      </c>
      <c r="Q71" s="8" t="s">
        <v>17</v>
      </c>
      <c r="R71" s="8" t="s">
        <v>18</v>
      </c>
      <c r="S71" s="8" t="s">
        <v>33</v>
      </c>
      <c r="T71" s="8" t="s">
        <v>34</v>
      </c>
      <c r="U71" s="8" t="s">
        <v>35</v>
      </c>
      <c r="V71" s="8" t="s">
        <v>36</v>
      </c>
      <c r="W71" s="8" t="s">
        <v>37</v>
      </c>
      <c r="X71" s="8" t="s">
        <v>38</v>
      </c>
      <c r="Y71" s="8" t="s">
        <v>39</v>
      </c>
      <c r="Z71" s="8" t="s">
        <v>40</v>
      </c>
      <c r="AA71" s="8" t="s">
        <v>41</v>
      </c>
      <c r="AB71" s="8" t="s">
        <v>42</v>
      </c>
    </row>
    <row r="72" spans="1:28" x14ac:dyDescent="0.3">
      <c r="A72" s="12" t="s">
        <v>98</v>
      </c>
      <c r="B72" s="6"/>
      <c r="C72" s="22">
        <v>5</v>
      </c>
    </row>
    <row r="73" spans="1:28" x14ac:dyDescent="0.3">
      <c r="A73" s="6" t="s">
        <v>3</v>
      </c>
      <c r="B73" s="6" t="s">
        <v>1</v>
      </c>
      <c r="D73" s="41">
        <v>0</v>
      </c>
      <c r="E73" s="41">
        <v>0</v>
      </c>
      <c r="F73" s="41">
        <v>0</v>
      </c>
      <c r="G73" s="41">
        <v>0</v>
      </c>
      <c r="H73" s="41">
        <v>1.4</v>
      </c>
      <c r="I73" s="41">
        <v>1.2993423437269136</v>
      </c>
      <c r="J73" s="41">
        <v>1.2991743582211714</v>
      </c>
      <c r="K73" s="41">
        <v>1.2990063727154291</v>
      </c>
      <c r="L73" s="41">
        <v>1.2988383872096867</v>
      </c>
      <c r="M73" s="41">
        <v>1.2986704017039443</v>
      </c>
      <c r="N73" s="41">
        <v>1.2985024161982019</v>
      </c>
      <c r="O73" s="41">
        <v>1.2983344306924598</v>
      </c>
      <c r="P73" s="41">
        <v>1.2981664451867174</v>
      </c>
      <c r="Q73" s="41">
        <v>1.2979984596809748</v>
      </c>
      <c r="R73" s="41">
        <v>1.2978304741752327</v>
      </c>
      <c r="S73" s="41">
        <v>1.2976624886694903</v>
      </c>
      <c r="T73" s="41">
        <v>1.2974945031637479</v>
      </c>
      <c r="U73" s="41">
        <v>1.2973265176580056</v>
      </c>
      <c r="V73" s="41">
        <v>1.2971585321522632</v>
      </c>
      <c r="W73" s="41">
        <v>1.296990546646521</v>
      </c>
      <c r="X73" s="41">
        <v>1.2968225611407787</v>
      </c>
      <c r="Y73" s="41">
        <v>1.2966545756350361</v>
      </c>
      <c r="Z73" s="41">
        <v>1.2964865901292937</v>
      </c>
      <c r="AA73" s="41">
        <v>1.2963186046235513</v>
      </c>
      <c r="AB73" s="41">
        <v>1.2961506191178089</v>
      </c>
    </row>
    <row r="74" spans="1:28" x14ac:dyDescent="0.3">
      <c r="A74" s="6" t="s">
        <v>28</v>
      </c>
      <c r="B74" s="6" t="s">
        <v>1</v>
      </c>
      <c r="D74" s="41">
        <v>0</v>
      </c>
      <c r="E74" s="41">
        <v>0</v>
      </c>
      <c r="F74" s="41">
        <v>0</v>
      </c>
      <c r="G74" s="41">
        <v>0</v>
      </c>
      <c r="H74" s="41">
        <v>1.4</v>
      </c>
      <c r="I74" s="41">
        <v>1.3901458555470689</v>
      </c>
      <c r="J74" s="41">
        <v>1.3899526370283839</v>
      </c>
      <c r="K74" s="41">
        <v>1.3897594185096991</v>
      </c>
      <c r="L74" s="41">
        <v>1.3895661999910141</v>
      </c>
      <c r="M74" s="41">
        <v>1.389372981472329</v>
      </c>
      <c r="N74" s="41">
        <v>1.3891797629536444</v>
      </c>
      <c r="O74" s="41">
        <v>1.3889865444349594</v>
      </c>
      <c r="P74" s="41">
        <v>1.3887933259162744</v>
      </c>
      <c r="Q74" s="41">
        <v>1.3886001073975895</v>
      </c>
      <c r="R74" s="41">
        <v>1.3884068888789045</v>
      </c>
      <c r="S74" s="41">
        <v>1.3882136703602197</v>
      </c>
      <c r="T74" s="41">
        <v>1.3880204518415349</v>
      </c>
      <c r="U74" s="41">
        <v>1.3878272333228499</v>
      </c>
      <c r="V74" s="41">
        <v>1.3876340148041646</v>
      </c>
      <c r="W74" s="41">
        <v>1.38744079628548</v>
      </c>
      <c r="X74" s="41">
        <v>1.387247577766795</v>
      </c>
      <c r="Y74" s="41">
        <v>1.3870543592481099</v>
      </c>
      <c r="Z74" s="41">
        <v>1.3868611407294251</v>
      </c>
      <c r="AA74" s="41">
        <v>1.3866679222107403</v>
      </c>
      <c r="AB74" s="41">
        <v>1.3864747036920555</v>
      </c>
    </row>
    <row r="75" spans="1:28" ht="15" thickBot="1" x14ac:dyDescent="0.35">
      <c r="B75" s="7"/>
    </row>
    <row r="76" spans="1:28" ht="15.6" thickBot="1" x14ac:dyDescent="0.35">
      <c r="A76" s="17" t="s">
        <v>77</v>
      </c>
      <c r="D76" s="8" t="s">
        <v>4</v>
      </c>
      <c r="E76" s="8" t="s">
        <v>5</v>
      </c>
      <c r="F76" s="8" t="s">
        <v>6</v>
      </c>
      <c r="G76" s="8" t="s">
        <v>7</v>
      </c>
      <c r="H76" s="8" t="s">
        <v>8</v>
      </c>
      <c r="I76" s="8" t="s">
        <v>9</v>
      </c>
      <c r="J76" s="8" t="s">
        <v>10</v>
      </c>
      <c r="K76" s="8" t="s">
        <v>11</v>
      </c>
      <c r="L76" s="8" t="s">
        <v>12</v>
      </c>
      <c r="M76" s="8" t="s">
        <v>13</v>
      </c>
      <c r="N76" s="8" t="s">
        <v>14</v>
      </c>
      <c r="O76" s="8" t="s">
        <v>15</v>
      </c>
      <c r="P76" s="8" t="s">
        <v>16</v>
      </c>
      <c r="Q76" s="8" t="s">
        <v>17</v>
      </c>
      <c r="R76" s="8" t="s">
        <v>18</v>
      </c>
      <c r="S76" s="8" t="s">
        <v>33</v>
      </c>
      <c r="T76" s="8" t="s">
        <v>34</v>
      </c>
      <c r="U76" s="8" t="s">
        <v>35</v>
      </c>
      <c r="V76" s="8" t="s">
        <v>36</v>
      </c>
      <c r="W76" s="8" t="s">
        <v>37</v>
      </c>
      <c r="X76" s="8" t="s">
        <v>38</v>
      </c>
      <c r="Y76" s="8" t="s">
        <v>39</v>
      </c>
      <c r="Z76" s="8" t="s">
        <v>40</v>
      </c>
      <c r="AA76" s="8" t="s">
        <v>41</v>
      </c>
      <c r="AB76" s="8" t="s">
        <v>42</v>
      </c>
    </row>
    <row r="77" spans="1:28" x14ac:dyDescent="0.3">
      <c r="A77" s="12" t="str">
        <f>A$18&amp;": "&amp;C$18</f>
        <v>Category 1: Land</v>
      </c>
      <c r="B77" s="6" t="s">
        <v>20</v>
      </c>
      <c r="D77" s="41">
        <v>0.56520606679890217</v>
      </c>
      <c r="E77" s="41">
        <v>0</v>
      </c>
      <c r="F77" s="41">
        <v>0</v>
      </c>
      <c r="G77" s="41">
        <v>0</v>
      </c>
      <c r="H77" s="41">
        <v>0</v>
      </c>
      <c r="I77" s="41">
        <v>0</v>
      </c>
      <c r="J77" s="41">
        <v>0</v>
      </c>
      <c r="K77" s="41">
        <v>0</v>
      </c>
      <c r="L77" s="41">
        <v>0</v>
      </c>
      <c r="M77" s="41">
        <v>0</v>
      </c>
      <c r="N77" s="41">
        <v>0</v>
      </c>
      <c r="O77" s="41">
        <v>0</v>
      </c>
      <c r="P77" s="41">
        <v>0</v>
      </c>
      <c r="Q77" s="41">
        <v>0</v>
      </c>
      <c r="R77" s="41">
        <v>0</v>
      </c>
      <c r="S77" s="41">
        <v>0</v>
      </c>
      <c r="T77" s="41">
        <v>0</v>
      </c>
      <c r="U77" s="41">
        <v>0</v>
      </c>
      <c r="V77" s="41">
        <v>0</v>
      </c>
      <c r="W77" s="41">
        <v>0</v>
      </c>
      <c r="X77" s="41">
        <v>0</v>
      </c>
      <c r="Y77" s="41">
        <v>0</v>
      </c>
      <c r="Z77" s="41">
        <v>0</v>
      </c>
      <c r="AA77" s="41">
        <v>0</v>
      </c>
      <c r="AB77" s="41">
        <v>0</v>
      </c>
    </row>
    <row r="78" spans="1:28" x14ac:dyDescent="0.3">
      <c r="A78" s="12" t="str">
        <f>A$19&amp;": "&amp;C$19</f>
        <v>Category 2: Long-Lived Civil Assets</v>
      </c>
      <c r="B78" s="6" t="s">
        <v>20</v>
      </c>
      <c r="D78" s="41">
        <v>1.125226451391671</v>
      </c>
      <c r="E78" s="41">
        <v>2.2445306583023332</v>
      </c>
      <c r="F78" s="41">
        <v>4.4949835610856752</v>
      </c>
      <c r="G78" s="41">
        <v>6.7395142193880089</v>
      </c>
      <c r="H78" s="41">
        <v>7.8647406707796801</v>
      </c>
      <c r="I78" s="41">
        <v>0</v>
      </c>
      <c r="J78" s="41">
        <v>0</v>
      </c>
      <c r="K78" s="41">
        <v>0</v>
      </c>
      <c r="L78" s="41">
        <v>0</v>
      </c>
      <c r="M78" s="41">
        <v>0</v>
      </c>
      <c r="N78" s="41">
        <v>0</v>
      </c>
      <c r="O78" s="41">
        <v>0</v>
      </c>
      <c r="P78" s="41">
        <v>0</v>
      </c>
      <c r="Q78" s="41">
        <v>0</v>
      </c>
      <c r="R78" s="41">
        <v>0</v>
      </c>
      <c r="S78" s="41">
        <v>0</v>
      </c>
      <c r="T78" s="41">
        <v>0</v>
      </c>
      <c r="U78" s="41">
        <v>0</v>
      </c>
      <c r="V78" s="41">
        <v>0</v>
      </c>
      <c r="W78" s="41">
        <v>0</v>
      </c>
      <c r="X78" s="41">
        <v>0</v>
      </c>
      <c r="Y78" s="41">
        <v>0</v>
      </c>
      <c r="Z78" s="41">
        <v>0</v>
      </c>
      <c r="AA78" s="41">
        <v>0</v>
      </c>
      <c r="AB78" s="41">
        <v>0</v>
      </c>
    </row>
    <row r="79" spans="1:28" x14ac:dyDescent="0.3">
      <c r="A79" s="12" t="str">
        <f>A$20&amp;": "&amp;C$20</f>
        <v>Category 3: Civil Assets (e.g. Buildings)</v>
      </c>
      <c r="B79" s="6" t="s">
        <v>20</v>
      </c>
      <c r="D79" s="41">
        <v>8.3459452432784484</v>
      </c>
      <c r="E79" s="41">
        <v>16.647964458960693</v>
      </c>
      <c r="F79" s="41">
        <v>33.339854945517587</v>
      </c>
      <c r="G79" s="41">
        <v>49.987819404478287</v>
      </c>
      <c r="H79" s="41">
        <v>58.333764647756745</v>
      </c>
      <c r="I79" s="41">
        <v>0</v>
      </c>
      <c r="J79" s="41">
        <v>0</v>
      </c>
      <c r="K79" s="41">
        <v>0</v>
      </c>
      <c r="L79" s="41">
        <v>0</v>
      </c>
      <c r="M79" s="41">
        <v>0</v>
      </c>
      <c r="N79" s="41">
        <v>0</v>
      </c>
      <c r="O79" s="41">
        <v>0</v>
      </c>
      <c r="P79" s="41">
        <v>0</v>
      </c>
      <c r="Q79" s="41">
        <v>0</v>
      </c>
      <c r="R79" s="41">
        <v>0</v>
      </c>
      <c r="S79" s="41">
        <v>0</v>
      </c>
      <c r="T79" s="41">
        <v>0</v>
      </c>
      <c r="U79" s="41">
        <v>0</v>
      </c>
      <c r="V79" s="41">
        <v>0</v>
      </c>
      <c r="W79" s="41">
        <v>0</v>
      </c>
      <c r="X79" s="41">
        <v>0</v>
      </c>
      <c r="Y79" s="41">
        <v>0</v>
      </c>
      <c r="Z79" s="41">
        <v>0</v>
      </c>
      <c r="AA79" s="41">
        <v>0</v>
      </c>
      <c r="AB79" s="41">
        <v>0</v>
      </c>
    </row>
    <row r="80" spans="1:28" x14ac:dyDescent="0.3">
      <c r="A80" s="12" t="str">
        <f>A$21&amp;": "&amp;C$21</f>
        <v>Category 4: Pumping M&amp;E</v>
      </c>
      <c r="B80" s="6" t="s">
        <v>20</v>
      </c>
      <c r="D80" s="41">
        <v>16.035602158782702</v>
      </c>
      <c r="E80" s="41">
        <v>31.986806411466549</v>
      </c>
      <c r="F80" s="41">
        <v>64.058010729031949</v>
      </c>
      <c r="G80" s="41">
        <v>96.044817140498509</v>
      </c>
      <c r="H80" s="41">
        <v>112.08041929928122</v>
      </c>
      <c r="I80" s="41">
        <v>0</v>
      </c>
      <c r="J80" s="41">
        <v>0</v>
      </c>
      <c r="K80" s="41">
        <v>0</v>
      </c>
      <c r="L80" s="41">
        <v>0</v>
      </c>
      <c r="M80" s="41">
        <v>0</v>
      </c>
      <c r="N80" s="41">
        <v>0</v>
      </c>
      <c r="O80" s="41">
        <v>0</v>
      </c>
      <c r="P80" s="41">
        <v>0</v>
      </c>
      <c r="Q80" s="41">
        <v>0</v>
      </c>
      <c r="R80" s="41">
        <v>12.179822989329731</v>
      </c>
      <c r="S80" s="41">
        <v>36.539468967989194</v>
      </c>
      <c r="T80" s="41">
        <v>146.15787587195678</v>
      </c>
      <c r="U80" s="41">
        <v>36.539468967989194</v>
      </c>
      <c r="V80" s="41">
        <v>12.179822989329731</v>
      </c>
      <c r="W80" s="41">
        <v>3.8462598913672834</v>
      </c>
      <c r="X80" s="41">
        <v>9.6156497284182088</v>
      </c>
      <c r="Y80" s="41">
        <v>13.248228514709531</v>
      </c>
      <c r="Z80" s="41">
        <v>9.6156497284182088</v>
      </c>
      <c r="AA80" s="41">
        <v>1.9231299456836417</v>
      </c>
      <c r="AB80" s="41">
        <v>12.179822989329731</v>
      </c>
    </row>
    <row r="81" spans="1:28" x14ac:dyDescent="0.3">
      <c r="A81" s="12" t="str">
        <f>A$22&amp;": "&amp;C$22</f>
        <v>Category 5: Control equipment</v>
      </c>
      <c r="B81" s="6" t="s">
        <v>20</v>
      </c>
      <c r="D81" s="41">
        <v>0</v>
      </c>
      <c r="E81" s="41">
        <v>0</v>
      </c>
      <c r="F81" s="41">
        <v>0</v>
      </c>
      <c r="G81" s="41">
        <v>0</v>
      </c>
      <c r="H81" s="41">
        <v>0</v>
      </c>
      <c r="I81" s="41">
        <v>0</v>
      </c>
      <c r="J81" s="41">
        <v>0</v>
      </c>
      <c r="K81" s="41">
        <v>0</v>
      </c>
      <c r="L81" s="41">
        <v>0</v>
      </c>
      <c r="M81" s="41">
        <v>0</v>
      </c>
      <c r="N81" s="41">
        <v>0</v>
      </c>
      <c r="O81" s="41">
        <v>0</v>
      </c>
      <c r="P81" s="41">
        <v>0</v>
      </c>
      <c r="Q81" s="41">
        <v>0</v>
      </c>
      <c r="R81" s="41">
        <v>0</v>
      </c>
      <c r="S81" s="41">
        <v>0</v>
      </c>
      <c r="T81" s="41">
        <v>0</v>
      </c>
      <c r="U81" s="41">
        <v>0</v>
      </c>
      <c r="V81" s="41">
        <v>0</v>
      </c>
      <c r="W81" s="41">
        <v>0</v>
      </c>
      <c r="X81" s="41">
        <v>0</v>
      </c>
      <c r="Y81" s="41">
        <v>0</v>
      </c>
      <c r="Z81" s="41">
        <v>0</v>
      </c>
      <c r="AA81" s="41">
        <v>0</v>
      </c>
      <c r="AB81" s="41">
        <v>0</v>
      </c>
    </row>
    <row r="82" spans="1:28" x14ac:dyDescent="0.3">
      <c r="A82" s="12" t="str">
        <f>A$23&amp;": "&amp;C$23</f>
        <v>Category 6: Other</v>
      </c>
      <c r="B82" s="6" t="s">
        <v>20</v>
      </c>
      <c r="D82" s="41">
        <v>0</v>
      </c>
      <c r="E82" s="41">
        <v>0</v>
      </c>
      <c r="F82" s="41">
        <v>0</v>
      </c>
      <c r="G82" s="41">
        <v>0</v>
      </c>
      <c r="H82" s="41">
        <v>0</v>
      </c>
      <c r="I82" s="41">
        <v>0</v>
      </c>
      <c r="J82" s="41">
        <v>0</v>
      </c>
      <c r="K82" s="41">
        <v>0</v>
      </c>
      <c r="L82" s="41">
        <v>0</v>
      </c>
      <c r="M82" s="41">
        <v>0</v>
      </c>
      <c r="N82" s="41">
        <v>0</v>
      </c>
      <c r="O82" s="41">
        <v>0</v>
      </c>
      <c r="P82" s="41">
        <v>0</v>
      </c>
      <c r="Q82" s="41">
        <v>0</v>
      </c>
      <c r="R82" s="41">
        <v>0</v>
      </c>
      <c r="S82" s="41">
        <v>0</v>
      </c>
      <c r="T82" s="41">
        <v>0</v>
      </c>
      <c r="U82" s="41">
        <v>0</v>
      </c>
      <c r="V82" s="41">
        <v>0</v>
      </c>
      <c r="W82" s="41">
        <v>0</v>
      </c>
      <c r="X82" s="41">
        <v>0</v>
      </c>
      <c r="Y82" s="41">
        <v>0</v>
      </c>
      <c r="Z82" s="41">
        <v>0</v>
      </c>
      <c r="AA82" s="41">
        <v>0</v>
      </c>
      <c r="AB82" s="41">
        <v>0</v>
      </c>
    </row>
    <row r="83" spans="1:28" x14ac:dyDescent="0.3">
      <c r="A83" s="12" t="str">
        <f>A$24&amp;": "&amp;C$24</f>
        <v>Category 7: Other</v>
      </c>
      <c r="B83" s="6" t="s">
        <v>20</v>
      </c>
      <c r="D83" s="41">
        <v>0</v>
      </c>
      <c r="E83" s="41">
        <v>0</v>
      </c>
      <c r="F83" s="41">
        <v>0</v>
      </c>
      <c r="G83" s="41">
        <v>0</v>
      </c>
      <c r="H83" s="41">
        <v>0</v>
      </c>
      <c r="I83" s="41">
        <v>0</v>
      </c>
      <c r="J83" s="41">
        <v>0</v>
      </c>
      <c r="K83" s="41">
        <v>0</v>
      </c>
      <c r="L83" s="41">
        <v>0</v>
      </c>
      <c r="M83" s="41">
        <v>0</v>
      </c>
      <c r="N83" s="41">
        <v>0</v>
      </c>
      <c r="O83" s="41">
        <v>0</v>
      </c>
      <c r="P83" s="41">
        <v>0</v>
      </c>
      <c r="Q83" s="41">
        <v>0</v>
      </c>
      <c r="R83" s="41">
        <v>0</v>
      </c>
      <c r="S83" s="41">
        <v>0</v>
      </c>
      <c r="T83" s="41">
        <v>0</v>
      </c>
      <c r="U83" s="41">
        <v>0</v>
      </c>
      <c r="V83" s="41">
        <v>0</v>
      </c>
      <c r="W83" s="41">
        <v>0</v>
      </c>
      <c r="X83" s="41">
        <v>0</v>
      </c>
      <c r="Y83" s="41">
        <v>0</v>
      </c>
      <c r="Z83" s="41">
        <v>0</v>
      </c>
      <c r="AA83" s="41">
        <v>0</v>
      </c>
      <c r="AB83" s="41">
        <v>0</v>
      </c>
    </row>
    <row r="84" spans="1:28" ht="15" thickBot="1" x14ac:dyDescent="0.35"/>
    <row r="85" spans="1:28" ht="15.6" thickBot="1" x14ac:dyDescent="0.35">
      <c r="A85" s="17" t="s">
        <v>78</v>
      </c>
      <c r="C85" s="7"/>
      <c r="D85" s="8" t="s">
        <v>4</v>
      </c>
      <c r="E85" s="8" t="s">
        <v>5</v>
      </c>
      <c r="F85" s="8" t="s">
        <v>6</v>
      </c>
      <c r="G85" s="8" t="s">
        <v>7</v>
      </c>
      <c r="H85" s="8" t="s">
        <v>8</v>
      </c>
      <c r="I85" s="8" t="s">
        <v>9</v>
      </c>
      <c r="J85" s="8" t="s">
        <v>10</v>
      </c>
      <c r="K85" s="8" t="s">
        <v>11</v>
      </c>
      <c r="L85" s="8" t="s">
        <v>12</v>
      </c>
      <c r="M85" s="8" t="s">
        <v>13</v>
      </c>
      <c r="N85" s="8" t="s">
        <v>14</v>
      </c>
      <c r="O85" s="8" t="s">
        <v>15</v>
      </c>
      <c r="P85" s="8" t="s">
        <v>16</v>
      </c>
      <c r="Q85" s="8" t="s">
        <v>17</v>
      </c>
      <c r="R85" s="8" t="s">
        <v>18</v>
      </c>
      <c r="S85" s="8" t="s">
        <v>33</v>
      </c>
      <c r="T85" s="8" t="s">
        <v>34</v>
      </c>
      <c r="U85" s="8" t="s">
        <v>35</v>
      </c>
      <c r="V85" s="8" t="s">
        <v>36</v>
      </c>
      <c r="W85" s="8" t="s">
        <v>37</v>
      </c>
      <c r="X85" s="8" t="s">
        <v>38</v>
      </c>
      <c r="Y85" s="8" t="s">
        <v>39</v>
      </c>
      <c r="Z85" s="8" t="s">
        <v>40</v>
      </c>
      <c r="AA85" s="8" t="s">
        <v>41</v>
      </c>
      <c r="AB85" s="8" t="s">
        <v>42</v>
      </c>
    </row>
    <row r="86" spans="1:28" x14ac:dyDescent="0.3">
      <c r="A86" s="6" t="s">
        <v>2</v>
      </c>
      <c r="B86" s="6" t="s">
        <v>20</v>
      </c>
      <c r="C86" s="7"/>
      <c r="D86" s="41">
        <v>21.003445284556616</v>
      </c>
      <c r="E86" s="41">
        <v>22.691443263815192</v>
      </c>
      <c r="F86" s="41">
        <v>22.407424568116213</v>
      </c>
      <c r="G86" s="41">
        <v>22.832016358542162</v>
      </c>
      <c r="H86" s="41">
        <v>23.326201264229098</v>
      </c>
      <c r="I86" s="41">
        <v>24.240322806025556</v>
      </c>
      <c r="J86" s="41">
        <v>24.140022947214174</v>
      </c>
      <c r="K86" s="41">
        <v>24.182796668680854</v>
      </c>
      <c r="L86" s="41">
        <v>24.886222533391294</v>
      </c>
      <c r="M86" s="41">
        <v>24.429981428284666</v>
      </c>
      <c r="N86" s="41">
        <v>24.566815647732131</v>
      </c>
      <c r="O86" s="41">
        <v>23.711618350069578</v>
      </c>
      <c r="P86" s="41">
        <v>23.313984376754743</v>
      </c>
      <c r="Q86" s="41">
        <v>23.578254440109593</v>
      </c>
      <c r="R86" s="41">
        <v>23.297004688133001</v>
      </c>
      <c r="S86" s="41">
        <v>22.207727179960852</v>
      </c>
      <c r="T86" s="41">
        <v>22.573062335991743</v>
      </c>
      <c r="U86" s="41">
        <v>22.947530870923416</v>
      </c>
      <c r="V86" s="41">
        <v>23.331361119228365</v>
      </c>
      <c r="W86" s="41">
        <v>23.724787123740938</v>
      </c>
      <c r="X86" s="41">
        <v>24.128048778366342</v>
      </c>
      <c r="Y86" s="41">
        <v>24.541391974357371</v>
      </c>
      <c r="Z86" s="41">
        <v>24.965068750248172</v>
      </c>
      <c r="AA86" s="41">
        <v>25.399337445536247</v>
      </c>
      <c r="AB86" s="41">
        <v>25.84446285820653</v>
      </c>
    </row>
    <row r="87" spans="1:28" x14ac:dyDescent="0.3">
      <c r="A87" s="7"/>
      <c r="B87" s="7"/>
      <c r="C87" s="7"/>
      <c r="D87" s="7"/>
      <c r="E87" s="7"/>
      <c r="F87" s="7"/>
      <c r="G87" s="7"/>
      <c r="H87" s="7"/>
      <c r="I87" s="7"/>
      <c r="J87" s="7"/>
      <c r="K87" s="7"/>
      <c r="L87" s="7"/>
      <c r="M87" s="7"/>
      <c r="N87" s="7"/>
      <c r="O87" s="7"/>
      <c r="P87" s="7"/>
      <c r="Q87" s="7"/>
      <c r="R87" s="7"/>
    </row>
    <row r="88" spans="1:28" ht="18" x14ac:dyDescent="0.35">
      <c r="A88" s="9" t="s">
        <v>29</v>
      </c>
    </row>
    <row r="89" spans="1:28" ht="18.600000000000001" thickBot="1" x14ac:dyDescent="0.4">
      <c r="A89" s="9" t="s">
        <v>103</v>
      </c>
    </row>
    <row r="90" spans="1:28" ht="15.6" thickBot="1" x14ac:dyDescent="0.35">
      <c r="A90" s="17" t="s">
        <v>47</v>
      </c>
      <c r="D90" s="8" t="s">
        <v>4</v>
      </c>
      <c r="E90" s="8" t="s">
        <v>5</v>
      </c>
      <c r="F90" s="8" t="s">
        <v>6</v>
      </c>
      <c r="G90" s="8" t="s">
        <v>7</v>
      </c>
      <c r="H90" s="8" t="s">
        <v>8</v>
      </c>
      <c r="I90" s="8" t="s">
        <v>9</v>
      </c>
      <c r="J90" s="8" t="s">
        <v>10</v>
      </c>
      <c r="K90" s="8" t="s">
        <v>11</v>
      </c>
      <c r="L90" s="8" t="s">
        <v>12</v>
      </c>
      <c r="M90" s="8" t="s">
        <v>13</v>
      </c>
      <c r="N90" s="8" t="s">
        <v>14</v>
      </c>
      <c r="O90" s="8" t="s">
        <v>15</v>
      </c>
      <c r="P90" s="8" t="s">
        <v>16</v>
      </c>
      <c r="Q90" s="8" t="s">
        <v>17</v>
      </c>
      <c r="R90" s="8" t="s">
        <v>18</v>
      </c>
      <c r="S90" s="8" t="s">
        <v>33</v>
      </c>
      <c r="T90" s="8" t="s">
        <v>34</v>
      </c>
      <c r="U90" s="8" t="s">
        <v>35</v>
      </c>
      <c r="V90" s="8" t="s">
        <v>36</v>
      </c>
      <c r="W90" s="8" t="s">
        <v>37</v>
      </c>
      <c r="X90" s="8" t="s">
        <v>38</v>
      </c>
      <c r="Y90" s="8" t="s">
        <v>39</v>
      </c>
      <c r="Z90" s="8" t="s">
        <v>40</v>
      </c>
      <c r="AA90" s="8" t="s">
        <v>41</v>
      </c>
      <c r="AB90" s="8" t="s">
        <v>42</v>
      </c>
    </row>
    <row r="91" spans="1:28" x14ac:dyDescent="0.3">
      <c r="A91" s="12" t="s">
        <v>98</v>
      </c>
      <c r="B91" s="6"/>
      <c r="C91" s="22">
        <v>5</v>
      </c>
    </row>
    <row r="92" spans="1:28" x14ac:dyDescent="0.3">
      <c r="A92" s="6" t="s">
        <v>3</v>
      </c>
      <c r="B92" s="6" t="s">
        <v>1</v>
      </c>
      <c r="D92" s="23"/>
      <c r="E92" s="23"/>
      <c r="F92" s="23"/>
      <c r="G92" s="23"/>
      <c r="H92" s="23">
        <v>0.9</v>
      </c>
      <c r="I92" s="23">
        <v>0.83529150668158747</v>
      </c>
      <c r="J92" s="23">
        <v>0.8351835159993245</v>
      </c>
      <c r="K92" s="23">
        <v>0.83507552531706164</v>
      </c>
      <c r="L92" s="23">
        <v>0.83496753463479867</v>
      </c>
      <c r="M92" s="23">
        <v>0.8348595439525357</v>
      </c>
      <c r="N92" s="23">
        <v>0.83475155327027284</v>
      </c>
      <c r="O92" s="23">
        <v>0.83464356258800987</v>
      </c>
      <c r="P92" s="23">
        <v>0.83453557190574701</v>
      </c>
      <c r="Q92" s="23">
        <v>0.83442758122348393</v>
      </c>
      <c r="R92" s="23">
        <v>0.83431959054122096</v>
      </c>
      <c r="S92" s="23">
        <v>0.8342115998589581</v>
      </c>
      <c r="T92" s="23">
        <v>0.83410360917669513</v>
      </c>
      <c r="U92" s="23">
        <v>0.83399561849443227</v>
      </c>
      <c r="V92" s="23">
        <v>0.8338876278121693</v>
      </c>
      <c r="W92" s="23">
        <v>0.83377963712990633</v>
      </c>
      <c r="X92" s="23">
        <v>0.83367164644764347</v>
      </c>
      <c r="Y92" s="23">
        <v>0.83356365576538027</v>
      </c>
      <c r="Z92" s="23">
        <v>0.83345566508311741</v>
      </c>
      <c r="AA92" s="23">
        <v>0.83334767440085444</v>
      </c>
      <c r="AB92" s="23">
        <v>0.83323968371859158</v>
      </c>
    </row>
    <row r="93" spans="1:28" x14ac:dyDescent="0.3">
      <c r="A93" s="6" t="s">
        <v>28</v>
      </c>
      <c r="B93" s="6" t="s">
        <v>1</v>
      </c>
      <c r="D93" s="23"/>
      <c r="E93" s="23"/>
      <c r="F93" s="23"/>
      <c r="G93" s="23"/>
      <c r="H93" s="23">
        <v>0.9</v>
      </c>
      <c r="I93" s="23">
        <v>0.89366519285168722</v>
      </c>
      <c r="J93" s="23">
        <v>0.89354098094681822</v>
      </c>
      <c r="K93" s="23">
        <v>0.89341676904194944</v>
      </c>
      <c r="L93" s="23">
        <v>0.89329255713708056</v>
      </c>
      <c r="M93" s="23">
        <v>0.89316834523221167</v>
      </c>
      <c r="N93" s="23">
        <v>0.89304413332734289</v>
      </c>
      <c r="O93" s="23">
        <v>0.89291992142247389</v>
      </c>
      <c r="P93" s="23">
        <v>0.8927957095176049</v>
      </c>
      <c r="Q93" s="23">
        <v>0.89267149761273623</v>
      </c>
      <c r="R93" s="23">
        <v>0.89254728570786723</v>
      </c>
      <c r="S93" s="23">
        <v>0.89242307380299846</v>
      </c>
      <c r="T93" s="23">
        <v>0.89229886189812957</v>
      </c>
      <c r="U93" s="23">
        <v>0.89217464999326057</v>
      </c>
      <c r="V93" s="23">
        <v>0.89205043808839168</v>
      </c>
      <c r="W93" s="23">
        <v>0.89192622618352291</v>
      </c>
      <c r="X93" s="23">
        <v>0.89180201427865402</v>
      </c>
      <c r="Y93" s="23">
        <v>0.89167780237378502</v>
      </c>
      <c r="Z93" s="23">
        <v>0.89155359046891625</v>
      </c>
      <c r="AA93" s="23">
        <v>0.89142937856404747</v>
      </c>
      <c r="AB93" s="23">
        <v>0.89130516665917858</v>
      </c>
    </row>
    <row r="94" spans="1:28" ht="15" thickBot="1" x14ac:dyDescent="0.35">
      <c r="B94" s="7"/>
    </row>
    <row r="95" spans="1:28" ht="15.6" thickBot="1" x14ac:dyDescent="0.35">
      <c r="A95" s="17" t="s">
        <v>77</v>
      </c>
      <c r="D95" s="8" t="s">
        <v>4</v>
      </c>
      <c r="E95" s="8" t="s">
        <v>5</v>
      </c>
      <c r="F95" s="8" t="s">
        <v>6</v>
      </c>
      <c r="G95" s="8" t="s">
        <v>7</v>
      </c>
      <c r="H95" s="8" t="s">
        <v>8</v>
      </c>
      <c r="I95" s="8" t="s">
        <v>9</v>
      </c>
      <c r="J95" s="8" t="s">
        <v>10</v>
      </c>
      <c r="K95" s="8" t="s">
        <v>11</v>
      </c>
      <c r="L95" s="8" t="s">
        <v>12</v>
      </c>
      <c r="M95" s="8" t="s">
        <v>13</v>
      </c>
      <c r="N95" s="8" t="s">
        <v>14</v>
      </c>
      <c r="O95" s="8" t="s">
        <v>15</v>
      </c>
      <c r="P95" s="8" t="s">
        <v>16</v>
      </c>
      <c r="Q95" s="8" t="s">
        <v>17</v>
      </c>
      <c r="R95" s="8" t="s">
        <v>18</v>
      </c>
      <c r="S95" s="8" t="s">
        <v>33</v>
      </c>
      <c r="T95" s="8" t="s">
        <v>34</v>
      </c>
      <c r="U95" s="8" t="s">
        <v>35</v>
      </c>
      <c r="V95" s="8" t="s">
        <v>36</v>
      </c>
      <c r="W95" s="8" t="s">
        <v>37</v>
      </c>
      <c r="X95" s="8" t="s">
        <v>38</v>
      </c>
      <c r="Y95" s="8" t="s">
        <v>39</v>
      </c>
      <c r="Z95" s="8" t="s">
        <v>40</v>
      </c>
      <c r="AA95" s="8" t="s">
        <v>41</v>
      </c>
      <c r="AB95" s="8" t="s">
        <v>42</v>
      </c>
    </row>
    <row r="96" spans="1:28" x14ac:dyDescent="0.3">
      <c r="A96" s="12" t="str">
        <f>A$18&amp;": "&amp;C$18</f>
        <v>Category 1: Land</v>
      </c>
      <c r="B96" s="6" t="s">
        <v>20</v>
      </c>
      <c r="D96" s="23">
        <v>0.81528828593790748</v>
      </c>
      <c r="E96" s="23">
        <v>0</v>
      </c>
      <c r="F96" s="23">
        <v>0</v>
      </c>
      <c r="G96" s="23">
        <v>0</v>
      </c>
      <c r="H96" s="23">
        <v>0</v>
      </c>
      <c r="I96" s="23">
        <v>0</v>
      </c>
      <c r="J96" s="23">
        <v>0</v>
      </c>
      <c r="K96" s="23">
        <v>0</v>
      </c>
      <c r="L96" s="23">
        <v>0</v>
      </c>
      <c r="M96" s="23">
        <v>0</v>
      </c>
      <c r="N96" s="23">
        <v>0</v>
      </c>
      <c r="O96" s="23">
        <v>0</v>
      </c>
      <c r="P96" s="23">
        <v>0</v>
      </c>
      <c r="Q96" s="23">
        <v>0</v>
      </c>
      <c r="R96" s="23">
        <v>0</v>
      </c>
      <c r="S96" s="23">
        <v>0</v>
      </c>
      <c r="T96" s="23">
        <v>0</v>
      </c>
      <c r="U96" s="23">
        <v>0</v>
      </c>
      <c r="V96" s="23">
        <v>0</v>
      </c>
      <c r="W96" s="23">
        <v>0</v>
      </c>
      <c r="X96" s="23">
        <v>0</v>
      </c>
      <c r="Y96" s="23">
        <v>0</v>
      </c>
      <c r="Z96" s="23">
        <v>0</v>
      </c>
      <c r="AA96" s="23">
        <v>0</v>
      </c>
      <c r="AB96" s="23">
        <v>0</v>
      </c>
    </row>
    <row r="97" spans="1:28" x14ac:dyDescent="0.3">
      <c r="A97" s="12" t="str">
        <f>A$19&amp;": "&amp;C$19</f>
        <v>Category 2: Long-Lived Civil Assets</v>
      </c>
      <c r="B97" s="6" t="s">
        <v>20</v>
      </c>
      <c r="D97" s="23">
        <v>7.8488077140150772</v>
      </c>
      <c r="E97" s="23">
        <v>15.760912264433502</v>
      </c>
      <c r="F97" s="23">
        <v>31.458527692463655</v>
      </c>
      <c r="G97" s="23">
        <v>47.219439956897162</v>
      </c>
      <c r="H97" s="23">
        <v>55.068247670912235</v>
      </c>
      <c r="I97" s="23">
        <v>0</v>
      </c>
      <c r="J97" s="23">
        <v>0</v>
      </c>
      <c r="K97" s="23">
        <v>0</v>
      </c>
      <c r="L97" s="23">
        <v>0</v>
      </c>
      <c r="M97" s="23">
        <v>0</v>
      </c>
      <c r="N97" s="23">
        <v>0</v>
      </c>
      <c r="O97" s="23">
        <v>0</v>
      </c>
      <c r="P97" s="23">
        <v>0</v>
      </c>
      <c r="Q97" s="23">
        <v>0</v>
      </c>
      <c r="R97" s="23">
        <v>0</v>
      </c>
      <c r="S97" s="23">
        <v>0</v>
      </c>
      <c r="T97" s="23">
        <v>0</v>
      </c>
      <c r="U97" s="23">
        <v>0</v>
      </c>
      <c r="V97" s="23">
        <v>0</v>
      </c>
      <c r="W97" s="23">
        <v>0</v>
      </c>
      <c r="X97" s="23">
        <v>0</v>
      </c>
      <c r="Y97" s="23">
        <v>0</v>
      </c>
      <c r="Z97" s="23">
        <v>0</v>
      </c>
      <c r="AA97" s="23">
        <v>0</v>
      </c>
      <c r="AB97" s="23">
        <v>0</v>
      </c>
    </row>
    <row r="98" spans="1:28" x14ac:dyDescent="0.3">
      <c r="A98" s="12" t="str">
        <f>A$20&amp;": "&amp;C$20</f>
        <v>Category 3: Civil Assets (e.g. Buildings)</v>
      </c>
      <c r="B98" s="6" t="s">
        <v>20</v>
      </c>
      <c r="D98" s="23">
        <v>10.337506210096134</v>
      </c>
      <c r="E98" s="23">
        <v>20.758379405757555</v>
      </c>
      <c r="F98" s="23">
        <v>41.433391825949812</v>
      </c>
      <c r="G98" s="23">
        <v>62.191771231707378</v>
      </c>
      <c r="H98" s="23">
        <v>72.529277441803501</v>
      </c>
      <c r="I98" s="23">
        <v>0</v>
      </c>
      <c r="J98" s="23">
        <v>0</v>
      </c>
      <c r="K98" s="23">
        <v>0</v>
      </c>
      <c r="L98" s="23">
        <v>0</v>
      </c>
      <c r="M98" s="23">
        <v>0</v>
      </c>
      <c r="N98" s="23">
        <v>0</v>
      </c>
      <c r="O98" s="23">
        <v>0</v>
      </c>
      <c r="P98" s="23">
        <v>0</v>
      </c>
      <c r="Q98" s="23">
        <v>0</v>
      </c>
      <c r="R98" s="23">
        <v>0</v>
      </c>
      <c r="S98" s="23">
        <v>0</v>
      </c>
      <c r="T98" s="23">
        <v>0</v>
      </c>
      <c r="U98" s="23">
        <v>0</v>
      </c>
      <c r="V98" s="23">
        <v>0</v>
      </c>
      <c r="W98" s="23">
        <v>0</v>
      </c>
      <c r="X98" s="23">
        <v>0</v>
      </c>
      <c r="Y98" s="23">
        <v>0</v>
      </c>
      <c r="Z98" s="23">
        <v>0</v>
      </c>
      <c r="AA98" s="23">
        <v>0</v>
      </c>
      <c r="AB98" s="23">
        <v>0</v>
      </c>
    </row>
    <row r="99" spans="1:28" x14ac:dyDescent="0.3">
      <c r="A99" s="12" t="str">
        <f>A$21&amp;": "&amp;C$21</f>
        <v>Category 4: Pumping M&amp;E</v>
      </c>
      <c r="B99" s="6" t="s">
        <v>20</v>
      </c>
      <c r="D99" s="23">
        <v>22.789550919010278</v>
      </c>
      <c r="E99" s="23">
        <v>45.762888538980313</v>
      </c>
      <c r="F99" s="23">
        <v>91.341990377000855</v>
      </c>
      <c r="G99" s="23">
        <v>137.10487891598117</v>
      </c>
      <c r="H99" s="23">
        <v>159.89442983499143</v>
      </c>
      <c r="I99" s="23">
        <v>0</v>
      </c>
      <c r="J99" s="23">
        <v>0</v>
      </c>
      <c r="K99" s="23">
        <v>0</v>
      </c>
      <c r="L99" s="23">
        <v>0</v>
      </c>
      <c r="M99" s="23">
        <v>0</v>
      </c>
      <c r="N99" s="23">
        <v>0</v>
      </c>
      <c r="O99" s="23">
        <v>0</v>
      </c>
      <c r="P99" s="23">
        <v>0</v>
      </c>
      <c r="Q99" s="23">
        <v>0</v>
      </c>
      <c r="R99" s="23">
        <v>17.284111661883639</v>
      </c>
      <c r="S99" s="23">
        <v>52.178450300026078</v>
      </c>
      <c r="T99" s="23">
        <v>208.71380120010431</v>
      </c>
      <c r="U99" s="23">
        <v>52.178450300026078</v>
      </c>
      <c r="V99" s="23">
        <v>17.284111661883639</v>
      </c>
      <c r="W99" s="23">
        <v>4.8917297156274451</v>
      </c>
      <c r="X99" s="23">
        <v>11.740151317505868</v>
      </c>
      <c r="Y99" s="23">
        <v>16.631881033133315</v>
      </c>
      <c r="Z99" s="23">
        <v>11.740151317505868</v>
      </c>
      <c r="AA99" s="23">
        <v>2.2828072006261411</v>
      </c>
      <c r="AB99" s="23">
        <v>17.284111661883639</v>
      </c>
    </row>
    <row r="100" spans="1:28" x14ac:dyDescent="0.3">
      <c r="A100" s="12" t="str">
        <f>A$22&amp;": "&amp;C$22</f>
        <v>Category 5: Control equipment</v>
      </c>
      <c r="B100" s="6" t="s">
        <v>20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3">
        <v>0</v>
      </c>
    </row>
    <row r="101" spans="1:28" ht="18.600000000000001" customHeight="1" x14ac:dyDescent="0.3">
      <c r="A101" s="12" t="str">
        <f>A$23&amp;": "&amp;C$23</f>
        <v>Category 6: Other</v>
      </c>
      <c r="B101" s="6" t="s">
        <v>20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3">
        <v>0</v>
      </c>
    </row>
    <row r="102" spans="1:28" x14ac:dyDescent="0.3">
      <c r="A102" s="12" t="str">
        <f>A$24&amp;": "&amp;C$24</f>
        <v>Category 7: Other</v>
      </c>
      <c r="B102" s="6" t="s">
        <v>20</v>
      </c>
      <c r="D102" s="23">
        <v>0</v>
      </c>
      <c r="E102" s="23">
        <v>0</v>
      </c>
      <c r="F102" s="23">
        <v>0</v>
      </c>
      <c r="G102" s="23">
        <v>0</v>
      </c>
      <c r="H102" s="23">
        <v>0</v>
      </c>
      <c r="I102" s="23">
        <v>0</v>
      </c>
      <c r="J102" s="23">
        <v>0</v>
      </c>
      <c r="K102" s="23">
        <v>0</v>
      </c>
      <c r="L102" s="23">
        <v>0</v>
      </c>
      <c r="M102" s="23">
        <v>0</v>
      </c>
      <c r="N102" s="23">
        <v>0</v>
      </c>
      <c r="O102" s="23">
        <v>0</v>
      </c>
      <c r="P102" s="23">
        <v>0</v>
      </c>
      <c r="Q102" s="23">
        <v>0</v>
      </c>
      <c r="R102" s="23">
        <v>0</v>
      </c>
      <c r="S102" s="23">
        <v>0</v>
      </c>
      <c r="T102" s="23">
        <v>0</v>
      </c>
      <c r="U102" s="23">
        <v>0</v>
      </c>
      <c r="V102" s="23">
        <v>0</v>
      </c>
      <c r="W102" s="23">
        <v>0</v>
      </c>
      <c r="X102" s="23">
        <v>0</v>
      </c>
      <c r="Y102" s="23">
        <v>0</v>
      </c>
      <c r="Z102" s="23">
        <v>0</v>
      </c>
      <c r="AA102" s="23">
        <v>0</v>
      </c>
      <c r="AB102" s="23">
        <v>0</v>
      </c>
    </row>
    <row r="103" spans="1:28" ht="15" thickBot="1" x14ac:dyDescent="0.35">
      <c r="B103" s="7"/>
    </row>
    <row r="104" spans="1:28" ht="13.5" customHeight="1" thickBot="1" x14ac:dyDescent="0.35">
      <c r="A104" s="17" t="s">
        <v>78</v>
      </c>
      <c r="C104" s="7"/>
      <c r="D104" s="8" t="s">
        <v>4</v>
      </c>
      <c r="E104" s="8" t="s">
        <v>5</v>
      </c>
      <c r="F104" s="8" t="s">
        <v>6</v>
      </c>
      <c r="G104" s="8" t="s">
        <v>7</v>
      </c>
      <c r="H104" s="8" t="s">
        <v>8</v>
      </c>
      <c r="I104" s="8" t="s">
        <v>9</v>
      </c>
      <c r="J104" s="8" t="s">
        <v>10</v>
      </c>
      <c r="K104" s="8" t="s">
        <v>11</v>
      </c>
      <c r="L104" s="8" t="s">
        <v>12</v>
      </c>
      <c r="M104" s="8" t="s">
        <v>13</v>
      </c>
      <c r="N104" s="8" t="s">
        <v>14</v>
      </c>
      <c r="O104" s="8" t="s">
        <v>15</v>
      </c>
      <c r="P104" s="8" t="s">
        <v>16</v>
      </c>
      <c r="Q104" s="8" t="s">
        <v>17</v>
      </c>
      <c r="R104" s="8" t="s">
        <v>18</v>
      </c>
      <c r="S104" s="8" t="s">
        <v>33</v>
      </c>
      <c r="T104" s="8" t="s">
        <v>34</v>
      </c>
      <c r="U104" s="8" t="s">
        <v>35</v>
      </c>
      <c r="V104" s="8" t="s">
        <v>36</v>
      </c>
      <c r="W104" s="8" t="s">
        <v>37</v>
      </c>
      <c r="X104" s="8" t="s">
        <v>38</v>
      </c>
      <c r="Y104" s="8" t="s">
        <v>39</v>
      </c>
      <c r="Z104" s="8" t="s">
        <v>40</v>
      </c>
      <c r="AA104" s="8" t="s">
        <v>41</v>
      </c>
      <c r="AB104" s="8" t="s">
        <v>42</v>
      </c>
    </row>
    <row r="105" spans="1:28" x14ac:dyDescent="0.3">
      <c r="A105" s="6" t="s">
        <v>2</v>
      </c>
      <c r="B105" s="6" t="s">
        <v>20</v>
      </c>
      <c r="C105" s="7"/>
      <c r="D105" s="23">
        <v>22.978404666692033</v>
      </c>
      <c r="E105" s="23">
        <v>24.960359099915951</v>
      </c>
      <c r="F105" s="23">
        <v>24.62687996073694</v>
      </c>
      <c r="G105" s="23">
        <v>25.125412300043887</v>
      </c>
      <c r="H105" s="23">
        <v>25.705657049559978</v>
      </c>
      <c r="I105" s="23">
        <v>26.778968312091681</v>
      </c>
      <c r="J105" s="23">
        <v>26.661201731642166</v>
      </c>
      <c r="K105" s="23">
        <v>26.711424283995946</v>
      </c>
      <c r="L105" s="23">
        <v>27.537348265030321</v>
      </c>
      <c r="M105" s="23">
        <v>27.001655040277633</v>
      </c>
      <c r="N105" s="23">
        <v>27.162318258588911</v>
      </c>
      <c r="O105" s="23">
        <v>26.158192604286956</v>
      </c>
      <c r="P105" s="23">
        <v>25.691312651884438</v>
      </c>
      <c r="Q105" s="23">
        <v>26.001604032603137</v>
      </c>
      <c r="R105" s="23">
        <v>25.671376034926272</v>
      </c>
      <c r="S105" s="23">
        <v>24.392406265494959</v>
      </c>
      <c r="T105" s="23">
        <v>24.821362722199964</v>
      </c>
      <c r="U105" s="23">
        <v>25.261043090322609</v>
      </c>
      <c r="V105" s="23">
        <v>25.711715467648308</v>
      </c>
      <c r="W105" s="23">
        <v>26.173654654407144</v>
      </c>
      <c r="X105" s="23">
        <v>26.64714232083497</v>
      </c>
      <c r="Y105" s="23">
        <v>27.132467178923477</v>
      </c>
      <c r="Z105" s="23">
        <v>27.629925158464196</v>
      </c>
      <c r="AA105" s="23">
        <v>28.139819587493438</v>
      </c>
      <c r="AB105" s="23">
        <v>28.662461377248412</v>
      </c>
    </row>
    <row r="106" spans="1:28" x14ac:dyDescent="0.3">
      <c r="A106" s="7"/>
      <c r="B106" s="7"/>
      <c r="C106" s="7"/>
      <c r="D106" s="7"/>
      <c r="E106" s="7"/>
      <c r="F106" s="7"/>
      <c r="G106" s="7"/>
      <c r="H106" s="7"/>
      <c r="I106" s="7"/>
      <c r="J106" s="7"/>
      <c r="K106" s="7"/>
      <c r="L106" s="7"/>
      <c r="M106" s="7"/>
      <c r="N106" s="7"/>
      <c r="O106" s="7"/>
      <c r="P106" s="7"/>
      <c r="Q106" s="7"/>
      <c r="R106" s="7"/>
    </row>
    <row r="107" spans="1:28" x14ac:dyDescent="0.3">
      <c r="A107" s="7"/>
      <c r="B107" s="7"/>
      <c r="C107" s="7"/>
      <c r="D107" s="7"/>
      <c r="E107" s="7"/>
      <c r="F107" s="7"/>
      <c r="G107" s="7"/>
      <c r="H107" s="7"/>
      <c r="I107" s="7"/>
      <c r="J107" s="7"/>
      <c r="K107" s="7"/>
      <c r="L107" s="7"/>
      <c r="M107" s="7"/>
      <c r="N107" s="7"/>
      <c r="O107" s="7"/>
      <c r="P107" s="7"/>
      <c r="Q107" s="7"/>
      <c r="R107" s="7"/>
    </row>
    <row r="108" spans="1:28" s="37" customFormat="1" ht="21" x14ac:dyDescent="0.4">
      <c r="A108" s="26" t="s">
        <v>57</v>
      </c>
      <c r="B108" s="36"/>
      <c r="C108" s="36"/>
      <c r="D108" s="36"/>
      <c r="E108" s="36"/>
      <c r="F108" s="36"/>
      <c r="G108" s="36"/>
      <c r="H108" s="36"/>
      <c r="I108" s="36"/>
      <c r="J108" s="36"/>
      <c r="K108" s="36"/>
      <c r="L108" s="36"/>
      <c r="M108" s="36"/>
      <c r="N108" s="36"/>
      <c r="O108" s="36"/>
      <c r="P108" s="36"/>
      <c r="Q108" s="36"/>
      <c r="R108" s="36"/>
    </row>
    <row r="109" spans="1:28" ht="26.4" thickBot="1" x14ac:dyDescent="0.55000000000000004">
      <c r="A109" s="3"/>
      <c r="B109" s="7"/>
      <c r="C109" s="7"/>
      <c r="D109" s="7"/>
      <c r="E109" s="7"/>
      <c r="F109" s="7"/>
      <c r="G109" s="7"/>
      <c r="H109" s="7"/>
      <c r="I109" s="7"/>
      <c r="J109" s="7"/>
      <c r="K109" s="7"/>
      <c r="L109" s="7"/>
      <c r="M109" s="7"/>
      <c r="N109" s="7"/>
      <c r="O109" s="7"/>
      <c r="P109" s="7"/>
      <c r="Q109" s="7"/>
      <c r="R109" s="7"/>
    </row>
    <row r="110" spans="1:28" ht="15.6" thickBot="1" x14ac:dyDescent="0.35">
      <c r="A110" s="17" t="s">
        <v>24</v>
      </c>
      <c r="B110" s="7"/>
      <c r="C110" s="7"/>
      <c r="D110" s="7"/>
      <c r="E110" s="7"/>
      <c r="F110" s="7"/>
      <c r="G110" s="7"/>
      <c r="H110" s="7"/>
      <c r="I110" s="7"/>
      <c r="J110" s="7"/>
      <c r="K110" s="7"/>
      <c r="L110" s="7"/>
      <c r="M110" s="7"/>
      <c r="N110" s="7"/>
      <c r="O110" s="7"/>
      <c r="P110" s="7"/>
      <c r="Q110" s="7"/>
    </row>
    <row r="111" spans="1:28" x14ac:dyDescent="0.3">
      <c r="A111" s="13" t="s">
        <v>24</v>
      </c>
      <c r="B111" s="6" t="s">
        <v>19</v>
      </c>
      <c r="C111" s="24">
        <f>(1+$C$14)/(1+$C$15)-1</f>
        <v>3.3039215686274659E-2</v>
      </c>
      <c r="D111" s="7"/>
      <c r="E111" s="7"/>
      <c r="F111" s="7"/>
      <c r="G111" s="7"/>
      <c r="H111" s="7"/>
      <c r="I111" s="7"/>
      <c r="J111" s="7"/>
      <c r="K111" s="7"/>
      <c r="L111" s="7"/>
      <c r="M111" s="7"/>
      <c r="N111" s="7"/>
      <c r="O111" s="7"/>
      <c r="P111" s="7"/>
      <c r="Q111" s="7"/>
    </row>
    <row r="112" spans="1:28" ht="21.6" thickBot="1" x14ac:dyDescent="0.45">
      <c r="A112" s="4"/>
      <c r="B112" s="7"/>
      <c r="C112" s="7"/>
      <c r="D112" s="7"/>
      <c r="E112" s="7"/>
      <c r="F112" s="7"/>
      <c r="G112" s="7"/>
      <c r="H112" s="7"/>
      <c r="I112" s="7"/>
      <c r="J112" s="7"/>
      <c r="K112" s="7"/>
      <c r="L112" s="7"/>
      <c r="M112" s="7"/>
      <c r="N112" s="7"/>
      <c r="O112" s="7"/>
      <c r="P112" s="7"/>
      <c r="Q112" s="7"/>
    </row>
    <row r="113" spans="1:28" ht="15.6" thickBot="1" x14ac:dyDescent="0.35">
      <c r="A113" s="17" t="s">
        <v>82</v>
      </c>
      <c r="B113" s="12" t="s">
        <v>89</v>
      </c>
      <c r="D113" s="15">
        <v>1</v>
      </c>
      <c r="E113" s="15">
        <v>2</v>
      </c>
      <c r="F113" s="15">
        <v>3</v>
      </c>
      <c r="G113" s="15">
        <v>4</v>
      </c>
      <c r="H113" s="15">
        <v>5</v>
      </c>
      <c r="I113" s="15">
        <v>6</v>
      </c>
      <c r="J113" s="15">
        <v>7</v>
      </c>
      <c r="K113" s="15">
        <v>8</v>
      </c>
      <c r="L113" s="15">
        <v>9</v>
      </c>
      <c r="M113" s="15">
        <v>10</v>
      </c>
      <c r="N113" s="15">
        <v>11</v>
      </c>
      <c r="O113" s="15">
        <v>12</v>
      </c>
      <c r="P113" s="15">
        <v>13</v>
      </c>
      <c r="Q113" s="15">
        <v>14</v>
      </c>
      <c r="R113" s="15">
        <v>15</v>
      </c>
      <c r="S113" s="15">
        <v>16</v>
      </c>
      <c r="T113" s="15">
        <v>17</v>
      </c>
      <c r="U113" s="15">
        <v>18</v>
      </c>
      <c r="V113" s="15">
        <v>19</v>
      </c>
      <c r="W113" s="15">
        <v>20</v>
      </c>
      <c r="X113" s="15">
        <v>21</v>
      </c>
      <c r="Y113" s="15">
        <v>22</v>
      </c>
      <c r="Z113" s="15">
        <v>23</v>
      </c>
      <c r="AA113" s="15">
        <v>24</v>
      </c>
      <c r="AB113" s="15">
        <v>25</v>
      </c>
    </row>
    <row r="114" spans="1:28" x14ac:dyDescent="0.3">
      <c r="A114" s="31"/>
    </row>
    <row r="115" spans="1:28" ht="18" x14ac:dyDescent="0.35">
      <c r="A115" s="9" t="s">
        <v>21</v>
      </c>
      <c r="B115" s="7"/>
      <c r="C115" s="7"/>
      <c r="D115" s="7"/>
      <c r="E115" s="7"/>
      <c r="F115" s="7"/>
      <c r="G115" s="7"/>
      <c r="H115" s="7"/>
      <c r="I115" s="7"/>
      <c r="J115" s="7"/>
      <c r="K115" s="7"/>
      <c r="L115" s="7"/>
      <c r="M115" s="7"/>
      <c r="N115" s="7"/>
      <c r="O115" s="7"/>
      <c r="P115" s="7"/>
      <c r="Q115" s="7"/>
      <c r="R115" s="7"/>
    </row>
    <row r="116" spans="1:28" ht="15" thickBot="1" x14ac:dyDescent="0.35">
      <c r="A116" s="7"/>
      <c r="B116" s="7"/>
      <c r="C116" s="7"/>
      <c r="D116" s="7"/>
      <c r="E116" s="7"/>
      <c r="F116" s="7"/>
      <c r="G116" s="7"/>
      <c r="H116" s="7"/>
      <c r="I116" s="7"/>
      <c r="J116" s="7"/>
      <c r="K116" s="7"/>
      <c r="L116" s="7"/>
      <c r="M116" s="7"/>
      <c r="N116" s="7"/>
      <c r="O116" s="7"/>
      <c r="P116" s="7"/>
      <c r="Q116" s="7"/>
      <c r="R116" s="7"/>
    </row>
    <row r="117" spans="1:28" ht="15.6" thickBot="1" x14ac:dyDescent="0.35">
      <c r="A117" s="17" t="s">
        <v>90</v>
      </c>
      <c r="C117" s="7"/>
      <c r="D117" s="8" t="s">
        <v>4</v>
      </c>
      <c r="E117" s="8" t="s">
        <v>5</v>
      </c>
      <c r="F117" s="8" t="s">
        <v>6</v>
      </c>
      <c r="G117" s="8" t="s">
        <v>7</v>
      </c>
      <c r="H117" s="8" t="s">
        <v>8</v>
      </c>
      <c r="I117" s="8" t="s">
        <v>9</v>
      </c>
      <c r="J117" s="8" t="s">
        <v>10</v>
      </c>
      <c r="K117" s="8" t="s">
        <v>11</v>
      </c>
      <c r="L117" s="8" t="s">
        <v>12</v>
      </c>
      <c r="M117" s="8" t="s">
        <v>13</v>
      </c>
      <c r="N117" s="8" t="s">
        <v>14</v>
      </c>
      <c r="O117" s="8" t="s">
        <v>15</v>
      </c>
      <c r="P117" s="8" t="s">
        <v>16</v>
      </c>
      <c r="Q117" s="8" t="s">
        <v>17</v>
      </c>
      <c r="R117" s="8" t="s">
        <v>18</v>
      </c>
      <c r="S117" s="8" t="s">
        <v>33</v>
      </c>
      <c r="T117" s="8" t="s">
        <v>34</v>
      </c>
      <c r="U117" s="8" t="s">
        <v>35</v>
      </c>
      <c r="V117" s="8" t="s">
        <v>36</v>
      </c>
      <c r="W117" s="8" t="s">
        <v>37</v>
      </c>
      <c r="X117" s="8" t="s">
        <v>38</v>
      </c>
      <c r="Y117" s="8" t="s">
        <v>39</v>
      </c>
      <c r="Z117" s="8" t="s">
        <v>40</v>
      </c>
      <c r="AA117" s="8" t="s">
        <v>41</v>
      </c>
      <c r="AB117" s="8" t="s">
        <v>42</v>
      </c>
    </row>
    <row r="118" spans="1:28" x14ac:dyDescent="0.3">
      <c r="A118" s="12" t="s">
        <v>90</v>
      </c>
      <c r="B118" s="6" t="s">
        <v>27</v>
      </c>
      <c r="C118" s="7"/>
      <c r="D118" s="25">
        <f t="shared" ref="D118:AB118" si="0">IF($C$53-D$113&gt;=0,(1+$C$111)^($C$53-D$113),0)</f>
        <v>1.1388518540321428</v>
      </c>
      <c r="E118" s="25">
        <f t="shared" si="0"/>
        <v>1.102428481648273</v>
      </c>
      <c r="F118" s="25">
        <f t="shared" si="0"/>
        <v>1.0671700211457136</v>
      </c>
      <c r="G118" s="25">
        <f t="shared" si="0"/>
        <v>1.0330392156862747</v>
      </c>
      <c r="H118" s="25">
        <f t="shared" si="0"/>
        <v>1</v>
      </c>
      <c r="I118" s="25">
        <f t="shared" si="0"/>
        <v>0</v>
      </c>
      <c r="J118" s="25">
        <f t="shared" si="0"/>
        <v>0</v>
      </c>
      <c r="K118" s="25">
        <f t="shared" si="0"/>
        <v>0</v>
      </c>
      <c r="L118" s="25">
        <f t="shared" si="0"/>
        <v>0</v>
      </c>
      <c r="M118" s="25">
        <f t="shared" si="0"/>
        <v>0</v>
      </c>
      <c r="N118" s="25">
        <f t="shared" si="0"/>
        <v>0</v>
      </c>
      <c r="O118" s="25">
        <f t="shared" si="0"/>
        <v>0</v>
      </c>
      <c r="P118" s="25">
        <f t="shared" si="0"/>
        <v>0</v>
      </c>
      <c r="Q118" s="25">
        <f t="shared" si="0"/>
        <v>0</v>
      </c>
      <c r="R118" s="25">
        <f t="shared" si="0"/>
        <v>0</v>
      </c>
      <c r="S118" s="25">
        <f t="shared" si="0"/>
        <v>0</v>
      </c>
      <c r="T118" s="25">
        <f t="shared" si="0"/>
        <v>0</v>
      </c>
      <c r="U118" s="25">
        <f t="shared" si="0"/>
        <v>0</v>
      </c>
      <c r="V118" s="25">
        <f t="shared" si="0"/>
        <v>0</v>
      </c>
      <c r="W118" s="25">
        <f t="shared" si="0"/>
        <v>0</v>
      </c>
      <c r="X118" s="25">
        <f t="shared" si="0"/>
        <v>0</v>
      </c>
      <c r="Y118" s="25">
        <f t="shared" si="0"/>
        <v>0</v>
      </c>
      <c r="Z118" s="25">
        <f t="shared" si="0"/>
        <v>0</v>
      </c>
      <c r="AA118" s="25">
        <f t="shared" si="0"/>
        <v>0</v>
      </c>
      <c r="AB118" s="25">
        <f t="shared" si="0"/>
        <v>0</v>
      </c>
    </row>
    <row r="119" spans="1:28" ht="15" thickBot="1" x14ac:dyDescent="0.35"/>
    <row r="120" spans="1:28" ht="15.6" thickBot="1" x14ac:dyDescent="0.35">
      <c r="A120" s="17" t="s">
        <v>79</v>
      </c>
    </row>
    <row r="121" spans="1:28" x14ac:dyDescent="0.3">
      <c r="A121" s="12" t="str">
        <f>A$18&amp;": "&amp;C$18</f>
        <v>Category 1: Land</v>
      </c>
      <c r="B121" s="6" t="s">
        <v>20</v>
      </c>
      <c r="C121" s="25">
        <f t="shared" ref="C121:C127" si="1">SUMPRODUCT(D58:AB58,D$118:AB$118)</f>
        <v>0.64368597708414488</v>
      </c>
      <c r="G121" s="14"/>
    </row>
    <row r="122" spans="1:28" x14ac:dyDescent="0.3">
      <c r="A122" s="12" t="str">
        <f>A$19&amp;": "&amp;C$19</f>
        <v>Category 2: Long-Lived Civil Assets</v>
      </c>
      <c r="B122" s="6" t="s">
        <v>20</v>
      </c>
      <c r="C122" s="25">
        <f t="shared" si="1"/>
        <v>87.412849179546811</v>
      </c>
    </row>
    <row r="123" spans="1:28" x14ac:dyDescent="0.3">
      <c r="A123" s="12" t="str">
        <f>A$20&amp;": "&amp;C$20</f>
        <v>Category 3: Civil Assets (e.g. Buildings)</v>
      </c>
      <c r="B123" s="6" t="s">
        <v>20</v>
      </c>
      <c r="C123" s="25">
        <f t="shared" si="1"/>
        <v>289.79199285307067</v>
      </c>
    </row>
    <row r="124" spans="1:28" x14ac:dyDescent="0.3">
      <c r="A124" s="12" t="str">
        <f>A$21&amp;": "&amp;C$21</f>
        <v>Category 4: Pumping M&amp;E</v>
      </c>
      <c r="B124" s="6" t="s">
        <v>20</v>
      </c>
      <c r="C124" s="25">
        <f t="shared" si="1"/>
        <v>394.43695411176901</v>
      </c>
    </row>
    <row r="125" spans="1:28" x14ac:dyDescent="0.3">
      <c r="A125" s="12" t="str">
        <f>A$22&amp;": "&amp;C$22</f>
        <v>Category 5: Control equipment</v>
      </c>
      <c r="B125" s="6" t="s">
        <v>20</v>
      </c>
      <c r="C125" s="25">
        <f t="shared" si="1"/>
        <v>0</v>
      </c>
    </row>
    <row r="126" spans="1:28" x14ac:dyDescent="0.3">
      <c r="A126" s="12" t="str">
        <f>A$23&amp;": "&amp;C$23</f>
        <v>Category 6: Other</v>
      </c>
      <c r="B126" s="6" t="s">
        <v>20</v>
      </c>
      <c r="C126" s="25">
        <f t="shared" si="1"/>
        <v>0</v>
      </c>
    </row>
    <row r="127" spans="1:28" x14ac:dyDescent="0.3">
      <c r="A127" s="12" t="str">
        <f>A$24&amp;": "&amp;C$24</f>
        <v>Category 7: Other</v>
      </c>
      <c r="B127" s="6" t="s">
        <v>20</v>
      </c>
      <c r="C127" s="25">
        <f t="shared" si="1"/>
        <v>0</v>
      </c>
    </row>
    <row r="128" spans="1:28" ht="15" thickBot="1" x14ac:dyDescent="0.35"/>
    <row r="129" spans="1:28" ht="15.6" thickBot="1" x14ac:dyDescent="0.35">
      <c r="A129" s="17" t="s">
        <v>30</v>
      </c>
    </row>
    <row r="130" spans="1:28" x14ac:dyDescent="0.3">
      <c r="A130" s="12" t="str">
        <f>A$18&amp;": "&amp;C$18</f>
        <v>Category 1: Land</v>
      </c>
      <c r="B130" s="12" t="s">
        <v>43</v>
      </c>
      <c r="C130" s="25">
        <f t="shared" ref="C130:C136" si="2">IF(C27,-PMT($C$111-$C36,$C27,$C121,,1),0)</f>
        <v>2.0586711044638835E-2</v>
      </c>
    </row>
    <row r="131" spans="1:28" x14ac:dyDescent="0.3">
      <c r="A131" s="12" t="str">
        <f>A$19&amp;": "&amp;C$19</f>
        <v>Category 2: Long-Lived Civil Assets</v>
      </c>
      <c r="B131" s="12" t="s">
        <v>43</v>
      </c>
      <c r="C131" s="25">
        <f t="shared" si="2"/>
        <v>2.908397466026627</v>
      </c>
    </row>
    <row r="132" spans="1:28" x14ac:dyDescent="0.3">
      <c r="A132" s="12" t="str">
        <f>A$20&amp;": "&amp;C$20</f>
        <v>Category 3: Civil Assets (e.g. Buildings)</v>
      </c>
      <c r="B132" s="12" t="s">
        <v>43</v>
      </c>
      <c r="C132" s="25">
        <f t="shared" si="2"/>
        <v>11.540073154897804</v>
      </c>
    </row>
    <row r="133" spans="1:28" x14ac:dyDescent="0.3">
      <c r="A133" s="12" t="str">
        <f>A$21&amp;": "&amp;C$21</f>
        <v>Category 4: Pumping M&amp;E</v>
      </c>
      <c r="B133" s="12" t="s">
        <v>43</v>
      </c>
      <c r="C133" s="25">
        <f t="shared" si="2"/>
        <v>22.676382395438978</v>
      </c>
    </row>
    <row r="134" spans="1:28" x14ac:dyDescent="0.3">
      <c r="A134" s="12" t="str">
        <f>A$22&amp;": "&amp;C$22</f>
        <v>Category 5: Control equipment</v>
      </c>
      <c r="B134" s="12" t="s">
        <v>43</v>
      </c>
      <c r="C134" s="25">
        <f t="shared" si="2"/>
        <v>0</v>
      </c>
    </row>
    <row r="135" spans="1:28" x14ac:dyDescent="0.3">
      <c r="A135" s="12" t="str">
        <f>A$23&amp;": "&amp;C$23</f>
        <v>Category 6: Other</v>
      </c>
      <c r="B135" s="12" t="s">
        <v>43</v>
      </c>
      <c r="C135" s="25">
        <f t="shared" si="2"/>
        <v>0</v>
      </c>
    </row>
    <row r="136" spans="1:28" x14ac:dyDescent="0.3">
      <c r="A136" s="12" t="str">
        <f>A$24&amp;": "&amp;C$24</f>
        <v>Category 7: Other</v>
      </c>
      <c r="B136" s="12" t="s">
        <v>43</v>
      </c>
      <c r="C136" s="25">
        <f t="shared" si="2"/>
        <v>0</v>
      </c>
    </row>
    <row r="137" spans="1:28" ht="15" thickBot="1" x14ac:dyDescent="0.35"/>
    <row r="138" spans="1:28" ht="15.6" thickBot="1" x14ac:dyDescent="0.35">
      <c r="A138" s="17" t="s">
        <v>91</v>
      </c>
      <c r="D138" s="8" t="s">
        <v>4</v>
      </c>
      <c r="E138" s="8" t="s">
        <v>5</v>
      </c>
      <c r="F138" s="8" t="s">
        <v>6</v>
      </c>
      <c r="G138" s="8" t="s">
        <v>7</v>
      </c>
      <c r="H138" s="8" t="s">
        <v>8</v>
      </c>
      <c r="I138" s="8" t="s">
        <v>9</v>
      </c>
      <c r="J138" s="8" t="s">
        <v>10</v>
      </c>
      <c r="K138" s="8" t="s">
        <v>11</v>
      </c>
      <c r="L138" s="8" t="s">
        <v>12</v>
      </c>
      <c r="M138" s="8" t="s">
        <v>13</v>
      </c>
      <c r="N138" s="8" t="s">
        <v>14</v>
      </c>
      <c r="O138" s="8" t="s">
        <v>15</v>
      </c>
      <c r="P138" s="8" t="s">
        <v>16</v>
      </c>
      <c r="Q138" s="8" t="s">
        <v>17</v>
      </c>
      <c r="R138" s="8" t="s">
        <v>18</v>
      </c>
      <c r="S138" s="8" t="s">
        <v>33</v>
      </c>
      <c r="T138" s="8" t="s">
        <v>34</v>
      </c>
      <c r="U138" s="8" t="s">
        <v>35</v>
      </c>
      <c r="V138" s="8" t="s">
        <v>36</v>
      </c>
      <c r="W138" s="8" t="s">
        <v>37</v>
      </c>
      <c r="X138" s="8" t="s">
        <v>38</v>
      </c>
      <c r="Y138" s="8" t="s">
        <v>39</v>
      </c>
      <c r="Z138" s="8" t="s">
        <v>40</v>
      </c>
      <c r="AA138" s="8" t="s">
        <v>41</v>
      </c>
      <c r="AB138" s="8" t="s">
        <v>42</v>
      </c>
    </row>
    <row r="139" spans="1:28" x14ac:dyDescent="0.3">
      <c r="A139" s="12" t="str">
        <f>A$18&amp;": "&amp;C$18</f>
        <v>Category 1: Land</v>
      </c>
      <c r="B139" s="12" t="s">
        <v>43</v>
      </c>
      <c r="D139" s="25">
        <f t="shared" ref="D139:D145" si="3">IF($C$53&lt;=D$113,$C130*((1+$C36)^(D$113-$C$53+2)),0)</f>
        <v>0</v>
      </c>
      <c r="E139" s="25">
        <f t="shared" ref="E139:AB139" si="4">IF($C$53&lt;=E$113,$C130*((1+$C36)^(E$113-$C$53+2)),0)</f>
        <v>0</v>
      </c>
      <c r="F139" s="25">
        <f t="shared" si="4"/>
        <v>0</v>
      </c>
      <c r="G139" s="25">
        <f t="shared" si="4"/>
        <v>0</v>
      </c>
      <c r="H139" s="25">
        <f t="shared" si="4"/>
        <v>2.0586711044638835E-2</v>
      </c>
      <c r="I139" s="25">
        <f t="shared" si="4"/>
        <v>2.0586711044638835E-2</v>
      </c>
      <c r="J139" s="25">
        <f t="shared" si="4"/>
        <v>2.0586711044638835E-2</v>
      </c>
      <c r="K139" s="25">
        <f t="shared" si="4"/>
        <v>2.0586711044638835E-2</v>
      </c>
      <c r="L139" s="25">
        <f t="shared" si="4"/>
        <v>2.0586711044638835E-2</v>
      </c>
      <c r="M139" s="25">
        <f t="shared" si="4"/>
        <v>2.0586711044638835E-2</v>
      </c>
      <c r="N139" s="25">
        <f t="shared" si="4"/>
        <v>2.0586711044638835E-2</v>
      </c>
      <c r="O139" s="25">
        <f t="shared" si="4"/>
        <v>2.0586711044638835E-2</v>
      </c>
      <c r="P139" s="25">
        <f t="shared" si="4"/>
        <v>2.0586711044638835E-2</v>
      </c>
      <c r="Q139" s="25">
        <f t="shared" si="4"/>
        <v>2.0586711044638835E-2</v>
      </c>
      <c r="R139" s="25">
        <f t="shared" si="4"/>
        <v>2.0586711044638835E-2</v>
      </c>
      <c r="S139" s="25">
        <f t="shared" si="4"/>
        <v>2.0586711044638835E-2</v>
      </c>
      <c r="T139" s="25">
        <f t="shared" si="4"/>
        <v>2.0586711044638835E-2</v>
      </c>
      <c r="U139" s="25">
        <f t="shared" si="4"/>
        <v>2.0586711044638835E-2</v>
      </c>
      <c r="V139" s="25">
        <f t="shared" si="4"/>
        <v>2.0586711044638835E-2</v>
      </c>
      <c r="W139" s="25">
        <f t="shared" si="4"/>
        <v>2.0586711044638835E-2</v>
      </c>
      <c r="X139" s="25">
        <f t="shared" si="4"/>
        <v>2.0586711044638835E-2</v>
      </c>
      <c r="Y139" s="25">
        <f t="shared" si="4"/>
        <v>2.0586711044638835E-2</v>
      </c>
      <c r="Z139" s="25">
        <f t="shared" si="4"/>
        <v>2.0586711044638835E-2</v>
      </c>
      <c r="AA139" s="25">
        <f t="shared" si="4"/>
        <v>2.0586711044638835E-2</v>
      </c>
      <c r="AB139" s="25">
        <f t="shared" si="4"/>
        <v>2.0586711044638835E-2</v>
      </c>
    </row>
    <row r="140" spans="1:28" x14ac:dyDescent="0.3">
      <c r="A140" s="12" t="str">
        <f>A$19&amp;": "&amp;C$19</f>
        <v>Category 2: Long-Lived Civil Assets</v>
      </c>
      <c r="B140" s="12" t="s">
        <v>43</v>
      </c>
      <c r="D140" s="25">
        <f t="shared" si="3"/>
        <v>0</v>
      </c>
      <c r="E140" s="25">
        <f t="shared" ref="E140:AB140" si="5">IF($C$53&lt;=E$113,$C131*((1+$C37)^(E$113-$C$53+2)),0)</f>
        <v>0</v>
      </c>
      <c r="F140" s="25">
        <f t="shared" si="5"/>
        <v>0</v>
      </c>
      <c r="G140" s="25">
        <f t="shared" si="5"/>
        <v>0</v>
      </c>
      <c r="H140" s="25">
        <f t="shared" si="5"/>
        <v>2.908397466026627</v>
      </c>
      <c r="I140" s="25">
        <f t="shared" si="5"/>
        <v>2.908397466026627</v>
      </c>
      <c r="J140" s="25">
        <f t="shared" si="5"/>
        <v>2.908397466026627</v>
      </c>
      <c r="K140" s="25">
        <f t="shared" si="5"/>
        <v>2.908397466026627</v>
      </c>
      <c r="L140" s="25">
        <f t="shared" si="5"/>
        <v>2.908397466026627</v>
      </c>
      <c r="M140" s="25">
        <f t="shared" si="5"/>
        <v>2.908397466026627</v>
      </c>
      <c r="N140" s="25">
        <f t="shared" si="5"/>
        <v>2.908397466026627</v>
      </c>
      <c r="O140" s="25">
        <f t="shared" si="5"/>
        <v>2.908397466026627</v>
      </c>
      <c r="P140" s="25">
        <f t="shared" si="5"/>
        <v>2.908397466026627</v>
      </c>
      <c r="Q140" s="25">
        <f t="shared" si="5"/>
        <v>2.908397466026627</v>
      </c>
      <c r="R140" s="25">
        <f t="shared" si="5"/>
        <v>2.908397466026627</v>
      </c>
      <c r="S140" s="25">
        <f t="shared" si="5"/>
        <v>2.908397466026627</v>
      </c>
      <c r="T140" s="25">
        <f t="shared" si="5"/>
        <v>2.908397466026627</v>
      </c>
      <c r="U140" s="25">
        <f t="shared" si="5"/>
        <v>2.908397466026627</v>
      </c>
      <c r="V140" s="25">
        <f t="shared" si="5"/>
        <v>2.908397466026627</v>
      </c>
      <c r="W140" s="25">
        <f t="shared" si="5"/>
        <v>2.908397466026627</v>
      </c>
      <c r="X140" s="25">
        <f t="shared" si="5"/>
        <v>2.908397466026627</v>
      </c>
      <c r="Y140" s="25">
        <f t="shared" si="5"/>
        <v>2.908397466026627</v>
      </c>
      <c r="Z140" s="25">
        <f t="shared" si="5"/>
        <v>2.908397466026627</v>
      </c>
      <c r="AA140" s="25">
        <f t="shared" si="5"/>
        <v>2.908397466026627</v>
      </c>
      <c r="AB140" s="25">
        <f t="shared" si="5"/>
        <v>2.908397466026627</v>
      </c>
    </row>
    <row r="141" spans="1:28" x14ac:dyDescent="0.3">
      <c r="A141" s="12" t="str">
        <f>A$20&amp;": "&amp;C$20</f>
        <v>Category 3: Civil Assets (e.g. Buildings)</v>
      </c>
      <c r="B141" s="12" t="s">
        <v>43</v>
      </c>
      <c r="D141" s="25">
        <f t="shared" si="3"/>
        <v>0</v>
      </c>
      <c r="E141" s="25">
        <f t="shared" ref="E141:AB141" si="6">IF($C$53&lt;=E$113,$C132*((1+$C38)^(E$113-$C$53+2)),0)</f>
        <v>0</v>
      </c>
      <c r="F141" s="25">
        <f t="shared" si="6"/>
        <v>0</v>
      </c>
      <c r="G141" s="25">
        <f t="shared" si="6"/>
        <v>0</v>
      </c>
      <c r="H141" s="25">
        <f t="shared" si="6"/>
        <v>11.540073154897804</v>
      </c>
      <c r="I141" s="25">
        <f t="shared" si="6"/>
        <v>11.540073154897804</v>
      </c>
      <c r="J141" s="25">
        <f t="shared" si="6"/>
        <v>11.540073154897804</v>
      </c>
      <c r="K141" s="25">
        <f t="shared" si="6"/>
        <v>11.540073154897804</v>
      </c>
      <c r="L141" s="25">
        <f t="shared" si="6"/>
        <v>11.540073154897804</v>
      </c>
      <c r="M141" s="25">
        <f t="shared" si="6"/>
        <v>11.540073154897804</v>
      </c>
      <c r="N141" s="25">
        <f t="shared" si="6"/>
        <v>11.540073154897804</v>
      </c>
      <c r="O141" s="25">
        <f t="shared" si="6"/>
        <v>11.540073154897804</v>
      </c>
      <c r="P141" s="25">
        <f t="shared" si="6"/>
        <v>11.540073154897804</v>
      </c>
      <c r="Q141" s="25">
        <f t="shared" si="6"/>
        <v>11.540073154897804</v>
      </c>
      <c r="R141" s="25">
        <f t="shared" si="6"/>
        <v>11.540073154897804</v>
      </c>
      <c r="S141" s="25">
        <f t="shared" si="6"/>
        <v>11.540073154897804</v>
      </c>
      <c r="T141" s="25">
        <f t="shared" si="6"/>
        <v>11.540073154897804</v>
      </c>
      <c r="U141" s="25">
        <f t="shared" si="6"/>
        <v>11.540073154897804</v>
      </c>
      <c r="V141" s="25">
        <f t="shared" si="6"/>
        <v>11.540073154897804</v>
      </c>
      <c r="W141" s="25">
        <f t="shared" si="6"/>
        <v>11.540073154897804</v>
      </c>
      <c r="X141" s="25">
        <f t="shared" si="6"/>
        <v>11.540073154897804</v>
      </c>
      <c r="Y141" s="25">
        <f t="shared" si="6"/>
        <v>11.540073154897804</v>
      </c>
      <c r="Z141" s="25">
        <f t="shared" si="6"/>
        <v>11.540073154897804</v>
      </c>
      <c r="AA141" s="25">
        <f t="shared" si="6"/>
        <v>11.540073154897804</v>
      </c>
      <c r="AB141" s="25">
        <f t="shared" si="6"/>
        <v>11.540073154897804</v>
      </c>
    </row>
    <row r="142" spans="1:28" x14ac:dyDescent="0.3">
      <c r="A142" s="12" t="str">
        <f>A$21&amp;": "&amp;C$21</f>
        <v>Category 4: Pumping M&amp;E</v>
      </c>
      <c r="B142" s="12" t="s">
        <v>43</v>
      </c>
      <c r="D142" s="25">
        <f t="shared" si="3"/>
        <v>0</v>
      </c>
      <c r="E142" s="25">
        <f t="shared" ref="E142:AB142" si="7">IF($C$53&lt;=E$113,$C133*((1+$C39)^(E$113-$C$53+2)),0)</f>
        <v>0</v>
      </c>
      <c r="F142" s="25">
        <f t="shared" si="7"/>
        <v>0</v>
      </c>
      <c r="G142" s="25">
        <f t="shared" si="7"/>
        <v>0</v>
      </c>
      <c r="H142" s="25">
        <f t="shared" si="7"/>
        <v>22.676382395438978</v>
      </c>
      <c r="I142" s="25">
        <f t="shared" si="7"/>
        <v>22.676382395438978</v>
      </c>
      <c r="J142" s="25">
        <f t="shared" si="7"/>
        <v>22.676382395438978</v>
      </c>
      <c r="K142" s="25">
        <f t="shared" si="7"/>
        <v>22.676382395438978</v>
      </c>
      <c r="L142" s="25">
        <f t="shared" si="7"/>
        <v>22.676382395438978</v>
      </c>
      <c r="M142" s="25">
        <f t="shared" si="7"/>
        <v>22.676382395438978</v>
      </c>
      <c r="N142" s="25">
        <f t="shared" si="7"/>
        <v>22.676382395438978</v>
      </c>
      <c r="O142" s="25">
        <f t="shared" si="7"/>
        <v>22.676382395438978</v>
      </c>
      <c r="P142" s="25">
        <f t="shared" si="7"/>
        <v>22.676382395438978</v>
      </c>
      <c r="Q142" s="25">
        <f t="shared" si="7"/>
        <v>22.676382395438978</v>
      </c>
      <c r="R142" s="25">
        <f t="shared" si="7"/>
        <v>22.676382395438978</v>
      </c>
      <c r="S142" s="25">
        <f t="shared" si="7"/>
        <v>22.676382395438978</v>
      </c>
      <c r="T142" s="25">
        <f t="shared" si="7"/>
        <v>22.676382395438978</v>
      </c>
      <c r="U142" s="25">
        <f t="shared" si="7"/>
        <v>22.676382395438978</v>
      </c>
      <c r="V142" s="25">
        <f t="shared" si="7"/>
        <v>22.676382395438978</v>
      </c>
      <c r="W142" s="25">
        <f t="shared" si="7"/>
        <v>22.676382395438978</v>
      </c>
      <c r="X142" s="25">
        <f t="shared" si="7"/>
        <v>22.676382395438978</v>
      </c>
      <c r="Y142" s="25">
        <f t="shared" si="7"/>
        <v>22.676382395438978</v>
      </c>
      <c r="Z142" s="25">
        <f t="shared" si="7"/>
        <v>22.676382395438978</v>
      </c>
      <c r="AA142" s="25">
        <f t="shared" si="7"/>
        <v>22.676382395438978</v>
      </c>
      <c r="AB142" s="25">
        <f t="shared" si="7"/>
        <v>22.676382395438978</v>
      </c>
    </row>
    <row r="143" spans="1:28" x14ac:dyDescent="0.3">
      <c r="A143" s="12" t="str">
        <f>A$22&amp;": "&amp;C$22</f>
        <v>Category 5: Control equipment</v>
      </c>
      <c r="B143" s="12" t="s">
        <v>43</v>
      </c>
      <c r="D143" s="25">
        <f t="shared" si="3"/>
        <v>0</v>
      </c>
      <c r="E143" s="25">
        <f t="shared" ref="E143:AB143" si="8">IF($C$53&lt;=E$113,$C134*((1+$C40)^(E$113-$C$53+2)),0)</f>
        <v>0</v>
      </c>
      <c r="F143" s="25">
        <f t="shared" si="8"/>
        <v>0</v>
      </c>
      <c r="G143" s="25">
        <f t="shared" si="8"/>
        <v>0</v>
      </c>
      <c r="H143" s="25">
        <f t="shared" si="8"/>
        <v>0</v>
      </c>
      <c r="I143" s="25">
        <f t="shared" si="8"/>
        <v>0</v>
      </c>
      <c r="J143" s="25">
        <f t="shared" si="8"/>
        <v>0</v>
      </c>
      <c r="K143" s="25">
        <f t="shared" si="8"/>
        <v>0</v>
      </c>
      <c r="L143" s="25">
        <f t="shared" si="8"/>
        <v>0</v>
      </c>
      <c r="M143" s="25">
        <f t="shared" si="8"/>
        <v>0</v>
      </c>
      <c r="N143" s="25">
        <f t="shared" si="8"/>
        <v>0</v>
      </c>
      <c r="O143" s="25">
        <f t="shared" si="8"/>
        <v>0</v>
      </c>
      <c r="P143" s="25">
        <f t="shared" si="8"/>
        <v>0</v>
      </c>
      <c r="Q143" s="25">
        <f t="shared" si="8"/>
        <v>0</v>
      </c>
      <c r="R143" s="25">
        <f t="shared" si="8"/>
        <v>0</v>
      </c>
      <c r="S143" s="25">
        <f t="shared" si="8"/>
        <v>0</v>
      </c>
      <c r="T143" s="25">
        <f t="shared" si="8"/>
        <v>0</v>
      </c>
      <c r="U143" s="25">
        <f t="shared" si="8"/>
        <v>0</v>
      </c>
      <c r="V143" s="25">
        <f t="shared" si="8"/>
        <v>0</v>
      </c>
      <c r="W143" s="25">
        <f t="shared" si="8"/>
        <v>0</v>
      </c>
      <c r="X143" s="25">
        <f t="shared" si="8"/>
        <v>0</v>
      </c>
      <c r="Y143" s="25">
        <f t="shared" si="8"/>
        <v>0</v>
      </c>
      <c r="Z143" s="25">
        <f t="shared" si="8"/>
        <v>0</v>
      </c>
      <c r="AA143" s="25">
        <f t="shared" si="8"/>
        <v>0</v>
      </c>
      <c r="AB143" s="25">
        <f t="shared" si="8"/>
        <v>0</v>
      </c>
    </row>
    <row r="144" spans="1:28" x14ac:dyDescent="0.3">
      <c r="A144" s="12" t="str">
        <f>A$23&amp;": "&amp;C$23</f>
        <v>Category 6: Other</v>
      </c>
      <c r="B144" s="12" t="s">
        <v>43</v>
      </c>
      <c r="D144" s="25">
        <f t="shared" si="3"/>
        <v>0</v>
      </c>
      <c r="E144" s="25">
        <f t="shared" ref="E144:AB144" si="9">IF($C$53&lt;=E$113,$C135*((1+$C41)^(E$113-$C$53+2)),0)</f>
        <v>0</v>
      </c>
      <c r="F144" s="25">
        <f t="shared" si="9"/>
        <v>0</v>
      </c>
      <c r="G144" s="25">
        <f t="shared" si="9"/>
        <v>0</v>
      </c>
      <c r="H144" s="25">
        <f t="shared" si="9"/>
        <v>0</v>
      </c>
      <c r="I144" s="25">
        <f t="shared" si="9"/>
        <v>0</v>
      </c>
      <c r="J144" s="25">
        <f t="shared" si="9"/>
        <v>0</v>
      </c>
      <c r="K144" s="25">
        <f t="shared" si="9"/>
        <v>0</v>
      </c>
      <c r="L144" s="25">
        <f t="shared" si="9"/>
        <v>0</v>
      </c>
      <c r="M144" s="25">
        <f t="shared" si="9"/>
        <v>0</v>
      </c>
      <c r="N144" s="25">
        <f t="shared" si="9"/>
        <v>0</v>
      </c>
      <c r="O144" s="25">
        <f t="shared" si="9"/>
        <v>0</v>
      </c>
      <c r="P144" s="25">
        <f t="shared" si="9"/>
        <v>0</v>
      </c>
      <c r="Q144" s="25">
        <f t="shared" si="9"/>
        <v>0</v>
      </c>
      <c r="R144" s="25">
        <f t="shared" si="9"/>
        <v>0</v>
      </c>
      <c r="S144" s="25">
        <f t="shared" si="9"/>
        <v>0</v>
      </c>
      <c r="T144" s="25">
        <f t="shared" si="9"/>
        <v>0</v>
      </c>
      <c r="U144" s="25">
        <f t="shared" si="9"/>
        <v>0</v>
      </c>
      <c r="V144" s="25">
        <f t="shared" si="9"/>
        <v>0</v>
      </c>
      <c r="W144" s="25">
        <f t="shared" si="9"/>
        <v>0</v>
      </c>
      <c r="X144" s="25">
        <f t="shared" si="9"/>
        <v>0</v>
      </c>
      <c r="Y144" s="25">
        <f t="shared" si="9"/>
        <v>0</v>
      </c>
      <c r="Z144" s="25">
        <f t="shared" si="9"/>
        <v>0</v>
      </c>
      <c r="AA144" s="25">
        <f t="shared" si="9"/>
        <v>0</v>
      </c>
      <c r="AB144" s="25">
        <f t="shared" si="9"/>
        <v>0</v>
      </c>
    </row>
    <row r="145" spans="1:28" x14ac:dyDescent="0.3">
      <c r="A145" s="12" t="str">
        <f>A$24&amp;": "&amp;C$24</f>
        <v>Category 7: Other</v>
      </c>
      <c r="B145" s="12" t="s">
        <v>43</v>
      </c>
      <c r="D145" s="25">
        <f t="shared" si="3"/>
        <v>0</v>
      </c>
      <c r="E145" s="25">
        <f t="shared" ref="E145:AB145" si="10">IF($C$53&lt;=E$113,$C136*((1+$C42)^(E$113-$C$53+2)),0)</f>
        <v>0</v>
      </c>
      <c r="F145" s="25">
        <f t="shared" si="10"/>
        <v>0</v>
      </c>
      <c r="G145" s="25">
        <f t="shared" si="10"/>
        <v>0</v>
      </c>
      <c r="H145" s="25">
        <f t="shared" si="10"/>
        <v>0</v>
      </c>
      <c r="I145" s="25">
        <f t="shared" si="10"/>
        <v>0</v>
      </c>
      <c r="J145" s="25">
        <f t="shared" si="10"/>
        <v>0</v>
      </c>
      <c r="K145" s="25">
        <f t="shared" si="10"/>
        <v>0</v>
      </c>
      <c r="L145" s="25">
        <f t="shared" si="10"/>
        <v>0</v>
      </c>
      <c r="M145" s="25">
        <f t="shared" si="10"/>
        <v>0</v>
      </c>
      <c r="N145" s="25">
        <f t="shared" si="10"/>
        <v>0</v>
      </c>
      <c r="O145" s="25">
        <f t="shared" si="10"/>
        <v>0</v>
      </c>
      <c r="P145" s="25">
        <f t="shared" si="10"/>
        <v>0</v>
      </c>
      <c r="Q145" s="25">
        <f t="shared" si="10"/>
        <v>0</v>
      </c>
      <c r="R145" s="25">
        <f t="shared" si="10"/>
        <v>0</v>
      </c>
      <c r="S145" s="25">
        <f t="shared" si="10"/>
        <v>0</v>
      </c>
      <c r="T145" s="25">
        <f t="shared" si="10"/>
        <v>0</v>
      </c>
      <c r="U145" s="25">
        <f t="shared" si="10"/>
        <v>0</v>
      </c>
      <c r="V145" s="25">
        <f t="shared" si="10"/>
        <v>0</v>
      </c>
      <c r="W145" s="25">
        <f t="shared" si="10"/>
        <v>0</v>
      </c>
      <c r="X145" s="25">
        <f t="shared" si="10"/>
        <v>0</v>
      </c>
      <c r="Y145" s="25">
        <f t="shared" si="10"/>
        <v>0</v>
      </c>
      <c r="Z145" s="25">
        <f t="shared" si="10"/>
        <v>0</v>
      </c>
      <c r="AA145" s="25">
        <f t="shared" si="10"/>
        <v>0</v>
      </c>
      <c r="AB145" s="25">
        <f t="shared" si="10"/>
        <v>0</v>
      </c>
    </row>
    <row r="146" spans="1:28" x14ac:dyDescent="0.3">
      <c r="A146" s="6" t="s">
        <v>31</v>
      </c>
      <c r="B146" s="12" t="s">
        <v>43</v>
      </c>
      <c r="D146" s="25">
        <f t="shared" ref="D146:AB146" si="11">SUM(D139:D145)</f>
        <v>0</v>
      </c>
      <c r="E146" s="25">
        <f>SUM(E139:E145)</f>
        <v>0</v>
      </c>
      <c r="F146" s="25">
        <f t="shared" si="11"/>
        <v>0</v>
      </c>
      <c r="G146" s="25">
        <f t="shared" si="11"/>
        <v>0</v>
      </c>
      <c r="H146" s="25">
        <f t="shared" si="11"/>
        <v>37.145439727408046</v>
      </c>
      <c r="I146" s="25">
        <f t="shared" si="11"/>
        <v>37.145439727408046</v>
      </c>
      <c r="J146" s="25">
        <f t="shared" si="11"/>
        <v>37.145439727408046</v>
      </c>
      <c r="K146" s="25">
        <f t="shared" si="11"/>
        <v>37.145439727408046</v>
      </c>
      <c r="L146" s="25">
        <f t="shared" si="11"/>
        <v>37.145439727408046</v>
      </c>
      <c r="M146" s="25">
        <f t="shared" si="11"/>
        <v>37.145439727408046</v>
      </c>
      <c r="N146" s="25">
        <f t="shared" si="11"/>
        <v>37.145439727408046</v>
      </c>
      <c r="O146" s="25">
        <f t="shared" si="11"/>
        <v>37.145439727408046</v>
      </c>
      <c r="P146" s="25">
        <f t="shared" si="11"/>
        <v>37.145439727408046</v>
      </c>
      <c r="Q146" s="25">
        <f t="shared" si="11"/>
        <v>37.145439727408046</v>
      </c>
      <c r="R146" s="25">
        <f t="shared" si="11"/>
        <v>37.145439727408046</v>
      </c>
      <c r="S146" s="25">
        <f t="shared" si="11"/>
        <v>37.145439727408046</v>
      </c>
      <c r="T146" s="25">
        <f t="shared" si="11"/>
        <v>37.145439727408046</v>
      </c>
      <c r="U146" s="25">
        <f t="shared" si="11"/>
        <v>37.145439727408046</v>
      </c>
      <c r="V146" s="25">
        <f t="shared" si="11"/>
        <v>37.145439727408046</v>
      </c>
      <c r="W146" s="25">
        <f t="shared" si="11"/>
        <v>37.145439727408046</v>
      </c>
      <c r="X146" s="25">
        <f t="shared" si="11"/>
        <v>37.145439727408046</v>
      </c>
      <c r="Y146" s="25">
        <f t="shared" si="11"/>
        <v>37.145439727408046</v>
      </c>
      <c r="Z146" s="25">
        <f t="shared" si="11"/>
        <v>37.145439727408046</v>
      </c>
      <c r="AA146" s="25">
        <f t="shared" si="11"/>
        <v>37.145439727408046</v>
      </c>
      <c r="AB146" s="25">
        <f t="shared" si="11"/>
        <v>37.145439727408046</v>
      </c>
    </row>
    <row r="147" spans="1:28" ht="15" thickBot="1" x14ac:dyDescent="0.35"/>
    <row r="148" spans="1:28" ht="15.6" thickBot="1" x14ac:dyDescent="0.35">
      <c r="A148" s="17" t="s">
        <v>26</v>
      </c>
      <c r="D148" s="8" t="s">
        <v>4</v>
      </c>
      <c r="E148" s="8" t="s">
        <v>5</v>
      </c>
      <c r="F148" s="8" t="s">
        <v>6</v>
      </c>
      <c r="G148" s="8" t="s">
        <v>7</v>
      </c>
      <c r="H148" s="8" t="s">
        <v>8</v>
      </c>
      <c r="I148" s="8" t="s">
        <v>9</v>
      </c>
      <c r="J148" s="8" t="s">
        <v>10</v>
      </c>
      <c r="K148" s="8" t="s">
        <v>11</v>
      </c>
      <c r="L148" s="8" t="s">
        <v>12</v>
      </c>
      <c r="M148" s="8" t="s">
        <v>13</v>
      </c>
      <c r="N148" s="8" t="s">
        <v>14</v>
      </c>
      <c r="O148" s="8" t="s">
        <v>15</v>
      </c>
      <c r="P148" s="8" t="s">
        <v>16</v>
      </c>
      <c r="Q148" s="8" t="s">
        <v>17</v>
      </c>
      <c r="R148" s="8" t="s">
        <v>18</v>
      </c>
      <c r="S148" s="8" t="s">
        <v>33</v>
      </c>
      <c r="T148" s="8" t="s">
        <v>34</v>
      </c>
      <c r="U148" s="8" t="s">
        <v>35</v>
      </c>
      <c r="V148" s="8" t="s">
        <v>36</v>
      </c>
      <c r="W148" s="8" t="s">
        <v>37</v>
      </c>
      <c r="X148" s="8" t="s">
        <v>38</v>
      </c>
      <c r="Y148" s="8" t="s">
        <v>39</v>
      </c>
      <c r="Z148" s="8" t="s">
        <v>40</v>
      </c>
      <c r="AA148" s="8" t="s">
        <v>41</v>
      </c>
      <c r="AB148" s="8" t="s">
        <v>42</v>
      </c>
    </row>
    <row r="149" spans="1:28" x14ac:dyDescent="0.3">
      <c r="A149" s="12" t="s">
        <v>87</v>
      </c>
      <c r="B149" s="12" t="s">
        <v>43</v>
      </c>
      <c r="D149" s="25">
        <f>D67+D146</f>
        <v>0</v>
      </c>
      <c r="E149" s="25">
        <f>E67+E146</f>
        <v>0</v>
      </c>
      <c r="F149" s="25">
        <f>F67+F146</f>
        <v>0</v>
      </c>
      <c r="G149" s="25">
        <f t="shared" ref="G149:AB149" si="12">G67+G146</f>
        <v>0</v>
      </c>
      <c r="H149" s="25">
        <f t="shared" si="12"/>
        <v>61.358642804671888</v>
      </c>
      <c r="I149" s="25">
        <f t="shared" si="12"/>
        <v>63.455794302038534</v>
      </c>
      <c r="J149" s="25">
        <f t="shared" si="12"/>
        <v>63.102932367199692</v>
      </c>
      <c r="K149" s="25">
        <f t="shared" si="12"/>
        <v>63.630440883206603</v>
      </c>
      <c r="L149" s="25">
        <f t="shared" si="12"/>
        <v>64.244411176815944</v>
      </c>
      <c r="M149" s="25">
        <f t="shared" si="12"/>
        <v>65.380106470121675</v>
      </c>
      <c r="N149" s="25">
        <f t="shared" si="12"/>
        <v>65.255494947076869</v>
      </c>
      <c r="O149" s="25">
        <f t="shared" si="12"/>
        <v>65.308636582981677</v>
      </c>
      <c r="P149" s="25">
        <f t="shared" si="12"/>
        <v>66.182565712986843</v>
      </c>
      <c r="Q149" s="25">
        <f t="shared" si="12"/>
        <v>65.615736410765265</v>
      </c>
      <c r="R149" s="25">
        <f t="shared" si="12"/>
        <v>65.785737851366093</v>
      </c>
      <c r="S149" s="25">
        <f t="shared" si="12"/>
        <v>64.723249438835722</v>
      </c>
      <c r="T149" s="25">
        <f t="shared" si="12"/>
        <v>64.22923304024539</v>
      </c>
      <c r="U149" s="25">
        <f t="shared" si="12"/>
        <v>64.557559475397426</v>
      </c>
      <c r="V149" s="25">
        <f t="shared" si="12"/>
        <v>64.208137648037891</v>
      </c>
      <c r="W149" s="25">
        <f t="shared" si="12"/>
        <v>62.85483036605028</v>
      </c>
      <c r="X149" s="25">
        <f t="shared" si="12"/>
        <v>63.308719043006747</v>
      </c>
      <c r="Y149" s="25">
        <f t="shared" si="12"/>
        <v>63.773954936887122</v>
      </c>
      <c r="Z149" s="25">
        <f t="shared" si="12"/>
        <v>64.250821728114502</v>
      </c>
      <c r="AA149" s="25">
        <f t="shared" si="12"/>
        <v>64.739610189122573</v>
      </c>
      <c r="AB149" s="25">
        <f t="shared" si="12"/>
        <v>65.240618361655862</v>
      </c>
    </row>
    <row r="151" spans="1:28" ht="18" x14ac:dyDescent="0.35">
      <c r="A151" s="9" t="s">
        <v>22</v>
      </c>
    </row>
    <row r="152" spans="1:28" ht="15" thickBot="1" x14ac:dyDescent="0.35"/>
    <row r="153" spans="1:28" ht="15.6" thickBot="1" x14ac:dyDescent="0.35">
      <c r="A153" s="17" t="s">
        <v>90</v>
      </c>
      <c r="C153" s="7"/>
      <c r="D153" s="8" t="s">
        <v>4</v>
      </c>
      <c r="E153" s="8" t="s">
        <v>5</v>
      </c>
      <c r="F153" s="8" t="s">
        <v>6</v>
      </c>
      <c r="G153" s="8" t="s">
        <v>7</v>
      </c>
      <c r="H153" s="8" t="s">
        <v>8</v>
      </c>
      <c r="I153" s="8" t="s">
        <v>9</v>
      </c>
      <c r="J153" s="8" t="s">
        <v>10</v>
      </c>
      <c r="K153" s="8" t="s">
        <v>11</v>
      </c>
      <c r="L153" s="8" t="s">
        <v>12</v>
      </c>
      <c r="M153" s="8" t="s">
        <v>13</v>
      </c>
      <c r="N153" s="8" t="s">
        <v>14</v>
      </c>
      <c r="O153" s="8" t="s">
        <v>15</v>
      </c>
      <c r="P153" s="8" t="s">
        <v>16</v>
      </c>
      <c r="Q153" s="8" t="s">
        <v>17</v>
      </c>
      <c r="R153" s="8" t="s">
        <v>18</v>
      </c>
      <c r="S153" s="8" t="s">
        <v>33</v>
      </c>
      <c r="T153" s="8" t="s">
        <v>34</v>
      </c>
      <c r="U153" s="8" t="s">
        <v>35</v>
      </c>
      <c r="V153" s="8" t="s">
        <v>36</v>
      </c>
      <c r="W153" s="8" t="s">
        <v>37</v>
      </c>
      <c r="X153" s="8" t="s">
        <v>38</v>
      </c>
      <c r="Y153" s="8" t="s">
        <v>39</v>
      </c>
      <c r="Z153" s="8" t="s">
        <v>40</v>
      </c>
      <c r="AA153" s="8" t="s">
        <v>41</v>
      </c>
      <c r="AB153" s="8" t="s">
        <v>42</v>
      </c>
    </row>
    <row r="154" spans="1:28" x14ac:dyDescent="0.3">
      <c r="A154" s="12" t="s">
        <v>90</v>
      </c>
      <c r="B154" s="6" t="s">
        <v>27</v>
      </c>
      <c r="C154" s="7"/>
      <c r="D154" s="25">
        <f>IF($C$72-D$113&gt;=0,(1+$C$111)^($C$72-D$113),0)</f>
        <v>1.1388518540321428</v>
      </c>
      <c r="E154" s="25">
        <f t="shared" ref="E154:AB154" si="13">IF($C$72-E$113&gt;=0,(1+$C$111)^($C$72-E$113),0)</f>
        <v>1.102428481648273</v>
      </c>
      <c r="F154" s="25">
        <f t="shared" si="13"/>
        <v>1.0671700211457136</v>
      </c>
      <c r="G154" s="25">
        <f t="shared" si="13"/>
        <v>1.0330392156862747</v>
      </c>
      <c r="H154" s="25">
        <f t="shared" si="13"/>
        <v>1</v>
      </c>
      <c r="I154" s="25">
        <f t="shared" si="13"/>
        <v>0</v>
      </c>
      <c r="J154" s="25">
        <f t="shared" si="13"/>
        <v>0</v>
      </c>
      <c r="K154" s="25">
        <f t="shared" si="13"/>
        <v>0</v>
      </c>
      <c r="L154" s="25">
        <f t="shared" si="13"/>
        <v>0</v>
      </c>
      <c r="M154" s="25">
        <f t="shared" si="13"/>
        <v>0</v>
      </c>
      <c r="N154" s="25">
        <f t="shared" si="13"/>
        <v>0</v>
      </c>
      <c r="O154" s="25">
        <f t="shared" si="13"/>
        <v>0</v>
      </c>
      <c r="P154" s="25">
        <f t="shared" si="13"/>
        <v>0</v>
      </c>
      <c r="Q154" s="25">
        <f t="shared" si="13"/>
        <v>0</v>
      </c>
      <c r="R154" s="25">
        <f t="shared" si="13"/>
        <v>0</v>
      </c>
      <c r="S154" s="25">
        <f t="shared" si="13"/>
        <v>0</v>
      </c>
      <c r="T154" s="25">
        <f t="shared" si="13"/>
        <v>0</v>
      </c>
      <c r="U154" s="25">
        <f t="shared" si="13"/>
        <v>0</v>
      </c>
      <c r="V154" s="25">
        <f t="shared" si="13"/>
        <v>0</v>
      </c>
      <c r="W154" s="25">
        <f t="shared" si="13"/>
        <v>0</v>
      </c>
      <c r="X154" s="25">
        <f t="shared" si="13"/>
        <v>0</v>
      </c>
      <c r="Y154" s="25">
        <f t="shared" si="13"/>
        <v>0</v>
      </c>
      <c r="Z154" s="25">
        <f t="shared" si="13"/>
        <v>0</v>
      </c>
      <c r="AA154" s="25">
        <f t="shared" si="13"/>
        <v>0</v>
      </c>
      <c r="AB154" s="25">
        <f t="shared" si="13"/>
        <v>0</v>
      </c>
    </row>
    <row r="155" spans="1:28" ht="15" thickBot="1" x14ac:dyDescent="0.35"/>
    <row r="156" spans="1:28" ht="15.6" thickBot="1" x14ac:dyDescent="0.35">
      <c r="A156" s="17" t="s">
        <v>79</v>
      </c>
    </row>
    <row r="157" spans="1:28" x14ac:dyDescent="0.3">
      <c r="A157" s="12" t="str">
        <f>A$18&amp;": "&amp;C$18</f>
        <v>Category 1: Land</v>
      </c>
      <c r="B157" s="6" t="s">
        <v>20</v>
      </c>
      <c r="C157" s="25">
        <f t="shared" ref="C157:C163" si="14">SUMPRODUCT(D77:AB77,D$154:AB$154)</f>
        <v>0.64368597708414488</v>
      </c>
    </row>
    <row r="158" spans="1:28" x14ac:dyDescent="0.3">
      <c r="A158" s="12" t="str">
        <f>A$19&amp;": "&amp;C$19</f>
        <v>Category 2: Long-Lived Civil Assets</v>
      </c>
      <c r="B158" s="6" t="s">
        <v>20</v>
      </c>
      <c r="C158" s="25">
        <f t="shared" si="14"/>
        <v>23.37973561203485</v>
      </c>
    </row>
    <row r="159" spans="1:28" x14ac:dyDescent="0.3">
      <c r="A159" s="12" t="str">
        <f>A$20&amp;": "&amp;C$20</f>
        <v>Category 3: Civil Assets (e.g. Buildings)</v>
      </c>
      <c r="B159" s="6" t="s">
        <v>20</v>
      </c>
      <c r="C159" s="25">
        <f t="shared" si="14"/>
        <v>173.41042150141402</v>
      </c>
    </row>
    <row r="160" spans="1:28" x14ac:dyDescent="0.3">
      <c r="A160" s="12" t="str">
        <f>A$21&amp;": "&amp;C$21</f>
        <v>Category 4: Pumping M&amp;E</v>
      </c>
      <c r="B160" s="6" t="s">
        <v>20</v>
      </c>
      <c r="C160" s="25">
        <f t="shared" si="14"/>
        <v>333.18461220710867</v>
      </c>
    </row>
    <row r="161" spans="1:28" x14ac:dyDescent="0.3">
      <c r="A161" s="12" t="str">
        <f>A$22&amp;": "&amp;C$22</f>
        <v>Category 5: Control equipment</v>
      </c>
      <c r="B161" s="6" t="s">
        <v>20</v>
      </c>
      <c r="C161" s="25">
        <f t="shared" si="14"/>
        <v>0</v>
      </c>
    </row>
    <row r="162" spans="1:28" x14ac:dyDescent="0.3">
      <c r="A162" s="12" t="str">
        <f>A$23&amp;": "&amp;C$23</f>
        <v>Category 6: Other</v>
      </c>
      <c r="B162" s="6" t="s">
        <v>20</v>
      </c>
      <c r="C162" s="25">
        <f t="shared" si="14"/>
        <v>0</v>
      </c>
    </row>
    <row r="163" spans="1:28" x14ac:dyDescent="0.3">
      <c r="A163" s="12" t="str">
        <f>A$24&amp;": "&amp;C$24</f>
        <v>Category 7: Other</v>
      </c>
      <c r="B163" s="6" t="s">
        <v>20</v>
      </c>
      <c r="C163" s="25">
        <f t="shared" si="14"/>
        <v>0</v>
      </c>
    </row>
    <row r="164" spans="1:28" ht="15" thickBot="1" x14ac:dyDescent="0.35"/>
    <row r="165" spans="1:28" ht="15.6" thickBot="1" x14ac:dyDescent="0.35">
      <c r="A165" s="17" t="s">
        <v>30</v>
      </c>
    </row>
    <row r="166" spans="1:28" x14ac:dyDescent="0.3">
      <c r="A166" s="12" t="str">
        <f>A$18&amp;": "&amp;C$18</f>
        <v>Category 1: Land</v>
      </c>
      <c r="B166" s="12" t="s">
        <v>43</v>
      </c>
      <c r="C166" s="25">
        <f t="shared" ref="C166:C172" si="15">IF($C27,-PMT($C$111-$C36,$C27,$C157,,1),0)</f>
        <v>2.0586711044638835E-2</v>
      </c>
    </row>
    <row r="167" spans="1:28" x14ac:dyDescent="0.3">
      <c r="A167" s="12" t="str">
        <f>A$19&amp;": "&amp;C$19</f>
        <v>Category 2: Long-Lived Civil Assets</v>
      </c>
      <c r="B167" s="12" t="s">
        <v>43</v>
      </c>
      <c r="C167" s="25">
        <f t="shared" si="15"/>
        <v>0.77788980051144452</v>
      </c>
    </row>
    <row r="168" spans="1:28" x14ac:dyDescent="0.3">
      <c r="A168" s="12" t="str">
        <f>A$20&amp;": "&amp;C$20</f>
        <v>Category 3: Civil Assets (e.g. Buildings)</v>
      </c>
      <c r="B168" s="12" t="s">
        <v>43</v>
      </c>
      <c r="C168" s="25">
        <f t="shared" si="15"/>
        <v>6.9055356921562927</v>
      </c>
    </row>
    <row r="169" spans="1:28" x14ac:dyDescent="0.3">
      <c r="A169" s="12" t="str">
        <f>A$21&amp;": "&amp;C$21</f>
        <v>Category 4: Pumping M&amp;E</v>
      </c>
      <c r="B169" s="12" t="s">
        <v>43</v>
      </c>
      <c r="C169" s="25">
        <f t="shared" si="15"/>
        <v>19.154953905620903</v>
      </c>
    </row>
    <row r="170" spans="1:28" x14ac:dyDescent="0.3">
      <c r="A170" s="12" t="str">
        <f>A$22&amp;": "&amp;C$22</f>
        <v>Category 5: Control equipment</v>
      </c>
      <c r="B170" s="12" t="s">
        <v>43</v>
      </c>
      <c r="C170" s="25">
        <f t="shared" si="15"/>
        <v>0</v>
      </c>
    </row>
    <row r="171" spans="1:28" x14ac:dyDescent="0.3">
      <c r="A171" s="12" t="str">
        <f>A$23&amp;": "&amp;C$23</f>
        <v>Category 6: Other</v>
      </c>
      <c r="B171" s="12" t="s">
        <v>43</v>
      </c>
      <c r="C171" s="25">
        <f t="shared" si="15"/>
        <v>0</v>
      </c>
    </row>
    <row r="172" spans="1:28" x14ac:dyDescent="0.3">
      <c r="A172" s="12" t="str">
        <f>A$24&amp;": "&amp;C$24</f>
        <v>Category 7: Other</v>
      </c>
      <c r="B172" s="12" t="s">
        <v>43</v>
      </c>
      <c r="C172" s="25">
        <f t="shared" si="15"/>
        <v>0</v>
      </c>
    </row>
    <row r="173" spans="1:28" ht="15" thickBot="1" x14ac:dyDescent="0.35">
      <c r="D173" s="10"/>
      <c r="E173" s="10"/>
      <c r="F173" s="10"/>
      <c r="G173" s="10"/>
      <c r="H173" s="10"/>
      <c r="I173" s="10"/>
      <c r="J173" s="10"/>
      <c r="K173" s="10"/>
      <c r="L173" s="10"/>
      <c r="M173" s="10"/>
      <c r="N173" s="10"/>
      <c r="O173" s="10"/>
      <c r="P173" s="10"/>
      <c r="Q173" s="10"/>
      <c r="R173" s="10"/>
    </row>
    <row r="174" spans="1:28" ht="15.6" thickBot="1" x14ac:dyDescent="0.35">
      <c r="A174" s="17" t="s">
        <v>91</v>
      </c>
      <c r="D174" s="8" t="s">
        <v>4</v>
      </c>
      <c r="E174" s="8" t="s">
        <v>5</v>
      </c>
      <c r="F174" s="8" t="s">
        <v>6</v>
      </c>
      <c r="G174" s="8" t="s">
        <v>7</v>
      </c>
      <c r="H174" s="8" t="s">
        <v>8</v>
      </c>
      <c r="I174" s="8" t="s">
        <v>9</v>
      </c>
      <c r="J174" s="8" t="s">
        <v>10</v>
      </c>
      <c r="K174" s="8" t="s">
        <v>11</v>
      </c>
      <c r="L174" s="8" t="s">
        <v>12</v>
      </c>
      <c r="M174" s="8" t="s">
        <v>13</v>
      </c>
      <c r="N174" s="8" t="s">
        <v>14</v>
      </c>
      <c r="O174" s="8" t="s">
        <v>15</v>
      </c>
      <c r="P174" s="8" t="s">
        <v>16</v>
      </c>
      <c r="Q174" s="8" t="s">
        <v>17</v>
      </c>
      <c r="R174" s="8" t="s">
        <v>18</v>
      </c>
      <c r="S174" s="8" t="s">
        <v>33</v>
      </c>
      <c r="T174" s="8" t="s">
        <v>34</v>
      </c>
      <c r="U174" s="8" t="s">
        <v>35</v>
      </c>
      <c r="V174" s="8" t="s">
        <v>36</v>
      </c>
      <c r="W174" s="8" t="s">
        <v>37</v>
      </c>
      <c r="X174" s="8" t="s">
        <v>38</v>
      </c>
      <c r="Y174" s="8" t="s">
        <v>39</v>
      </c>
      <c r="Z174" s="8" t="s">
        <v>40</v>
      </c>
      <c r="AA174" s="8" t="s">
        <v>41</v>
      </c>
      <c r="AB174" s="8" t="s">
        <v>42</v>
      </c>
    </row>
    <row r="175" spans="1:28" x14ac:dyDescent="0.3">
      <c r="A175" s="12" t="str">
        <f>A$18&amp;": "&amp;C$18</f>
        <v>Category 1: Land</v>
      </c>
      <c r="B175" s="12" t="s">
        <v>43</v>
      </c>
      <c r="D175" s="25">
        <f>IF($C$72&lt;=D$113,$C166*((1+$C36)^(D$113-$C$72+2)),0)</f>
        <v>0</v>
      </c>
      <c r="E175" s="25">
        <f t="shared" ref="E175:AB181" si="16">IF($C$72&lt;=E$113,$C166*((1+$C36)^(E$113-$C$72+2)),0)</f>
        <v>0</v>
      </c>
      <c r="F175" s="25">
        <f t="shared" si="16"/>
        <v>0</v>
      </c>
      <c r="G175" s="25">
        <f t="shared" si="16"/>
        <v>0</v>
      </c>
      <c r="H175" s="25">
        <f>IF($C$72&lt;=H$113,$C166*((1+$C36)^(H$113-$C$72+2)),0)</f>
        <v>2.0586711044638835E-2</v>
      </c>
      <c r="I175" s="25">
        <f t="shared" si="16"/>
        <v>2.0586711044638835E-2</v>
      </c>
      <c r="J175" s="25">
        <f t="shared" si="16"/>
        <v>2.0586711044638835E-2</v>
      </c>
      <c r="K175" s="25">
        <f t="shared" si="16"/>
        <v>2.0586711044638835E-2</v>
      </c>
      <c r="L175" s="25">
        <f t="shared" si="16"/>
        <v>2.0586711044638835E-2</v>
      </c>
      <c r="M175" s="25">
        <f t="shared" si="16"/>
        <v>2.0586711044638835E-2</v>
      </c>
      <c r="N175" s="25">
        <f t="shared" si="16"/>
        <v>2.0586711044638835E-2</v>
      </c>
      <c r="O175" s="25">
        <f t="shared" si="16"/>
        <v>2.0586711044638835E-2</v>
      </c>
      <c r="P175" s="25">
        <f t="shared" si="16"/>
        <v>2.0586711044638835E-2</v>
      </c>
      <c r="Q175" s="25">
        <f t="shared" si="16"/>
        <v>2.0586711044638835E-2</v>
      </c>
      <c r="R175" s="25">
        <f t="shared" si="16"/>
        <v>2.0586711044638835E-2</v>
      </c>
      <c r="S175" s="25">
        <f t="shared" si="16"/>
        <v>2.0586711044638835E-2</v>
      </c>
      <c r="T175" s="25">
        <f t="shared" si="16"/>
        <v>2.0586711044638835E-2</v>
      </c>
      <c r="U175" s="25">
        <f t="shared" si="16"/>
        <v>2.0586711044638835E-2</v>
      </c>
      <c r="V175" s="25">
        <f t="shared" si="16"/>
        <v>2.0586711044638835E-2</v>
      </c>
      <c r="W175" s="25">
        <f t="shared" si="16"/>
        <v>2.0586711044638835E-2</v>
      </c>
      <c r="X175" s="25">
        <f t="shared" si="16"/>
        <v>2.0586711044638835E-2</v>
      </c>
      <c r="Y175" s="25">
        <f t="shared" si="16"/>
        <v>2.0586711044638835E-2</v>
      </c>
      <c r="Z175" s="25">
        <f t="shared" si="16"/>
        <v>2.0586711044638835E-2</v>
      </c>
      <c r="AA175" s="25">
        <f t="shared" si="16"/>
        <v>2.0586711044638835E-2</v>
      </c>
      <c r="AB175" s="25">
        <f t="shared" si="16"/>
        <v>2.0586711044638835E-2</v>
      </c>
    </row>
    <row r="176" spans="1:28" x14ac:dyDescent="0.3">
      <c r="A176" s="12" t="str">
        <f>A$19&amp;": "&amp;C$19</f>
        <v>Category 2: Long-Lived Civil Assets</v>
      </c>
      <c r="B176" s="12" t="s">
        <v>43</v>
      </c>
      <c r="D176" s="25">
        <f t="shared" ref="D176:S181" si="17">IF($C$72&lt;=D$113,$C167*((1+$C37)^(D$113-$C$72+2)),0)</f>
        <v>0</v>
      </c>
      <c r="E176" s="25">
        <f t="shared" si="17"/>
        <v>0</v>
      </c>
      <c r="F176" s="25">
        <f t="shared" si="17"/>
        <v>0</v>
      </c>
      <c r="G176" s="25">
        <f t="shared" si="17"/>
        <v>0</v>
      </c>
      <c r="H176" s="25">
        <f t="shared" si="17"/>
        <v>0.77788980051144452</v>
      </c>
      <c r="I176" s="25">
        <f t="shared" si="17"/>
        <v>0.77788980051144452</v>
      </c>
      <c r="J176" s="25">
        <f t="shared" si="17"/>
        <v>0.77788980051144452</v>
      </c>
      <c r="K176" s="25">
        <f t="shared" si="17"/>
        <v>0.77788980051144452</v>
      </c>
      <c r="L176" s="25">
        <f t="shared" si="17"/>
        <v>0.77788980051144452</v>
      </c>
      <c r="M176" s="25">
        <f t="shared" si="17"/>
        <v>0.77788980051144452</v>
      </c>
      <c r="N176" s="25">
        <f t="shared" si="17"/>
        <v>0.77788980051144452</v>
      </c>
      <c r="O176" s="25">
        <f t="shared" si="17"/>
        <v>0.77788980051144452</v>
      </c>
      <c r="P176" s="25">
        <f t="shared" si="17"/>
        <v>0.77788980051144452</v>
      </c>
      <c r="Q176" s="25">
        <f t="shared" si="17"/>
        <v>0.77788980051144452</v>
      </c>
      <c r="R176" s="25">
        <f t="shared" si="17"/>
        <v>0.77788980051144452</v>
      </c>
      <c r="S176" s="25">
        <f t="shared" si="17"/>
        <v>0.77788980051144452</v>
      </c>
      <c r="T176" s="25">
        <f t="shared" si="16"/>
        <v>0.77788980051144452</v>
      </c>
      <c r="U176" s="25">
        <f t="shared" si="16"/>
        <v>0.77788980051144452</v>
      </c>
      <c r="V176" s="25">
        <f t="shared" si="16"/>
        <v>0.77788980051144452</v>
      </c>
      <c r="W176" s="25">
        <f t="shared" si="16"/>
        <v>0.77788980051144452</v>
      </c>
      <c r="X176" s="25">
        <f t="shared" si="16"/>
        <v>0.77788980051144452</v>
      </c>
      <c r="Y176" s="25">
        <f t="shared" si="16"/>
        <v>0.77788980051144452</v>
      </c>
      <c r="Z176" s="25">
        <f t="shared" si="16"/>
        <v>0.77788980051144452</v>
      </c>
      <c r="AA176" s="25">
        <f t="shared" si="16"/>
        <v>0.77788980051144452</v>
      </c>
      <c r="AB176" s="25">
        <f t="shared" si="16"/>
        <v>0.77788980051144452</v>
      </c>
    </row>
    <row r="177" spans="1:28" x14ac:dyDescent="0.3">
      <c r="A177" s="12" t="str">
        <f>A$20&amp;": "&amp;C$20</f>
        <v>Category 3: Civil Assets (e.g. Buildings)</v>
      </c>
      <c r="B177" s="12" t="s">
        <v>43</v>
      </c>
      <c r="D177" s="25">
        <f t="shared" si="17"/>
        <v>0</v>
      </c>
      <c r="E177" s="25">
        <f t="shared" si="16"/>
        <v>0</v>
      </c>
      <c r="F177" s="25">
        <f t="shared" si="16"/>
        <v>0</v>
      </c>
      <c r="G177" s="25">
        <f t="shared" si="16"/>
        <v>0</v>
      </c>
      <c r="H177" s="25">
        <f t="shared" si="16"/>
        <v>6.9055356921562927</v>
      </c>
      <c r="I177" s="25">
        <f t="shared" si="16"/>
        <v>6.9055356921562927</v>
      </c>
      <c r="J177" s="25">
        <f t="shared" si="16"/>
        <v>6.9055356921562927</v>
      </c>
      <c r="K177" s="25">
        <f t="shared" si="16"/>
        <v>6.9055356921562927</v>
      </c>
      <c r="L177" s="25">
        <f t="shared" si="16"/>
        <v>6.9055356921562927</v>
      </c>
      <c r="M177" s="25">
        <f t="shared" si="16"/>
        <v>6.9055356921562927</v>
      </c>
      <c r="N177" s="25">
        <f t="shared" si="16"/>
        <v>6.9055356921562927</v>
      </c>
      <c r="O177" s="25">
        <f t="shared" si="16"/>
        <v>6.9055356921562927</v>
      </c>
      <c r="P177" s="25">
        <f t="shared" si="16"/>
        <v>6.9055356921562927</v>
      </c>
      <c r="Q177" s="25">
        <f t="shared" si="16"/>
        <v>6.9055356921562927</v>
      </c>
      <c r="R177" s="25">
        <f t="shared" si="16"/>
        <v>6.9055356921562927</v>
      </c>
      <c r="S177" s="25">
        <f t="shared" si="16"/>
        <v>6.9055356921562927</v>
      </c>
      <c r="T177" s="25">
        <f t="shared" si="16"/>
        <v>6.9055356921562927</v>
      </c>
      <c r="U177" s="25">
        <f t="shared" si="16"/>
        <v>6.9055356921562927</v>
      </c>
      <c r="V177" s="25">
        <f t="shared" si="16"/>
        <v>6.9055356921562927</v>
      </c>
      <c r="W177" s="25">
        <f t="shared" si="16"/>
        <v>6.9055356921562927</v>
      </c>
      <c r="X177" s="25">
        <f t="shared" si="16"/>
        <v>6.9055356921562927</v>
      </c>
      <c r="Y177" s="25">
        <f t="shared" si="16"/>
        <v>6.9055356921562927</v>
      </c>
      <c r="Z177" s="25">
        <f t="shared" si="16"/>
        <v>6.9055356921562927</v>
      </c>
      <c r="AA177" s="25">
        <f t="shared" si="16"/>
        <v>6.9055356921562927</v>
      </c>
      <c r="AB177" s="25">
        <f t="shared" si="16"/>
        <v>6.9055356921562927</v>
      </c>
    </row>
    <row r="178" spans="1:28" x14ac:dyDescent="0.3">
      <c r="A178" s="12" t="str">
        <f>A$21&amp;": "&amp;C$21</f>
        <v>Category 4: Pumping M&amp;E</v>
      </c>
      <c r="B178" s="12" t="s">
        <v>43</v>
      </c>
      <c r="D178" s="25">
        <f t="shared" si="17"/>
        <v>0</v>
      </c>
      <c r="E178" s="25">
        <f t="shared" si="16"/>
        <v>0</v>
      </c>
      <c r="F178" s="25">
        <f t="shared" si="16"/>
        <v>0</v>
      </c>
      <c r="G178" s="25">
        <f t="shared" si="16"/>
        <v>0</v>
      </c>
      <c r="H178" s="25">
        <f t="shared" si="16"/>
        <v>19.154953905620903</v>
      </c>
      <c r="I178" s="25">
        <f t="shared" si="16"/>
        <v>19.154953905620903</v>
      </c>
      <c r="J178" s="25">
        <f t="shared" si="16"/>
        <v>19.154953905620903</v>
      </c>
      <c r="K178" s="25">
        <f t="shared" si="16"/>
        <v>19.154953905620903</v>
      </c>
      <c r="L178" s="25">
        <f t="shared" si="16"/>
        <v>19.154953905620903</v>
      </c>
      <c r="M178" s="25">
        <f t="shared" si="16"/>
        <v>19.154953905620903</v>
      </c>
      <c r="N178" s="25">
        <f t="shared" si="16"/>
        <v>19.154953905620903</v>
      </c>
      <c r="O178" s="25">
        <f t="shared" si="16"/>
        <v>19.154953905620903</v>
      </c>
      <c r="P178" s="25">
        <f t="shared" si="16"/>
        <v>19.154953905620903</v>
      </c>
      <c r="Q178" s="25">
        <f t="shared" si="16"/>
        <v>19.154953905620903</v>
      </c>
      <c r="R178" s="25">
        <f t="shared" si="16"/>
        <v>19.154953905620903</v>
      </c>
      <c r="S178" s="25">
        <f t="shared" si="16"/>
        <v>19.154953905620903</v>
      </c>
      <c r="T178" s="25">
        <f t="shared" si="16"/>
        <v>19.154953905620903</v>
      </c>
      <c r="U178" s="25">
        <f t="shared" si="16"/>
        <v>19.154953905620903</v>
      </c>
      <c r="V178" s="25">
        <f t="shared" si="16"/>
        <v>19.154953905620903</v>
      </c>
      <c r="W178" s="25">
        <f t="shared" si="16"/>
        <v>19.154953905620903</v>
      </c>
      <c r="X178" s="25">
        <f t="shared" si="16"/>
        <v>19.154953905620903</v>
      </c>
      <c r="Y178" s="25">
        <f t="shared" si="16"/>
        <v>19.154953905620903</v>
      </c>
      <c r="Z178" s="25">
        <f t="shared" si="16"/>
        <v>19.154953905620903</v>
      </c>
      <c r="AA178" s="25">
        <f t="shared" si="16"/>
        <v>19.154953905620903</v>
      </c>
      <c r="AB178" s="25">
        <f t="shared" si="16"/>
        <v>19.154953905620903</v>
      </c>
    </row>
    <row r="179" spans="1:28" x14ac:dyDescent="0.3">
      <c r="A179" s="12" t="str">
        <f>A$22&amp;": "&amp;C$22</f>
        <v>Category 5: Control equipment</v>
      </c>
      <c r="B179" s="12" t="s">
        <v>43</v>
      </c>
      <c r="D179" s="25">
        <f t="shared" si="17"/>
        <v>0</v>
      </c>
      <c r="E179" s="25">
        <f t="shared" si="16"/>
        <v>0</v>
      </c>
      <c r="F179" s="25">
        <f t="shared" si="16"/>
        <v>0</v>
      </c>
      <c r="G179" s="25">
        <f t="shared" si="16"/>
        <v>0</v>
      </c>
      <c r="H179" s="25">
        <f t="shared" si="16"/>
        <v>0</v>
      </c>
      <c r="I179" s="25">
        <f t="shared" si="16"/>
        <v>0</v>
      </c>
      <c r="J179" s="25">
        <f t="shared" si="16"/>
        <v>0</v>
      </c>
      <c r="K179" s="25">
        <f t="shared" si="16"/>
        <v>0</v>
      </c>
      <c r="L179" s="25">
        <f t="shared" si="16"/>
        <v>0</v>
      </c>
      <c r="M179" s="25">
        <f t="shared" si="16"/>
        <v>0</v>
      </c>
      <c r="N179" s="25">
        <f t="shared" si="16"/>
        <v>0</v>
      </c>
      <c r="O179" s="25">
        <f t="shared" si="16"/>
        <v>0</v>
      </c>
      <c r="P179" s="25">
        <f t="shared" si="16"/>
        <v>0</v>
      </c>
      <c r="Q179" s="25">
        <f t="shared" si="16"/>
        <v>0</v>
      </c>
      <c r="R179" s="25">
        <f t="shared" si="16"/>
        <v>0</v>
      </c>
      <c r="S179" s="25">
        <f t="shared" si="16"/>
        <v>0</v>
      </c>
      <c r="T179" s="25">
        <f t="shared" si="16"/>
        <v>0</v>
      </c>
      <c r="U179" s="25">
        <f t="shared" si="16"/>
        <v>0</v>
      </c>
      <c r="V179" s="25">
        <f t="shared" si="16"/>
        <v>0</v>
      </c>
      <c r="W179" s="25">
        <f t="shared" si="16"/>
        <v>0</v>
      </c>
      <c r="X179" s="25">
        <f t="shared" si="16"/>
        <v>0</v>
      </c>
      <c r="Y179" s="25">
        <f t="shared" si="16"/>
        <v>0</v>
      </c>
      <c r="Z179" s="25">
        <f t="shared" si="16"/>
        <v>0</v>
      </c>
      <c r="AA179" s="25">
        <f t="shared" si="16"/>
        <v>0</v>
      </c>
      <c r="AB179" s="25">
        <f t="shared" si="16"/>
        <v>0</v>
      </c>
    </row>
    <row r="180" spans="1:28" x14ac:dyDescent="0.3">
      <c r="A180" s="12" t="str">
        <f>A$23&amp;": "&amp;C$23</f>
        <v>Category 6: Other</v>
      </c>
      <c r="B180" s="12" t="s">
        <v>43</v>
      </c>
      <c r="D180" s="25">
        <f t="shared" si="17"/>
        <v>0</v>
      </c>
      <c r="E180" s="25">
        <f t="shared" si="16"/>
        <v>0</v>
      </c>
      <c r="F180" s="25">
        <f t="shared" si="16"/>
        <v>0</v>
      </c>
      <c r="G180" s="25">
        <f t="shared" si="16"/>
        <v>0</v>
      </c>
      <c r="H180" s="25">
        <f t="shared" si="16"/>
        <v>0</v>
      </c>
      <c r="I180" s="25">
        <f t="shared" si="16"/>
        <v>0</v>
      </c>
      <c r="J180" s="25">
        <f t="shared" si="16"/>
        <v>0</v>
      </c>
      <c r="K180" s="25">
        <f t="shared" si="16"/>
        <v>0</v>
      </c>
      <c r="L180" s="25">
        <f t="shared" si="16"/>
        <v>0</v>
      </c>
      <c r="M180" s="25">
        <f t="shared" si="16"/>
        <v>0</v>
      </c>
      <c r="N180" s="25">
        <f t="shared" si="16"/>
        <v>0</v>
      </c>
      <c r="O180" s="25">
        <f t="shared" si="16"/>
        <v>0</v>
      </c>
      <c r="P180" s="25">
        <f t="shared" si="16"/>
        <v>0</v>
      </c>
      <c r="Q180" s="25">
        <f t="shared" si="16"/>
        <v>0</v>
      </c>
      <c r="R180" s="25">
        <f t="shared" si="16"/>
        <v>0</v>
      </c>
      <c r="S180" s="25">
        <f t="shared" si="16"/>
        <v>0</v>
      </c>
      <c r="T180" s="25">
        <f t="shared" si="16"/>
        <v>0</v>
      </c>
      <c r="U180" s="25">
        <f t="shared" si="16"/>
        <v>0</v>
      </c>
      <c r="V180" s="25">
        <f t="shared" si="16"/>
        <v>0</v>
      </c>
      <c r="W180" s="25">
        <f t="shared" si="16"/>
        <v>0</v>
      </c>
      <c r="X180" s="25">
        <f t="shared" si="16"/>
        <v>0</v>
      </c>
      <c r="Y180" s="25">
        <f t="shared" si="16"/>
        <v>0</v>
      </c>
      <c r="Z180" s="25">
        <f t="shared" si="16"/>
        <v>0</v>
      </c>
      <c r="AA180" s="25">
        <f t="shared" si="16"/>
        <v>0</v>
      </c>
      <c r="AB180" s="25">
        <f t="shared" si="16"/>
        <v>0</v>
      </c>
    </row>
    <row r="181" spans="1:28" x14ac:dyDescent="0.3">
      <c r="A181" s="12" t="str">
        <f>A$24&amp;": "&amp;C$24</f>
        <v>Category 7: Other</v>
      </c>
      <c r="B181" s="12" t="s">
        <v>43</v>
      </c>
      <c r="D181" s="25">
        <f t="shared" si="17"/>
        <v>0</v>
      </c>
      <c r="E181" s="25">
        <f t="shared" si="16"/>
        <v>0</v>
      </c>
      <c r="F181" s="25">
        <f t="shared" si="16"/>
        <v>0</v>
      </c>
      <c r="G181" s="25">
        <f t="shared" si="16"/>
        <v>0</v>
      </c>
      <c r="H181" s="25">
        <f t="shared" si="16"/>
        <v>0</v>
      </c>
      <c r="I181" s="25">
        <f t="shared" si="16"/>
        <v>0</v>
      </c>
      <c r="J181" s="25">
        <f t="shared" si="16"/>
        <v>0</v>
      </c>
      <c r="K181" s="25">
        <f t="shared" si="16"/>
        <v>0</v>
      </c>
      <c r="L181" s="25">
        <f t="shared" si="16"/>
        <v>0</v>
      </c>
      <c r="M181" s="25">
        <f t="shared" si="16"/>
        <v>0</v>
      </c>
      <c r="N181" s="25">
        <f t="shared" si="16"/>
        <v>0</v>
      </c>
      <c r="O181" s="25">
        <f t="shared" si="16"/>
        <v>0</v>
      </c>
      <c r="P181" s="25">
        <f t="shared" si="16"/>
        <v>0</v>
      </c>
      <c r="Q181" s="25">
        <f t="shared" si="16"/>
        <v>0</v>
      </c>
      <c r="R181" s="25">
        <f t="shared" si="16"/>
        <v>0</v>
      </c>
      <c r="S181" s="25">
        <f t="shared" si="16"/>
        <v>0</v>
      </c>
      <c r="T181" s="25">
        <f t="shared" si="16"/>
        <v>0</v>
      </c>
      <c r="U181" s="25">
        <f t="shared" si="16"/>
        <v>0</v>
      </c>
      <c r="V181" s="25">
        <f t="shared" si="16"/>
        <v>0</v>
      </c>
      <c r="W181" s="25">
        <f t="shared" si="16"/>
        <v>0</v>
      </c>
      <c r="X181" s="25">
        <f t="shared" si="16"/>
        <v>0</v>
      </c>
      <c r="Y181" s="25">
        <f t="shared" si="16"/>
        <v>0</v>
      </c>
      <c r="Z181" s="25">
        <f t="shared" si="16"/>
        <v>0</v>
      </c>
      <c r="AA181" s="25">
        <f t="shared" si="16"/>
        <v>0</v>
      </c>
      <c r="AB181" s="25">
        <f t="shared" si="16"/>
        <v>0</v>
      </c>
    </row>
    <row r="182" spans="1:28" x14ac:dyDescent="0.3">
      <c r="A182" s="6" t="s">
        <v>31</v>
      </c>
      <c r="B182" s="12" t="s">
        <v>43</v>
      </c>
      <c r="D182" s="25">
        <f>SUM(D175:D181)</f>
        <v>0</v>
      </c>
      <c r="E182" s="25">
        <f t="shared" ref="E182" si="18">SUM(E175:E181)</f>
        <v>0</v>
      </c>
      <c r="F182" s="25">
        <f t="shared" ref="F182" si="19">SUM(F175:F181)</f>
        <v>0</v>
      </c>
      <c r="G182" s="25">
        <f t="shared" ref="G182" si="20">SUM(G175:G181)</f>
        <v>0</v>
      </c>
      <c r="H182" s="25">
        <f t="shared" ref="H182" si="21">SUM(H175:H181)</f>
        <v>26.858966109333281</v>
      </c>
      <c r="I182" s="25">
        <f t="shared" ref="I182" si="22">SUM(I175:I181)</f>
        <v>26.858966109333281</v>
      </c>
      <c r="J182" s="25">
        <f t="shared" ref="J182" si="23">SUM(J175:J181)</f>
        <v>26.858966109333281</v>
      </c>
      <c r="K182" s="25">
        <f t="shared" ref="K182" si="24">SUM(K175:K181)</f>
        <v>26.858966109333281</v>
      </c>
      <c r="L182" s="25">
        <f t="shared" ref="L182" si="25">SUM(L175:L181)</f>
        <v>26.858966109333281</v>
      </c>
      <c r="M182" s="25">
        <f t="shared" ref="M182" si="26">SUM(M175:M181)</f>
        <v>26.858966109333281</v>
      </c>
      <c r="N182" s="25">
        <f t="shared" ref="N182" si="27">SUM(N175:N181)</f>
        <v>26.858966109333281</v>
      </c>
      <c r="O182" s="25">
        <f t="shared" ref="O182" si="28">SUM(O175:O181)</f>
        <v>26.858966109333281</v>
      </c>
      <c r="P182" s="25">
        <f t="shared" ref="P182" si="29">SUM(P175:P181)</f>
        <v>26.858966109333281</v>
      </c>
      <c r="Q182" s="25">
        <f t="shared" ref="Q182" si="30">SUM(Q175:Q181)</f>
        <v>26.858966109333281</v>
      </c>
      <c r="R182" s="25">
        <f t="shared" ref="R182:AB182" si="31">SUM(R175:R181)</f>
        <v>26.858966109333281</v>
      </c>
      <c r="S182" s="25">
        <f t="shared" si="31"/>
        <v>26.858966109333281</v>
      </c>
      <c r="T182" s="25">
        <f t="shared" si="31"/>
        <v>26.858966109333281</v>
      </c>
      <c r="U182" s="25">
        <f t="shared" si="31"/>
        <v>26.858966109333281</v>
      </c>
      <c r="V182" s="25">
        <f t="shared" si="31"/>
        <v>26.858966109333281</v>
      </c>
      <c r="W182" s="25">
        <f t="shared" si="31"/>
        <v>26.858966109333281</v>
      </c>
      <c r="X182" s="25">
        <f t="shared" si="31"/>
        <v>26.858966109333281</v>
      </c>
      <c r="Y182" s="25">
        <f t="shared" si="31"/>
        <v>26.858966109333281</v>
      </c>
      <c r="Z182" s="25">
        <f t="shared" si="31"/>
        <v>26.858966109333281</v>
      </c>
      <c r="AA182" s="25">
        <f t="shared" si="31"/>
        <v>26.858966109333281</v>
      </c>
      <c r="AB182" s="25">
        <f t="shared" si="31"/>
        <v>26.858966109333281</v>
      </c>
    </row>
    <row r="183" spans="1:28" ht="15" thickBot="1" x14ac:dyDescent="0.35">
      <c r="D183" s="10"/>
      <c r="E183" s="10"/>
      <c r="F183" s="10"/>
      <c r="G183" s="10"/>
      <c r="H183" s="10"/>
      <c r="I183" s="10"/>
      <c r="J183" s="10"/>
      <c r="K183" s="10"/>
      <c r="L183" s="10"/>
      <c r="M183" s="10"/>
      <c r="N183" s="10"/>
      <c r="O183" s="10"/>
      <c r="P183" s="10"/>
      <c r="Q183" s="10"/>
      <c r="R183" s="10"/>
    </row>
    <row r="184" spans="1:28" ht="15.6" thickBot="1" x14ac:dyDescent="0.35">
      <c r="A184" s="17" t="s">
        <v>26</v>
      </c>
      <c r="D184" s="8" t="s">
        <v>4</v>
      </c>
      <c r="E184" s="8" t="s">
        <v>5</v>
      </c>
      <c r="F184" s="8" t="s">
        <v>6</v>
      </c>
      <c r="G184" s="8" t="s">
        <v>7</v>
      </c>
      <c r="H184" s="8" t="s">
        <v>8</v>
      </c>
      <c r="I184" s="8" t="s">
        <v>9</v>
      </c>
      <c r="J184" s="8" t="s">
        <v>10</v>
      </c>
      <c r="K184" s="8" t="s">
        <v>11</v>
      </c>
      <c r="L184" s="8" t="s">
        <v>12</v>
      </c>
      <c r="M184" s="8" t="s">
        <v>13</v>
      </c>
      <c r="N184" s="8" t="s">
        <v>14</v>
      </c>
      <c r="O184" s="8" t="s">
        <v>15</v>
      </c>
      <c r="P184" s="8" t="s">
        <v>16</v>
      </c>
      <c r="Q184" s="8" t="s">
        <v>17</v>
      </c>
      <c r="R184" s="8" t="s">
        <v>18</v>
      </c>
      <c r="S184" s="8" t="s">
        <v>33</v>
      </c>
      <c r="T184" s="8" t="s">
        <v>34</v>
      </c>
      <c r="U184" s="8" t="s">
        <v>35</v>
      </c>
      <c r="V184" s="8" t="s">
        <v>36</v>
      </c>
      <c r="W184" s="8" t="s">
        <v>37</v>
      </c>
      <c r="X184" s="8" t="s">
        <v>38</v>
      </c>
      <c r="Y184" s="8" t="s">
        <v>39</v>
      </c>
      <c r="Z184" s="8" t="s">
        <v>40</v>
      </c>
      <c r="AA184" s="8" t="s">
        <v>41</v>
      </c>
      <c r="AB184" s="8" t="s">
        <v>42</v>
      </c>
    </row>
    <row r="185" spans="1:28" x14ac:dyDescent="0.3">
      <c r="A185" s="12" t="s">
        <v>87</v>
      </c>
      <c r="B185" s="12" t="s">
        <v>43</v>
      </c>
      <c r="D185" s="25">
        <f t="shared" ref="D185:AB185" si="32">D86+D182</f>
        <v>21.003445284556616</v>
      </c>
      <c r="E185" s="25">
        <f t="shared" si="32"/>
        <v>22.691443263815192</v>
      </c>
      <c r="F185" s="25">
        <f t="shared" si="32"/>
        <v>22.407424568116213</v>
      </c>
      <c r="G185" s="25">
        <f t="shared" si="32"/>
        <v>22.832016358542162</v>
      </c>
      <c r="H185" s="25">
        <f t="shared" si="32"/>
        <v>50.185167373562379</v>
      </c>
      <c r="I185" s="25">
        <f t="shared" si="32"/>
        <v>51.099288915358841</v>
      </c>
      <c r="J185" s="25">
        <f t="shared" si="32"/>
        <v>50.998989056547458</v>
      </c>
      <c r="K185" s="25">
        <f t="shared" si="32"/>
        <v>51.041762778014132</v>
      </c>
      <c r="L185" s="25">
        <f t="shared" si="32"/>
        <v>51.745188642724571</v>
      </c>
      <c r="M185" s="25">
        <f t="shared" si="32"/>
        <v>51.288947537617943</v>
      </c>
      <c r="N185" s="25">
        <f t="shared" si="32"/>
        <v>51.425781757065408</v>
      </c>
      <c r="O185" s="25">
        <f t="shared" si="32"/>
        <v>50.570584459402859</v>
      </c>
      <c r="P185" s="25">
        <f t="shared" si="32"/>
        <v>50.172950486088027</v>
      </c>
      <c r="Q185" s="25">
        <f t="shared" si="32"/>
        <v>50.43722054944287</v>
      </c>
      <c r="R185" s="25">
        <f t="shared" si="32"/>
        <v>50.155970797466281</v>
      </c>
      <c r="S185" s="25">
        <f t="shared" si="32"/>
        <v>49.066693289294136</v>
      </c>
      <c r="T185" s="25">
        <f t="shared" si="32"/>
        <v>49.432028445325024</v>
      </c>
      <c r="U185" s="25">
        <f t="shared" si="32"/>
        <v>49.806496980256696</v>
      </c>
      <c r="V185" s="25">
        <f t="shared" si="32"/>
        <v>50.190327228561642</v>
      </c>
      <c r="W185" s="25">
        <f t="shared" si="32"/>
        <v>50.583753233074219</v>
      </c>
      <c r="X185" s="25">
        <f t="shared" si="32"/>
        <v>50.987014887699623</v>
      </c>
      <c r="Y185" s="25">
        <f t="shared" si="32"/>
        <v>51.400358083690648</v>
      </c>
      <c r="Z185" s="25">
        <f t="shared" si="32"/>
        <v>51.824034859581452</v>
      </c>
      <c r="AA185" s="25">
        <f t="shared" si="32"/>
        <v>52.258303554869528</v>
      </c>
      <c r="AB185" s="25">
        <f t="shared" si="32"/>
        <v>52.703428967539807</v>
      </c>
    </row>
    <row r="186" spans="1:28" x14ac:dyDescent="0.3">
      <c r="D186" s="10"/>
      <c r="E186" s="10"/>
      <c r="F186" s="10"/>
      <c r="G186" s="10"/>
      <c r="H186" s="10"/>
      <c r="I186" s="10"/>
      <c r="J186" s="10"/>
      <c r="K186" s="10"/>
      <c r="L186" s="10"/>
      <c r="M186" s="10"/>
      <c r="N186" s="10"/>
      <c r="O186" s="10"/>
      <c r="P186" s="10"/>
      <c r="Q186" s="10"/>
      <c r="R186" s="10"/>
    </row>
    <row r="187" spans="1:28" ht="18" x14ac:dyDescent="0.35">
      <c r="A187" s="9" t="s">
        <v>29</v>
      </c>
    </row>
    <row r="188" spans="1:28" ht="15" thickBot="1" x14ac:dyDescent="0.35"/>
    <row r="189" spans="1:28" ht="15.6" thickBot="1" x14ac:dyDescent="0.35">
      <c r="A189" s="17" t="s">
        <v>90</v>
      </c>
      <c r="C189" s="7"/>
      <c r="D189" s="8" t="s">
        <v>4</v>
      </c>
      <c r="E189" s="8" t="s">
        <v>5</v>
      </c>
      <c r="F189" s="8" t="s">
        <v>6</v>
      </c>
      <c r="G189" s="8" t="s">
        <v>7</v>
      </c>
      <c r="H189" s="8" t="s">
        <v>8</v>
      </c>
      <c r="I189" s="8" t="s">
        <v>9</v>
      </c>
      <c r="J189" s="8" t="s">
        <v>10</v>
      </c>
      <c r="K189" s="8" t="s">
        <v>11</v>
      </c>
      <c r="L189" s="8" t="s">
        <v>12</v>
      </c>
      <c r="M189" s="8" t="s">
        <v>13</v>
      </c>
      <c r="N189" s="8" t="s">
        <v>14</v>
      </c>
      <c r="O189" s="8" t="s">
        <v>15</v>
      </c>
      <c r="P189" s="8" t="s">
        <v>16</v>
      </c>
      <c r="Q189" s="8" t="s">
        <v>17</v>
      </c>
      <c r="R189" s="8" t="s">
        <v>18</v>
      </c>
      <c r="S189" s="8" t="s">
        <v>33</v>
      </c>
      <c r="T189" s="8" t="s">
        <v>34</v>
      </c>
      <c r="U189" s="8" t="s">
        <v>35</v>
      </c>
      <c r="V189" s="8" t="s">
        <v>36</v>
      </c>
      <c r="W189" s="8" t="s">
        <v>37</v>
      </c>
      <c r="X189" s="8" t="s">
        <v>38</v>
      </c>
      <c r="Y189" s="8" t="s">
        <v>39</v>
      </c>
      <c r="Z189" s="8" t="s">
        <v>40</v>
      </c>
      <c r="AA189" s="8" t="s">
        <v>41</v>
      </c>
      <c r="AB189" s="8" t="s">
        <v>42</v>
      </c>
    </row>
    <row r="190" spans="1:28" x14ac:dyDescent="0.3">
      <c r="A190" s="12" t="s">
        <v>90</v>
      </c>
      <c r="B190" s="6" t="s">
        <v>27</v>
      </c>
      <c r="C190" s="7"/>
      <c r="D190" s="25">
        <f>IF($C$91-D$113&gt;=0,(1+$C$111)^($C$91-D$113),0)</f>
        <v>1.1388518540321428</v>
      </c>
      <c r="E190" s="25">
        <f t="shared" ref="E190:AB190" si="33">IF($C$91-E$113&gt;=0,(1+$C$111)^($C$91-E$113),0)</f>
        <v>1.102428481648273</v>
      </c>
      <c r="F190" s="25">
        <f t="shared" si="33"/>
        <v>1.0671700211457136</v>
      </c>
      <c r="G190" s="25">
        <f t="shared" si="33"/>
        <v>1.0330392156862747</v>
      </c>
      <c r="H190" s="25">
        <f t="shared" si="33"/>
        <v>1</v>
      </c>
      <c r="I190" s="25">
        <f t="shared" si="33"/>
        <v>0</v>
      </c>
      <c r="J190" s="25">
        <f t="shared" si="33"/>
        <v>0</v>
      </c>
      <c r="K190" s="25">
        <f t="shared" si="33"/>
        <v>0</v>
      </c>
      <c r="L190" s="25">
        <f t="shared" si="33"/>
        <v>0</v>
      </c>
      <c r="M190" s="25">
        <f t="shared" si="33"/>
        <v>0</v>
      </c>
      <c r="N190" s="25">
        <f t="shared" si="33"/>
        <v>0</v>
      </c>
      <c r="O190" s="25">
        <f t="shared" si="33"/>
        <v>0</v>
      </c>
      <c r="P190" s="25">
        <f t="shared" si="33"/>
        <v>0</v>
      </c>
      <c r="Q190" s="25">
        <f t="shared" si="33"/>
        <v>0</v>
      </c>
      <c r="R190" s="25">
        <f t="shared" si="33"/>
        <v>0</v>
      </c>
      <c r="S190" s="25">
        <f t="shared" si="33"/>
        <v>0</v>
      </c>
      <c r="T190" s="25">
        <f t="shared" si="33"/>
        <v>0</v>
      </c>
      <c r="U190" s="25">
        <f t="shared" si="33"/>
        <v>0</v>
      </c>
      <c r="V190" s="25">
        <f t="shared" si="33"/>
        <v>0</v>
      </c>
      <c r="W190" s="25">
        <f t="shared" si="33"/>
        <v>0</v>
      </c>
      <c r="X190" s="25">
        <f t="shared" si="33"/>
        <v>0</v>
      </c>
      <c r="Y190" s="25">
        <f t="shared" si="33"/>
        <v>0</v>
      </c>
      <c r="Z190" s="25">
        <f t="shared" si="33"/>
        <v>0</v>
      </c>
      <c r="AA190" s="25">
        <f t="shared" si="33"/>
        <v>0</v>
      </c>
      <c r="AB190" s="25">
        <f t="shared" si="33"/>
        <v>0</v>
      </c>
    </row>
    <row r="191" spans="1:28" ht="15" thickBot="1" x14ac:dyDescent="0.35"/>
    <row r="192" spans="1:28" ht="15.6" thickBot="1" x14ac:dyDescent="0.35">
      <c r="A192" s="17" t="s">
        <v>79</v>
      </c>
    </row>
    <row r="193" spans="1:3" x14ac:dyDescent="0.3">
      <c r="A193" s="12" t="str">
        <f>A$18&amp;": "&amp;C$18</f>
        <v>Category 1: Land</v>
      </c>
      <c r="B193" s="6" t="s">
        <v>20</v>
      </c>
      <c r="C193" s="25">
        <f t="shared" ref="C193:C199" si="34">SUMPRODUCT(D96:AB96,D$190:AB$190)</f>
        <v>0.92849257601107371</v>
      </c>
    </row>
    <row r="194" spans="1:3" x14ac:dyDescent="0.3">
      <c r="A194" s="12" t="str">
        <f>A$19&amp;": "&amp;C$19</f>
        <v>Category 2: Long-Lived Civil Assets</v>
      </c>
      <c r="B194" s="6" t="s">
        <v>20</v>
      </c>
      <c r="C194" s="25">
        <f t="shared" si="34"/>
        <v>163.73328634602879</v>
      </c>
    </row>
    <row r="195" spans="1:3" x14ac:dyDescent="0.3">
      <c r="A195" s="12" t="str">
        <f>A$20&amp;": "&amp;C$20</f>
        <v>Category 3: Civil Assets (e.g. Buildings)</v>
      </c>
      <c r="B195" s="6" t="s">
        <v>20</v>
      </c>
      <c r="C195" s="25">
        <f t="shared" si="34"/>
        <v>215.64980645138905</v>
      </c>
    </row>
    <row r="196" spans="1:3" x14ac:dyDescent="0.3">
      <c r="A196" s="12" t="str">
        <f>A$21&amp;": "&amp;C$21</f>
        <v>Category 4: Pumping M&amp;E</v>
      </c>
      <c r="B196" s="6" t="s">
        <v>20</v>
      </c>
      <c r="C196" s="25">
        <f t="shared" si="34"/>
        <v>475.41081426377593</v>
      </c>
    </row>
    <row r="197" spans="1:3" x14ac:dyDescent="0.3">
      <c r="A197" s="12" t="str">
        <f>A$22&amp;": "&amp;C$22</f>
        <v>Category 5: Control equipment</v>
      </c>
      <c r="B197" s="6" t="s">
        <v>20</v>
      </c>
      <c r="C197" s="25">
        <f t="shared" si="34"/>
        <v>0</v>
      </c>
    </row>
    <row r="198" spans="1:3" x14ac:dyDescent="0.3">
      <c r="A198" s="12" t="str">
        <f>A$23&amp;": "&amp;C$23</f>
        <v>Category 6: Other</v>
      </c>
      <c r="B198" s="6" t="s">
        <v>20</v>
      </c>
      <c r="C198" s="25">
        <f t="shared" si="34"/>
        <v>0</v>
      </c>
    </row>
    <row r="199" spans="1:3" x14ac:dyDescent="0.3">
      <c r="A199" s="12" t="str">
        <f>A$24&amp;": "&amp;C$24</f>
        <v>Category 7: Other</v>
      </c>
      <c r="B199" s="6" t="s">
        <v>20</v>
      </c>
      <c r="C199" s="25">
        <f t="shared" si="34"/>
        <v>0</v>
      </c>
    </row>
    <row r="200" spans="1:3" ht="15" thickBot="1" x14ac:dyDescent="0.35"/>
    <row r="201" spans="1:3" ht="15.6" thickBot="1" x14ac:dyDescent="0.35">
      <c r="A201" s="17" t="s">
        <v>30</v>
      </c>
    </row>
    <row r="202" spans="1:3" x14ac:dyDescent="0.3">
      <c r="A202" s="12" t="str">
        <f>A$18&amp;": "&amp;C$18</f>
        <v>Category 1: Land</v>
      </c>
      <c r="B202" s="12" t="s">
        <v>43</v>
      </c>
      <c r="C202" s="25">
        <f t="shared" ref="C202:C208" si="35">IF($C27,-PMT($C$111-$C36,$C27,$C193,,1),0)</f>
        <v>2.9695548838923374E-2</v>
      </c>
    </row>
    <row r="203" spans="1:3" x14ac:dyDescent="0.3">
      <c r="A203" s="12" t="str">
        <f>A$19&amp;": "&amp;C$19</f>
        <v>Category 2: Long-Lived Civil Assets</v>
      </c>
      <c r="B203" s="12" t="s">
        <v>43</v>
      </c>
      <c r="C203" s="25">
        <f t="shared" si="35"/>
        <v>5.447728561448443</v>
      </c>
    </row>
    <row r="204" spans="1:3" x14ac:dyDescent="0.3">
      <c r="A204" s="12" t="str">
        <f>A$20&amp;": "&amp;C$20</f>
        <v>Category 3: Civil Assets (e.g. Buildings)</v>
      </c>
      <c r="B204" s="12" t="s">
        <v>43</v>
      </c>
      <c r="C204" s="25">
        <f t="shared" si="35"/>
        <v>8.5875890420145264</v>
      </c>
    </row>
    <row r="205" spans="1:3" x14ac:dyDescent="0.3">
      <c r="A205" s="12" t="str">
        <f>A$21&amp;": "&amp;C$21</f>
        <v>Category 4: Pumping M&amp;E</v>
      </c>
      <c r="B205" s="12" t="s">
        <v>43</v>
      </c>
      <c r="C205" s="25">
        <f t="shared" si="35"/>
        <v>27.331611064306038</v>
      </c>
    </row>
    <row r="206" spans="1:3" x14ac:dyDescent="0.3">
      <c r="A206" s="12" t="str">
        <f>A$22&amp;": "&amp;C$22</f>
        <v>Category 5: Control equipment</v>
      </c>
      <c r="B206" s="12" t="s">
        <v>43</v>
      </c>
      <c r="C206" s="25">
        <f t="shared" si="35"/>
        <v>0</v>
      </c>
    </row>
    <row r="207" spans="1:3" x14ac:dyDescent="0.3">
      <c r="A207" s="12" t="str">
        <f>A$23&amp;": "&amp;C$23</f>
        <v>Category 6: Other</v>
      </c>
      <c r="B207" s="12" t="s">
        <v>43</v>
      </c>
      <c r="C207" s="25">
        <f t="shared" si="35"/>
        <v>0</v>
      </c>
    </row>
    <row r="208" spans="1:3" x14ac:dyDescent="0.3">
      <c r="A208" s="12" t="str">
        <f>A$24&amp;": "&amp;C$24</f>
        <v>Category 7: Other</v>
      </c>
      <c r="B208" s="12" t="s">
        <v>43</v>
      </c>
      <c r="C208" s="25">
        <f t="shared" si="35"/>
        <v>0</v>
      </c>
    </row>
    <row r="209" spans="1:28" ht="15" thickBot="1" x14ac:dyDescent="0.35">
      <c r="D209" s="10"/>
      <c r="E209" s="10"/>
      <c r="F209" s="10"/>
      <c r="G209" s="10"/>
      <c r="H209" s="10"/>
      <c r="I209" s="10"/>
      <c r="J209" s="10"/>
      <c r="K209" s="10"/>
      <c r="L209" s="10"/>
      <c r="M209" s="10"/>
      <c r="N209" s="10"/>
      <c r="O209" s="10"/>
      <c r="P209" s="10"/>
      <c r="Q209" s="10"/>
      <c r="R209" s="10"/>
    </row>
    <row r="210" spans="1:28" ht="15.6" thickBot="1" x14ac:dyDescent="0.35">
      <c r="A210" s="17" t="s">
        <v>91</v>
      </c>
      <c r="D210" s="8" t="s">
        <v>4</v>
      </c>
      <c r="E210" s="8" t="s">
        <v>5</v>
      </c>
      <c r="F210" s="8" t="s">
        <v>6</v>
      </c>
      <c r="G210" s="8" t="s">
        <v>7</v>
      </c>
      <c r="H210" s="8" t="s">
        <v>8</v>
      </c>
      <c r="I210" s="8" t="s">
        <v>9</v>
      </c>
      <c r="J210" s="8" t="s">
        <v>10</v>
      </c>
      <c r="K210" s="8" t="s">
        <v>11</v>
      </c>
      <c r="L210" s="8" t="s">
        <v>12</v>
      </c>
      <c r="M210" s="8" t="s">
        <v>13</v>
      </c>
      <c r="N210" s="8" t="s">
        <v>14</v>
      </c>
      <c r="O210" s="8" t="s">
        <v>15</v>
      </c>
      <c r="P210" s="8" t="s">
        <v>16</v>
      </c>
      <c r="Q210" s="8" t="s">
        <v>17</v>
      </c>
      <c r="R210" s="8" t="s">
        <v>18</v>
      </c>
      <c r="S210" s="8" t="s">
        <v>33</v>
      </c>
      <c r="T210" s="8" t="s">
        <v>34</v>
      </c>
      <c r="U210" s="8" t="s">
        <v>35</v>
      </c>
      <c r="V210" s="8" t="s">
        <v>36</v>
      </c>
      <c r="W210" s="8" t="s">
        <v>37</v>
      </c>
      <c r="X210" s="8" t="s">
        <v>38</v>
      </c>
      <c r="Y210" s="8" t="s">
        <v>39</v>
      </c>
      <c r="Z210" s="8" t="s">
        <v>40</v>
      </c>
      <c r="AA210" s="8" t="s">
        <v>41</v>
      </c>
      <c r="AB210" s="8" t="s">
        <v>42</v>
      </c>
    </row>
    <row r="211" spans="1:28" x14ac:dyDescent="0.3">
      <c r="A211" s="12" t="str">
        <f>A$18&amp;": "&amp;C$18</f>
        <v>Category 1: Land</v>
      </c>
      <c r="B211" s="12" t="s">
        <v>43</v>
      </c>
      <c r="D211" s="25">
        <f>IF($C$91&lt;=D$113,$C202*((1+$C36)^(D$113-$C$91+2)),0)</f>
        <v>0</v>
      </c>
      <c r="E211" s="25">
        <f t="shared" ref="E211:AB217" si="36">IF($C$91&lt;=E$113,$C202*((1+$C36)^(E$113-$C$91+2)),0)</f>
        <v>0</v>
      </c>
      <c r="F211" s="25">
        <f t="shared" si="36"/>
        <v>0</v>
      </c>
      <c r="G211" s="25">
        <f t="shared" si="36"/>
        <v>0</v>
      </c>
      <c r="H211" s="25">
        <f t="shared" si="36"/>
        <v>2.9695548838923374E-2</v>
      </c>
      <c r="I211" s="25">
        <f t="shared" si="36"/>
        <v>2.9695548838923374E-2</v>
      </c>
      <c r="J211" s="25">
        <f t="shared" si="36"/>
        <v>2.9695548838923374E-2</v>
      </c>
      <c r="K211" s="25">
        <f t="shared" si="36"/>
        <v>2.9695548838923374E-2</v>
      </c>
      <c r="L211" s="25">
        <f t="shared" si="36"/>
        <v>2.9695548838923374E-2</v>
      </c>
      <c r="M211" s="25">
        <f t="shared" si="36"/>
        <v>2.9695548838923374E-2</v>
      </c>
      <c r="N211" s="25">
        <f t="shared" si="36"/>
        <v>2.9695548838923374E-2</v>
      </c>
      <c r="O211" s="25">
        <f t="shared" si="36"/>
        <v>2.9695548838923374E-2</v>
      </c>
      <c r="P211" s="25">
        <f t="shared" si="36"/>
        <v>2.9695548838923374E-2</v>
      </c>
      <c r="Q211" s="25">
        <f t="shared" si="36"/>
        <v>2.9695548838923374E-2</v>
      </c>
      <c r="R211" s="25">
        <f t="shared" si="36"/>
        <v>2.9695548838923374E-2</v>
      </c>
      <c r="S211" s="25">
        <f t="shared" si="36"/>
        <v>2.9695548838923374E-2</v>
      </c>
      <c r="T211" s="25">
        <f t="shared" si="36"/>
        <v>2.9695548838923374E-2</v>
      </c>
      <c r="U211" s="25">
        <f t="shared" si="36"/>
        <v>2.9695548838923374E-2</v>
      </c>
      <c r="V211" s="25">
        <f t="shared" si="36"/>
        <v>2.9695548838923374E-2</v>
      </c>
      <c r="W211" s="25">
        <f t="shared" si="36"/>
        <v>2.9695548838923374E-2</v>
      </c>
      <c r="X211" s="25">
        <f t="shared" si="36"/>
        <v>2.9695548838923374E-2</v>
      </c>
      <c r="Y211" s="25">
        <f t="shared" si="36"/>
        <v>2.9695548838923374E-2</v>
      </c>
      <c r="Z211" s="25">
        <f t="shared" si="36"/>
        <v>2.9695548838923374E-2</v>
      </c>
      <c r="AA211" s="25">
        <f t="shared" si="36"/>
        <v>2.9695548838923374E-2</v>
      </c>
      <c r="AB211" s="25">
        <f t="shared" si="36"/>
        <v>2.9695548838923374E-2</v>
      </c>
    </row>
    <row r="212" spans="1:28" x14ac:dyDescent="0.3">
      <c r="A212" s="12" t="str">
        <f>A$19&amp;": "&amp;C$19</f>
        <v>Category 2: Long-Lived Civil Assets</v>
      </c>
      <c r="B212" s="12" t="s">
        <v>43</v>
      </c>
      <c r="D212" s="25">
        <f t="shared" ref="D212:S217" si="37">IF($C$91&lt;=D$113,$C203*((1+$C37)^(D$113-$C$91+2)),0)</f>
        <v>0</v>
      </c>
      <c r="E212" s="25">
        <f t="shared" si="37"/>
        <v>0</v>
      </c>
      <c r="F212" s="25">
        <f t="shared" si="37"/>
        <v>0</v>
      </c>
      <c r="G212" s="25">
        <f t="shared" si="37"/>
        <v>0</v>
      </c>
      <c r="H212" s="25">
        <f t="shared" si="37"/>
        <v>5.447728561448443</v>
      </c>
      <c r="I212" s="25">
        <f t="shared" si="37"/>
        <v>5.447728561448443</v>
      </c>
      <c r="J212" s="25">
        <f t="shared" si="37"/>
        <v>5.447728561448443</v>
      </c>
      <c r="K212" s="25">
        <f t="shared" si="37"/>
        <v>5.447728561448443</v>
      </c>
      <c r="L212" s="25">
        <f t="shared" si="37"/>
        <v>5.447728561448443</v>
      </c>
      <c r="M212" s="25">
        <f t="shared" si="37"/>
        <v>5.447728561448443</v>
      </c>
      <c r="N212" s="25">
        <f t="shared" si="37"/>
        <v>5.447728561448443</v>
      </c>
      <c r="O212" s="25">
        <f t="shared" si="37"/>
        <v>5.447728561448443</v>
      </c>
      <c r="P212" s="25">
        <f t="shared" si="37"/>
        <v>5.447728561448443</v>
      </c>
      <c r="Q212" s="25">
        <f t="shared" si="37"/>
        <v>5.447728561448443</v>
      </c>
      <c r="R212" s="25">
        <f t="shared" si="37"/>
        <v>5.447728561448443</v>
      </c>
      <c r="S212" s="25">
        <f t="shared" si="37"/>
        <v>5.447728561448443</v>
      </c>
      <c r="T212" s="25">
        <f t="shared" si="36"/>
        <v>5.447728561448443</v>
      </c>
      <c r="U212" s="25">
        <f t="shared" si="36"/>
        <v>5.447728561448443</v>
      </c>
      <c r="V212" s="25">
        <f t="shared" si="36"/>
        <v>5.447728561448443</v>
      </c>
      <c r="W212" s="25">
        <f t="shared" si="36"/>
        <v>5.447728561448443</v>
      </c>
      <c r="X212" s="25">
        <f t="shared" si="36"/>
        <v>5.447728561448443</v>
      </c>
      <c r="Y212" s="25">
        <f t="shared" si="36"/>
        <v>5.447728561448443</v>
      </c>
      <c r="Z212" s="25">
        <f t="shared" si="36"/>
        <v>5.447728561448443</v>
      </c>
      <c r="AA212" s="25">
        <f t="shared" si="36"/>
        <v>5.447728561448443</v>
      </c>
      <c r="AB212" s="25">
        <f t="shared" si="36"/>
        <v>5.447728561448443</v>
      </c>
    </row>
    <row r="213" spans="1:28" x14ac:dyDescent="0.3">
      <c r="A213" s="12" t="str">
        <f>A$20&amp;": "&amp;C$20</f>
        <v>Category 3: Civil Assets (e.g. Buildings)</v>
      </c>
      <c r="B213" s="12" t="s">
        <v>43</v>
      </c>
      <c r="D213" s="25">
        <f t="shared" si="37"/>
        <v>0</v>
      </c>
      <c r="E213" s="25">
        <f t="shared" si="36"/>
        <v>0</v>
      </c>
      <c r="F213" s="25">
        <f t="shared" si="36"/>
        <v>0</v>
      </c>
      <c r="G213" s="25">
        <f t="shared" si="36"/>
        <v>0</v>
      </c>
      <c r="H213" s="25">
        <f t="shared" si="36"/>
        <v>8.5875890420145264</v>
      </c>
      <c r="I213" s="25">
        <f t="shared" si="36"/>
        <v>8.5875890420145264</v>
      </c>
      <c r="J213" s="25">
        <f t="shared" si="36"/>
        <v>8.5875890420145264</v>
      </c>
      <c r="K213" s="25">
        <f t="shared" si="36"/>
        <v>8.5875890420145264</v>
      </c>
      <c r="L213" s="25">
        <f t="shared" si="36"/>
        <v>8.5875890420145264</v>
      </c>
      <c r="M213" s="25">
        <f t="shared" si="36"/>
        <v>8.5875890420145264</v>
      </c>
      <c r="N213" s="25">
        <f t="shared" si="36"/>
        <v>8.5875890420145264</v>
      </c>
      <c r="O213" s="25">
        <f t="shared" si="36"/>
        <v>8.5875890420145264</v>
      </c>
      <c r="P213" s="25">
        <f t="shared" si="36"/>
        <v>8.5875890420145264</v>
      </c>
      <c r="Q213" s="25">
        <f t="shared" si="36"/>
        <v>8.5875890420145264</v>
      </c>
      <c r="R213" s="25">
        <f t="shared" si="36"/>
        <v>8.5875890420145264</v>
      </c>
      <c r="S213" s="25">
        <f t="shared" si="36"/>
        <v>8.5875890420145264</v>
      </c>
      <c r="T213" s="25">
        <f t="shared" si="36"/>
        <v>8.5875890420145264</v>
      </c>
      <c r="U213" s="25">
        <f t="shared" si="36"/>
        <v>8.5875890420145264</v>
      </c>
      <c r="V213" s="25">
        <f t="shared" si="36"/>
        <v>8.5875890420145264</v>
      </c>
      <c r="W213" s="25">
        <f t="shared" si="36"/>
        <v>8.5875890420145264</v>
      </c>
      <c r="X213" s="25">
        <f t="shared" si="36"/>
        <v>8.5875890420145264</v>
      </c>
      <c r="Y213" s="25">
        <f t="shared" si="36"/>
        <v>8.5875890420145264</v>
      </c>
      <c r="Z213" s="25">
        <f t="shared" si="36"/>
        <v>8.5875890420145264</v>
      </c>
      <c r="AA213" s="25">
        <f t="shared" si="36"/>
        <v>8.5875890420145264</v>
      </c>
      <c r="AB213" s="25">
        <f t="shared" si="36"/>
        <v>8.5875890420145264</v>
      </c>
    </row>
    <row r="214" spans="1:28" x14ac:dyDescent="0.3">
      <c r="A214" s="12" t="str">
        <f>A$21&amp;": "&amp;C$21</f>
        <v>Category 4: Pumping M&amp;E</v>
      </c>
      <c r="B214" s="12" t="s">
        <v>43</v>
      </c>
      <c r="D214" s="25">
        <f t="shared" si="37"/>
        <v>0</v>
      </c>
      <c r="E214" s="25">
        <f t="shared" si="36"/>
        <v>0</v>
      </c>
      <c r="F214" s="25">
        <f t="shared" si="36"/>
        <v>0</v>
      </c>
      <c r="G214" s="25">
        <f t="shared" si="36"/>
        <v>0</v>
      </c>
      <c r="H214" s="25">
        <f t="shared" si="36"/>
        <v>27.331611064306038</v>
      </c>
      <c r="I214" s="25">
        <f t="shared" si="36"/>
        <v>27.331611064306038</v>
      </c>
      <c r="J214" s="25">
        <f t="shared" si="36"/>
        <v>27.331611064306038</v>
      </c>
      <c r="K214" s="25">
        <f t="shared" si="36"/>
        <v>27.331611064306038</v>
      </c>
      <c r="L214" s="25">
        <f t="shared" si="36"/>
        <v>27.331611064306038</v>
      </c>
      <c r="M214" s="25">
        <f t="shared" si="36"/>
        <v>27.331611064306038</v>
      </c>
      <c r="N214" s="25">
        <f t="shared" si="36"/>
        <v>27.331611064306038</v>
      </c>
      <c r="O214" s="25">
        <f t="shared" si="36"/>
        <v>27.331611064306038</v>
      </c>
      <c r="P214" s="25">
        <f t="shared" si="36"/>
        <v>27.331611064306038</v>
      </c>
      <c r="Q214" s="25">
        <f t="shared" si="36"/>
        <v>27.331611064306038</v>
      </c>
      <c r="R214" s="25">
        <f t="shared" si="36"/>
        <v>27.331611064306038</v>
      </c>
      <c r="S214" s="25">
        <f t="shared" si="36"/>
        <v>27.331611064306038</v>
      </c>
      <c r="T214" s="25">
        <f t="shared" si="36"/>
        <v>27.331611064306038</v>
      </c>
      <c r="U214" s="25">
        <f t="shared" si="36"/>
        <v>27.331611064306038</v>
      </c>
      <c r="V214" s="25">
        <f t="shared" si="36"/>
        <v>27.331611064306038</v>
      </c>
      <c r="W214" s="25">
        <f t="shared" si="36"/>
        <v>27.331611064306038</v>
      </c>
      <c r="X214" s="25">
        <f t="shared" si="36"/>
        <v>27.331611064306038</v>
      </c>
      <c r="Y214" s="25">
        <f t="shared" si="36"/>
        <v>27.331611064306038</v>
      </c>
      <c r="Z214" s="25">
        <f t="shared" si="36"/>
        <v>27.331611064306038</v>
      </c>
      <c r="AA214" s="25">
        <f t="shared" si="36"/>
        <v>27.331611064306038</v>
      </c>
      <c r="AB214" s="25">
        <f t="shared" si="36"/>
        <v>27.331611064306038</v>
      </c>
    </row>
    <row r="215" spans="1:28" x14ac:dyDescent="0.3">
      <c r="A215" s="12" t="str">
        <f>A$22&amp;": "&amp;C$22</f>
        <v>Category 5: Control equipment</v>
      </c>
      <c r="B215" s="12" t="s">
        <v>43</v>
      </c>
      <c r="D215" s="25">
        <f t="shared" si="37"/>
        <v>0</v>
      </c>
      <c r="E215" s="25">
        <f t="shared" si="36"/>
        <v>0</v>
      </c>
      <c r="F215" s="25">
        <f t="shared" si="36"/>
        <v>0</v>
      </c>
      <c r="G215" s="25">
        <f t="shared" si="36"/>
        <v>0</v>
      </c>
      <c r="H215" s="25">
        <f t="shared" si="36"/>
        <v>0</v>
      </c>
      <c r="I215" s="25">
        <f t="shared" si="36"/>
        <v>0</v>
      </c>
      <c r="J215" s="25">
        <f t="shared" si="36"/>
        <v>0</v>
      </c>
      <c r="K215" s="25">
        <f t="shared" si="36"/>
        <v>0</v>
      </c>
      <c r="L215" s="25">
        <f t="shared" si="36"/>
        <v>0</v>
      </c>
      <c r="M215" s="25">
        <f t="shared" si="36"/>
        <v>0</v>
      </c>
      <c r="N215" s="25">
        <f t="shared" si="36"/>
        <v>0</v>
      </c>
      <c r="O215" s="25">
        <f t="shared" si="36"/>
        <v>0</v>
      </c>
      <c r="P215" s="25">
        <f t="shared" si="36"/>
        <v>0</v>
      </c>
      <c r="Q215" s="25">
        <f t="shared" si="36"/>
        <v>0</v>
      </c>
      <c r="R215" s="25">
        <f t="shared" si="36"/>
        <v>0</v>
      </c>
      <c r="S215" s="25">
        <f t="shared" si="36"/>
        <v>0</v>
      </c>
      <c r="T215" s="25">
        <f t="shared" si="36"/>
        <v>0</v>
      </c>
      <c r="U215" s="25">
        <f t="shared" si="36"/>
        <v>0</v>
      </c>
      <c r="V215" s="25">
        <f t="shared" si="36"/>
        <v>0</v>
      </c>
      <c r="W215" s="25">
        <f t="shared" si="36"/>
        <v>0</v>
      </c>
      <c r="X215" s="25">
        <f t="shared" si="36"/>
        <v>0</v>
      </c>
      <c r="Y215" s="25">
        <f t="shared" si="36"/>
        <v>0</v>
      </c>
      <c r="Z215" s="25">
        <f t="shared" si="36"/>
        <v>0</v>
      </c>
      <c r="AA215" s="25">
        <f t="shared" si="36"/>
        <v>0</v>
      </c>
      <c r="AB215" s="25">
        <f t="shared" si="36"/>
        <v>0</v>
      </c>
    </row>
    <row r="216" spans="1:28" x14ac:dyDescent="0.3">
      <c r="A216" s="12" t="str">
        <f>A$23&amp;": "&amp;C$23</f>
        <v>Category 6: Other</v>
      </c>
      <c r="B216" s="12" t="s">
        <v>43</v>
      </c>
      <c r="D216" s="25">
        <f t="shared" si="37"/>
        <v>0</v>
      </c>
      <c r="E216" s="25">
        <f t="shared" si="36"/>
        <v>0</v>
      </c>
      <c r="F216" s="25">
        <f t="shared" si="36"/>
        <v>0</v>
      </c>
      <c r="G216" s="25">
        <f t="shared" si="36"/>
        <v>0</v>
      </c>
      <c r="H216" s="25">
        <f t="shared" si="36"/>
        <v>0</v>
      </c>
      <c r="I216" s="25">
        <f t="shared" si="36"/>
        <v>0</v>
      </c>
      <c r="J216" s="25">
        <f t="shared" si="36"/>
        <v>0</v>
      </c>
      <c r="K216" s="25">
        <f t="shared" si="36"/>
        <v>0</v>
      </c>
      <c r="L216" s="25">
        <f t="shared" si="36"/>
        <v>0</v>
      </c>
      <c r="M216" s="25">
        <f t="shared" si="36"/>
        <v>0</v>
      </c>
      <c r="N216" s="25">
        <f t="shared" si="36"/>
        <v>0</v>
      </c>
      <c r="O216" s="25">
        <f t="shared" si="36"/>
        <v>0</v>
      </c>
      <c r="P216" s="25">
        <f t="shared" si="36"/>
        <v>0</v>
      </c>
      <c r="Q216" s="25">
        <f t="shared" si="36"/>
        <v>0</v>
      </c>
      <c r="R216" s="25">
        <f t="shared" si="36"/>
        <v>0</v>
      </c>
      <c r="S216" s="25">
        <f t="shared" si="36"/>
        <v>0</v>
      </c>
      <c r="T216" s="25">
        <f t="shared" si="36"/>
        <v>0</v>
      </c>
      <c r="U216" s="25">
        <f t="shared" si="36"/>
        <v>0</v>
      </c>
      <c r="V216" s="25">
        <f t="shared" si="36"/>
        <v>0</v>
      </c>
      <c r="W216" s="25">
        <f t="shared" si="36"/>
        <v>0</v>
      </c>
      <c r="X216" s="25">
        <f t="shared" si="36"/>
        <v>0</v>
      </c>
      <c r="Y216" s="25">
        <f t="shared" si="36"/>
        <v>0</v>
      </c>
      <c r="Z216" s="25">
        <f t="shared" si="36"/>
        <v>0</v>
      </c>
      <c r="AA216" s="25">
        <f t="shared" si="36"/>
        <v>0</v>
      </c>
      <c r="AB216" s="25">
        <f t="shared" si="36"/>
        <v>0</v>
      </c>
    </row>
    <row r="217" spans="1:28" x14ac:dyDescent="0.3">
      <c r="A217" s="12" t="str">
        <f>A$24&amp;": "&amp;C$24</f>
        <v>Category 7: Other</v>
      </c>
      <c r="B217" s="12" t="s">
        <v>43</v>
      </c>
      <c r="D217" s="25">
        <f t="shared" si="37"/>
        <v>0</v>
      </c>
      <c r="E217" s="25">
        <f t="shared" si="36"/>
        <v>0</v>
      </c>
      <c r="F217" s="25">
        <f t="shared" si="36"/>
        <v>0</v>
      </c>
      <c r="G217" s="25">
        <f t="shared" si="36"/>
        <v>0</v>
      </c>
      <c r="H217" s="25">
        <f t="shared" si="36"/>
        <v>0</v>
      </c>
      <c r="I217" s="25">
        <f t="shared" si="36"/>
        <v>0</v>
      </c>
      <c r="J217" s="25">
        <f t="shared" si="36"/>
        <v>0</v>
      </c>
      <c r="K217" s="25">
        <f t="shared" si="36"/>
        <v>0</v>
      </c>
      <c r="L217" s="25">
        <f t="shared" si="36"/>
        <v>0</v>
      </c>
      <c r="M217" s="25">
        <f t="shared" si="36"/>
        <v>0</v>
      </c>
      <c r="N217" s="25">
        <f t="shared" si="36"/>
        <v>0</v>
      </c>
      <c r="O217" s="25">
        <f t="shared" si="36"/>
        <v>0</v>
      </c>
      <c r="P217" s="25">
        <f t="shared" si="36"/>
        <v>0</v>
      </c>
      <c r="Q217" s="25">
        <f t="shared" si="36"/>
        <v>0</v>
      </c>
      <c r="R217" s="25">
        <f t="shared" si="36"/>
        <v>0</v>
      </c>
      <c r="S217" s="25">
        <f t="shared" si="36"/>
        <v>0</v>
      </c>
      <c r="T217" s="25">
        <f t="shared" si="36"/>
        <v>0</v>
      </c>
      <c r="U217" s="25">
        <f t="shared" si="36"/>
        <v>0</v>
      </c>
      <c r="V217" s="25">
        <f t="shared" si="36"/>
        <v>0</v>
      </c>
      <c r="W217" s="25">
        <f t="shared" si="36"/>
        <v>0</v>
      </c>
      <c r="X217" s="25">
        <f t="shared" si="36"/>
        <v>0</v>
      </c>
      <c r="Y217" s="25">
        <f t="shared" si="36"/>
        <v>0</v>
      </c>
      <c r="Z217" s="25">
        <f t="shared" si="36"/>
        <v>0</v>
      </c>
      <c r="AA217" s="25">
        <f t="shared" si="36"/>
        <v>0</v>
      </c>
      <c r="AB217" s="25">
        <f t="shared" si="36"/>
        <v>0</v>
      </c>
    </row>
    <row r="218" spans="1:28" x14ac:dyDescent="0.3">
      <c r="A218" s="6" t="s">
        <v>31</v>
      </c>
      <c r="B218" s="12" t="s">
        <v>43</v>
      </c>
      <c r="D218" s="25">
        <f>SUM(D211:D217)</f>
        <v>0</v>
      </c>
      <c r="E218" s="25">
        <f t="shared" ref="E218" si="38">SUM(E211:E217)</f>
        <v>0</v>
      </c>
      <c r="F218" s="25">
        <f t="shared" ref="F218" si="39">SUM(F211:F217)</f>
        <v>0</v>
      </c>
      <c r="G218" s="25">
        <f t="shared" ref="G218" si="40">SUM(G211:G217)</f>
        <v>0</v>
      </c>
      <c r="H218" s="25">
        <f t="shared" ref="H218" si="41">SUM(H211:H217)</f>
        <v>41.396624216607933</v>
      </c>
      <c r="I218" s="25">
        <f t="shared" ref="I218" si="42">SUM(I211:I217)</f>
        <v>41.396624216607933</v>
      </c>
      <c r="J218" s="25">
        <f t="shared" ref="J218" si="43">SUM(J211:J217)</f>
        <v>41.396624216607933</v>
      </c>
      <c r="K218" s="25">
        <f t="shared" ref="K218" si="44">SUM(K211:K217)</f>
        <v>41.396624216607933</v>
      </c>
      <c r="L218" s="25">
        <f t="shared" ref="L218" si="45">SUM(L211:L217)</f>
        <v>41.396624216607933</v>
      </c>
      <c r="M218" s="25">
        <f t="shared" ref="M218" si="46">SUM(M211:M217)</f>
        <v>41.396624216607933</v>
      </c>
      <c r="N218" s="25">
        <f t="shared" ref="N218" si="47">SUM(N211:N217)</f>
        <v>41.396624216607933</v>
      </c>
      <c r="O218" s="25">
        <f t="shared" ref="O218" si="48">SUM(O211:O217)</f>
        <v>41.396624216607933</v>
      </c>
      <c r="P218" s="25">
        <f t="shared" ref="P218" si="49">SUM(P211:P217)</f>
        <v>41.396624216607933</v>
      </c>
      <c r="Q218" s="25">
        <f t="shared" ref="Q218" si="50">SUM(Q211:Q217)</f>
        <v>41.396624216607933</v>
      </c>
      <c r="R218" s="25">
        <f t="shared" ref="R218:AB218" si="51">SUM(R211:R217)</f>
        <v>41.396624216607933</v>
      </c>
      <c r="S218" s="25">
        <f t="shared" si="51"/>
        <v>41.396624216607933</v>
      </c>
      <c r="T218" s="25">
        <f t="shared" si="51"/>
        <v>41.396624216607933</v>
      </c>
      <c r="U218" s="25">
        <f t="shared" si="51"/>
        <v>41.396624216607933</v>
      </c>
      <c r="V218" s="25">
        <f t="shared" si="51"/>
        <v>41.396624216607933</v>
      </c>
      <c r="W218" s="25">
        <f t="shared" si="51"/>
        <v>41.396624216607933</v>
      </c>
      <c r="X218" s="25">
        <f t="shared" si="51"/>
        <v>41.396624216607933</v>
      </c>
      <c r="Y218" s="25">
        <f t="shared" si="51"/>
        <v>41.396624216607933</v>
      </c>
      <c r="Z218" s="25">
        <f t="shared" si="51"/>
        <v>41.396624216607933</v>
      </c>
      <c r="AA218" s="25">
        <f t="shared" si="51"/>
        <v>41.396624216607933</v>
      </c>
      <c r="AB218" s="25">
        <f t="shared" si="51"/>
        <v>41.396624216607933</v>
      </c>
    </row>
    <row r="219" spans="1:28" ht="15" thickBot="1" x14ac:dyDescent="0.35">
      <c r="D219" s="10"/>
      <c r="E219" s="10"/>
      <c r="F219" s="10"/>
      <c r="G219" s="10"/>
      <c r="H219" s="10"/>
      <c r="I219" s="10"/>
      <c r="J219" s="10"/>
      <c r="K219" s="10"/>
      <c r="L219" s="10"/>
      <c r="M219" s="10"/>
      <c r="N219" s="10"/>
      <c r="O219" s="10"/>
      <c r="P219" s="10"/>
      <c r="Q219" s="10"/>
      <c r="R219" s="10"/>
    </row>
    <row r="220" spans="1:28" ht="15.6" thickBot="1" x14ac:dyDescent="0.35">
      <c r="A220" s="17" t="s">
        <v>26</v>
      </c>
      <c r="D220" s="8" t="s">
        <v>4</v>
      </c>
      <c r="E220" s="8" t="s">
        <v>5</v>
      </c>
      <c r="F220" s="8" t="s">
        <v>6</v>
      </c>
      <c r="G220" s="8" t="s">
        <v>7</v>
      </c>
      <c r="H220" s="8" t="s">
        <v>8</v>
      </c>
      <c r="I220" s="8" t="s">
        <v>9</v>
      </c>
      <c r="J220" s="8" t="s">
        <v>10</v>
      </c>
      <c r="K220" s="8" t="s">
        <v>11</v>
      </c>
      <c r="L220" s="8" t="s">
        <v>12</v>
      </c>
      <c r="M220" s="8" t="s">
        <v>13</v>
      </c>
      <c r="N220" s="8" t="s">
        <v>14</v>
      </c>
      <c r="O220" s="8" t="s">
        <v>15</v>
      </c>
      <c r="P220" s="8" t="s">
        <v>16</v>
      </c>
      <c r="Q220" s="8" t="s">
        <v>17</v>
      </c>
      <c r="R220" s="8" t="s">
        <v>18</v>
      </c>
      <c r="S220" s="8" t="s">
        <v>33</v>
      </c>
      <c r="T220" s="8" t="s">
        <v>34</v>
      </c>
      <c r="U220" s="8" t="s">
        <v>35</v>
      </c>
      <c r="V220" s="8" t="s">
        <v>36</v>
      </c>
      <c r="W220" s="8" t="s">
        <v>37</v>
      </c>
      <c r="X220" s="8" t="s">
        <v>38</v>
      </c>
      <c r="Y220" s="8" t="s">
        <v>39</v>
      </c>
      <c r="Z220" s="8" t="s">
        <v>40</v>
      </c>
      <c r="AA220" s="8" t="s">
        <v>41</v>
      </c>
      <c r="AB220" s="8" t="s">
        <v>42</v>
      </c>
    </row>
    <row r="221" spans="1:28" x14ac:dyDescent="0.3">
      <c r="A221" s="12" t="s">
        <v>87</v>
      </c>
      <c r="B221" s="12" t="s">
        <v>43</v>
      </c>
      <c r="D221" s="25">
        <f t="shared" ref="D221:AB221" si="52">D105+D218</f>
        <v>22.978404666692033</v>
      </c>
      <c r="E221" s="25">
        <f t="shared" si="52"/>
        <v>24.960359099915951</v>
      </c>
      <c r="F221" s="25">
        <f t="shared" si="52"/>
        <v>24.62687996073694</v>
      </c>
      <c r="G221" s="25">
        <f t="shared" si="52"/>
        <v>25.125412300043887</v>
      </c>
      <c r="H221" s="25">
        <f t="shared" si="52"/>
        <v>67.102281266167907</v>
      </c>
      <c r="I221" s="25">
        <f t="shared" si="52"/>
        <v>68.17559252869961</v>
      </c>
      <c r="J221" s="25">
        <f t="shared" si="52"/>
        <v>68.057825948250098</v>
      </c>
      <c r="K221" s="25">
        <f t="shared" si="52"/>
        <v>68.108048500603871</v>
      </c>
      <c r="L221" s="25">
        <f t="shared" si="52"/>
        <v>68.93397248163825</v>
      </c>
      <c r="M221" s="25">
        <f t="shared" si="52"/>
        <v>68.398279256885559</v>
      </c>
      <c r="N221" s="25">
        <f t="shared" si="52"/>
        <v>68.558942475196844</v>
      </c>
      <c r="O221" s="25">
        <f t="shared" si="52"/>
        <v>67.554816820894885</v>
      </c>
      <c r="P221" s="25">
        <f t="shared" si="52"/>
        <v>67.087936868492363</v>
      </c>
      <c r="Q221" s="25">
        <f t="shared" si="52"/>
        <v>67.398228249211073</v>
      </c>
      <c r="R221" s="25">
        <f t="shared" si="52"/>
        <v>67.068000251534201</v>
      </c>
      <c r="S221" s="25">
        <f t="shared" si="52"/>
        <v>65.789030482102888</v>
      </c>
      <c r="T221" s="25">
        <f t="shared" si="52"/>
        <v>66.217986938807897</v>
      </c>
      <c r="U221" s="25">
        <f t="shared" si="52"/>
        <v>66.657667306930534</v>
      </c>
      <c r="V221" s="25">
        <f t="shared" si="52"/>
        <v>67.108339684256237</v>
      </c>
      <c r="W221" s="25">
        <f t="shared" si="52"/>
        <v>67.570278871015077</v>
      </c>
      <c r="X221" s="25">
        <f t="shared" si="52"/>
        <v>68.043766537442906</v>
      </c>
      <c r="Y221" s="25">
        <f t="shared" si="52"/>
        <v>68.52909139553141</v>
      </c>
      <c r="Z221" s="25">
        <f t="shared" si="52"/>
        <v>69.026549375072136</v>
      </c>
      <c r="AA221" s="25">
        <f t="shared" si="52"/>
        <v>69.536443804101367</v>
      </c>
      <c r="AB221" s="25">
        <f t="shared" si="52"/>
        <v>70.059085593856338</v>
      </c>
    </row>
    <row r="222" spans="1:28" x14ac:dyDescent="0.3">
      <c r="D222" s="10"/>
      <c r="E222" s="10"/>
      <c r="F222" s="10"/>
      <c r="G222" s="10"/>
      <c r="H222" s="10"/>
      <c r="I222" s="10"/>
      <c r="J222" s="10"/>
      <c r="K222" s="10"/>
      <c r="L222" s="10"/>
      <c r="M222" s="10"/>
      <c r="N222" s="10"/>
      <c r="O222" s="10"/>
      <c r="P222" s="10"/>
      <c r="Q222" s="10"/>
      <c r="R222" s="10"/>
    </row>
    <row r="223" spans="1:28" x14ac:dyDescent="0.3">
      <c r="D223" s="10"/>
      <c r="E223" s="10"/>
      <c r="F223" s="10"/>
      <c r="G223" s="10"/>
      <c r="H223" s="10"/>
      <c r="I223" s="10"/>
      <c r="J223" s="10"/>
      <c r="K223" s="10"/>
      <c r="L223" s="10"/>
      <c r="M223" s="10"/>
      <c r="N223" s="10"/>
      <c r="O223" s="10"/>
      <c r="P223" s="10"/>
      <c r="Q223" s="10"/>
      <c r="R223" s="10"/>
    </row>
    <row r="224" spans="1:28" s="37" customFormat="1" ht="18" x14ac:dyDescent="0.35">
      <c r="A224" s="27" t="s">
        <v>56</v>
      </c>
      <c r="D224" s="38"/>
      <c r="E224" s="38"/>
      <c r="F224" s="38"/>
      <c r="G224" s="38"/>
      <c r="H224" s="38"/>
      <c r="I224" s="38"/>
      <c r="J224" s="38"/>
      <c r="K224" s="38"/>
      <c r="L224" s="38"/>
      <c r="M224" s="38"/>
      <c r="N224" s="38"/>
      <c r="O224" s="38"/>
      <c r="P224" s="38"/>
      <c r="Q224" s="38"/>
      <c r="R224" s="38"/>
    </row>
    <row r="225" spans="1:28" ht="15" thickBot="1" x14ac:dyDescent="0.35">
      <c r="D225" s="10"/>
      <c r="E225" s="10"/>
      <c r="F225" s="10"/>
      <c r="G225" s="10"/>
      <c r="H225" s="10"/>
      <c r="I225" s="10"/>
      <c r="J225" s="10"/>
      <c r="K225" s="10"/>
      <c r="L225" s="10"/>
      <c r="M225" s="10"/>
      <c r="N225" s="10"/>
      <c r="O225" s="10"/>
      <c r="P225" s="10"/>
      <c r="Q225" s="10"/>
      <c r="R225" s="10"/>
    </row>
    <row r="226" spans="1:28" ht="15.6" thickBot="1" x14ac:dyDescent="0.35">
      <c r="A226" s="17" t="s">
        <v>60</v>
      </c>
      <c r="D226" s="8" t="s">
        <v>4</v>
      </c>
      <c r="E226" s="8" t="s">
        <v>5</v>
      </c>
      <c r="F226" s="8" t="s">
        <v>6</v>
      </c>
      <c r="G226" s="8" t="s">
        <v>7</v>
      </c>
      <c r="H226" s="8" t="s">
        <v>8</v>
      </c>
      <c r="I226" s="8" t="s">
        <v>9</v>
      </c>
      <c r="J226" s="8" t="s">
        <v>10</v>
      </c>
      <c r="K226" s="8" t="s">
        <v>11</v>
      </c>
      <c r="L226" s="8" t="s">
        <v>12</v>
      </c>
      <c r="M226" s="8" t="s">
        <v>13</v>
      </c>
      <c r="N226" s="8" t="s">
        <v>14</v>
      </c>
      <c r="O226" s="8" t="s">
        <v>15</v>
      </c>
      <c r="P226" s="8" t="s">
        <v>16</v>
      </c>
      <c r="Q226" s="8" t="s">
        <v>17</v>
      </c>
      <c r="R226" s="8" t="s">
        <v>18</v>
      </c>
      <c r="S226" s="8" t="s">
        <v>33</v>
      </c>
      <c r="T226" s="8" t="s">
        <v>34</v>
      </c>
      <c r="U226" s="8" t="s">
        <v>35</v>
      </c>
      <c r="V226" s="8" t="s">
        <v>36</v>
      </c>
      <c r="W226" s="8" t="s">
        <v>37</v>
      </c>
      <c r="X226" s="8" t="s">
        <v>38</v>
      </c>
      <c r="Y226" s="8" t="s">
        <v>39</v>
      </c>
      <c r="Z226" s="8" t="s">
        <v>40</v>
      </c>
      <c r="AA226" s="8" t="s">
        <v>41</v>
      </c>
      <c r="AB226" s="8" t="s">
        <v>42</v>
      </c>
    </row>
    <row r="227" spans="1:28" x14ac:dyDescent="0.3">
      <c r="A227" s="6" t="s">
        <v>21</v>
      </c>
      <c r="B227" s="12" t="s">
        <v>43</v>
      </c>
      <c r="D227" s="25">
        <f>D149</f>
        <v>0</v>
      </c>
      <c r="E227" s="25">
        <f t="shared" ref="E227:R227" si="53">E149</f>
        <v>0</v>
      </c>
      <c r="F227" s="25">
        <f t="shared" si="53"/>
        <v>0</v>
      </c>
      <c r="G227" s="25">
        <f t="shared" si="53"/>
        <v>0</v>
      </c>
      <c r="H227" s="45">
        <f t="shared" si="53"/>
        <v>61.358642804671888</v>
      </c>
      <c r="I227" s="45">
        <f t="shared" si="53"/>
        <v>63.455794302038534</v>
      </c>
      <c r="J227" s="25">
        <f t="shared" si="53"/>
        <v>63.102932367199692</v>
      </c>
      <c r="K227" s="25">
        <f t="shared" si="53"/>
        <v>63.630440883206603</v>
      </c>
      <c r="L227" s="25">
        <f t="shared" si="53"/>
        <v>64.244411176815944</v>
      </c>
      <c r="M227" s="25">
        <f t="shared" si="53"/>
        <v>65.380106470121675</v>
      </c>
      <c r="N227" s="25">
        <f t="shared" si="53"/>
        <v>65.255494947076869</v>
      </c>
      <c r="O227" s="25">
        <f t="shared" si="53"/>
        <v>65.308636582981677</v>
      </c>
      <c r="P227" s="25">
        <f t="shared" si="53"/>
        <v>66.182565712986843</v>
      </c>
      <c r="Q227" s="25">
        <f t="shared" si="53"/>
        <v>65.615736410765265</v>
      </c>
      <c r="R227" s="25">
        <f t="shared" si="53"/>
        <v>65.785737851366093</v>
      </c>
      <c r="S227" s="25">
        <f t="shared" ref="S227:AB227" si="54">S149</f>
        <v>64.723249438835722</v>
      </c>
      <c r="T227" s="25">
        <f t="shared" si="54"/>
        <v>64.22923304024539</v>
      </c>
      <c r="U227" s="25">
        <f t="shared" si="54"/>
        <v>64.557559475397426</v>
      </c>
      <c r="V227" s="25">
        <f t="shared" si="54"/>
        <v>64.208137648037891</v>
      </c>
      <c r="W227" s="25">
        <f t="shared" si="54"/>
        <v>62.85483036605028</v>
      </c>
      <c r="X227" s="25">
        <f t="shared" si="54"/>
        <v>63.308719043006747</v>
      </c>
      <c r="Y227" s="25">
        <f t="shared" si="54"/>
        <v>63.773954936887122</v>
      </c>
      <c r="Z227" s="25">
        <f t="shared" si="54"/>
        <v>64.250821728114502</v>
      </c>
      <c r="AA227" s="25">
        <f t="shared" si="54"/>
        <v>64.739610189122573</v>
      </c>
      <c r="AB227" s="25">
        <f t="shared" si="54"/>
        <v>65.240618361655862</v>
      </c>
    </row>
    <row r="228" spans="1:28" x14ac:dyDescent="0.3">
      <c r="A228" s="6" t="s">
        <v>22</v>
      </c>
      <c r="B228" s="12" t="s">
        <v>43</v>
      </c>
      <c r="D228" s="25">
        <f>D185</f>
        <v>21.003445284556616</v>
      </c>
      <c r="E228" s="25">
        <f t="shared" ref="E228:R228" si="55">E185</f>
        <v>22.691443263815192</v>
      </c>
      <c r="F228" s="25">
        <f t="shared" si="55"/>
        <v>22.407424568116213</v>
      </c>
      <c r="G228" s="25">
        <f t="shared" si="55"/>
        <v>22.832016358542162</v>
      </c>
      <c r="H228" s="45">
        <f t="shared" si="55"/>
        <v>50.185167373562379</v>
      </c>
      <c r="I228" s="45">
        <f t="shared" si="55"/>
        <v>51.099288915358841</v>
      </c>
      <c r="J228" s="25">
        <f t="shared" si="55"/>
        <v>50.998989056547458</v>
      </c>
      <c r="K228" s="25">
        <f t="shared" si="55"/>
        <v>51.041762778014132</v>
      </c>
      <c r="L228" s="25">
        <f t="shared" si="55"/>
        <v>51.745188642724571</v>
      </c>
      <c r="M228" s="25">
        <f t="shared" si="55"/>
        <v>51.288947537617943</v>
      </c>
      <c r="N228" s="25">
        <f t="shared" si="55"/>
        <v>51.425781757065408</v>
      </c>
      <c r="O228" s="25">
        <f t="shared" si="55"/>
        <v>50.570584459402859</v>
      </c>
      <c r="P228" s="25">
        <f t="shared" si="55"/>
        <v>50.172950486088027</v>
      </c>
      <c r="Q228" s="25">
        <f t="shared" si="55"/>
        <v>50.43722054944287</v>
      </c>
      <c r="R228" s="25">
        <f t="shared" si="55"/>
        <v>50.155970797466281</v>
      </c>
      <c r="S228" s="25">
        <f t="shared" ref="S228:AB228" si="56">S185</f>
        <v>49.066693289294136</v>
      </c>
      <c r="T228" s="25">
        <f t="shared" si="56"/>
        <v>49.432028445325024</v>
      </c>
      <c r="U228" s="25">
        <f t="shared" si="56"/>
        <v>49.806496980256696</v>
      </c>
      <c r="V228" s="25">
        <f t="shared" si="56"/>
        <v>50.190327228561642</v>
      </c>
      <c r="W228" s="25">
        <f t="shared" si="56"/>
        <v>50.583753233074219</v>
      </c>
      <c r="X228" s="25">
        <f t="shared" si="56"/>
        <v>50.987014887699623</v>
      </c>
      <c r="Y228" s="25">
        <f t="shared" si="56"/>
        <v>51.400358083690648</v>
      </c>
      <c r="Z228" s="25">
        <f t="shared" si="56"/>
        <v>51.824034859581452</v>
      </c>
      <c r="AA228" s="25">
        <f t="shared" si="56"/>
        <v>52.258303554869528</v>
      </c>
      <c r="AB228" s="25">
        <f t="shared" si="56"/>
        <v>52.703428967539807</v>
      </c>
    </row>
    <row r="229" spans="1:28" x14ac:dyDescent="0.3">
      <c r="A229" s="6" t="s">
        <v>29</v>
      </c>
      <c r="B229" s="12" t="s">
        <v>43</v>
      </c>
      <c r="D229" s="25">
        <f>D221</f>
        <v>22.978404666692033</v>
      </c>
      <c r="E229" s="25">
        <f t="shared" ref="E229:R229" si="57">E221</f>
        <v>24.960359099915951</v>
      </c>
      <c r="F229" s="25">
        <f t="shared" si="57"/>
        <v>24.62687996073694</v>
      </c>
      <c r="G229" s="25">
        <f t="shared" si="57"/>
        <v>25.125412300043887</v>
      </c>
      <c r="H229" s="45">
        <f t="shared" si="57"/>
        <v>67.102281266167907</v>
      </c>
      <c r="I229" s="45">
        <f t="shared" si="57"/>
        <v>68.17559252869961</v>
      </c>
      <c r="J229" s="25">
        <f t="shared" si="57"/>
        <v>68.057825948250098</v>
      </c>
      <c r="K229" s="25">
        <f t="shared" si="57"/>
        <v>68.108048500603871</v>
      </c>
      <c r="L229" s="25">
        <f t="shared" si="57"/>
        <v>68.93397248163825</v>
      </c>
      <c r="M229" s="25">
        <f t="shared" si="57"/>
        <v>68.398279256885559</v>
      </c>
      <c r="N229" s="25">
        <f t="shared" si="57"/>
        <v>68.558942475196844</v>
      </c>
      <c r="O229" s="25">
        <f t="shared" si="57"/>
        <v>67.554816820894885</v>
      </c>
      <c r="P229" s="25">
        <f t="shared" si="57"/>
        <v>67.087936868492363</v>
      </c>
      <c r="Q229" s="25">
        <f t="shared" si="57"/>
        <v>67.398228249211073</v>
      </c>
      <c r="R229" s="25">
        <f t="shared" si="57"/>
        <v>67.068000251534201</v>
      </c>
      <c r="S229" s="25">
        <f t="shared" ref="S229:AB229" si="58">S221</f>
        <v>65.789030482102888</v>
      </c>
      <c r="T229" s="25">
        <f t="shared" si="58"/>
        <v>66.217986938807897</v>
      </c>
      <c r="U229" s="25">
        <f t="shared" si="58"/>
        <v>66.657667306930534</v>
      </c>
      <c r="V229" s="25">
        <f t="shared" si="58"/>
        <v>67.108339684256237</v>
      </c>
      <c r="W229" s="25">
        <f t="shared" si="58"/>
        <v>67.570278871015077</v>
      </c>
      <c r="X229" s="25">
        <f t="shared" si="58"/>
        <v>68.043766537442906</v>
      </c>
      <c r="Y229" s="25">
        <f t="shared" si="58"/>
        <v>68.52909139553141</v>
      </c>
      <c r="Z229" s="25">
        <f t="shared" si="58"/>
        <v>69.026549375072136</v>
      </c>
      <c r="AA229" s="25">
        <f t="shared" si="58"/>
        <v>69.536443804101367</v>
      </c>
      <c r="AB229" s="25">
        <f t="shared" si="58"/>
        <v>70.059085593856338</v>
      </c>
    </row>
    <row r="230" spans="1:28" x14ac:dyDescent="0.3">
      <c r="A230" s="6" t="s">
        <v>31</v>
      </c>
      <c r="B230" s="12" t="s">
        <v>43</v>
      </c>
      <c r="D230" s="25">
        <f>SUM(D227:D229)</f>
        <v>43.981849951248648</v>
      </c>
      <c r="E230" s="25">
        <f t="shared" ref="E230:R230" si="59">SUM(E227:E229)</f>
        <v>47.651802363731143</v>
      </c>
      <c r="F230" s="25">
        <f t="shared" si="59"/>
        <v>47.034304528853156</v>
      </c>
      <c r="G230" s="25">
        <f t="shared" si="59"/>
        <v>47.957428658586053</v>
      </c>
      <c r="H230" s="45">
        <f t="shared" si="59"/>
        <v>178.64609144440217</v>
      </c>
      <c r="I230" s="45">
        <f t="shared" si="59"/>
        <v>182.73067574609698</v>
      </c>
      <c r="J230" s="25">
        <f t="shared" si="59"/>
        <v>182.15974737199724</v>
      </c>
      <c r="K230" s="25">
        <f t="shared" si="59"/>
        <v>182.78025216182459</v>
      </c>
      <c r="L230" s="25">
        <f t="shared" si="59"/>
        <v>184.92357230117875</v>
      </c>
      <c r="M230" s="25">
        <f t="shared" si="59"/>
        <v>185.06733326462518</v>
      </c>
      <c r="N230" s="25">
        <f t="shared" si="59"/>
        <v>185.24021917933914</v>
      </c>
      <c r="O230" s="25">
        <f t="shared" si="59"/>
        <v>183.4340378632794</v>
      </c>
      <c r="P230" s="25">
        <f t="shared" si="59"/>
        <v>183.44345306756725</v>
      </c>
      <c r="Q230" s="25">
        <f t="shared" si="59"/>
        <v>183.45118520941921</v>
      </c>
      <c r="R230" s="25">
        <f t="shared" si="59"/>
        <v>183.00970890036658</v>
      </c>
      <c r="S230" s="25">
        <f t="shared" ref="S230" si="60">SUM(S227:S229)</f>
        <v>179.57897321023273</v>
      </c>
      <c r="T230" s="25">
        <f t="shared" ref="T230" si="61">SUM(T227:T229)</f>
        <v>179.87924842437832</v>
      </c>
      <c r="U230" s="25">
        <f t="shared" ref="U230" si="62">SUM(U227:U229)</f>
        <v>181.02172376258466</v>
      </c>
      <c r="V230" s="25">
        <f t="shared" ref="V230" si="63">SUM(V227:V229)</f>
        <v>181.50680456085576</v>
      </c>
      <c r="W230" s="25">
        <f t="shared" ref="W230" si="64">SUM(W227:W229)</f>
        <v>181.00886247013958</v>
      </c>
      <c r="X230" s="25">
        <f t="shared" ref="X230" si="65">SUM(X227:X229)</f>
        <v>182.33950046814928</v>
      </c>
      <c r="Y230" s="25">
        <f t="shared" ref="Y230" si="66">SUM(Y227:Y229)</f>
        <v>183.70340441610918</v>
      </c>
      <c r="Z230" s="25">
        <f t="shared" ref="Z230" si="67">SUM(Z227:Z229)</f>
        <v>185.1014059627681</v>
      </c>
      <c r="AA230" s="25">
        <f t="shared" ref="AA230" si="68">SUM(AA227:AA229)</f>
        <v>186.53435754809345</v>
      </c>
      <c r="AB230" s="25">
        <f t="shared" ref="AB230" si="69">SUM(AB227:AB229)</f>
        <v>188.00313292305202</v>
      </c>
    </row>
    <row r="231" spans="1:28" ht="15" thickBot="1" x14ac:dyDescent="0.35">
      <c r="D231" s="10"/>
      <c r="E231" s="10"/>
      <c r="F231" s="10"/>
      <c r="G231" s="10"/>
      <c r="H231" s="10"/>
      <c r="I231" s="10"/>
      <c r="J231" s="10"/>
      <c r="K231" s="10"/>
      <c r="L231" s="10"/>
      <c r="M231" s="10"/>
      <c r="N231" s="10"/>
      <c r="O231" s="10"/>
      <c r="P231" s="10"/>
      <c r="Q231" s="10"/>
      <c r="R231" s="10"/>
    </row>
    <row r="232" spans="1:28" ht="15.6" thickBot="1" x14ac:dyDescent="0.35">
      <c r="A232" s="17" t="s">
        <v>45</v>
      </c>
      <c r="D232" s="8" t="s">
        <v>4</v>
      </c>
      <c r="E232" s="8" t="s">
        <v>5</v>
      </c>
      <c r="F232" s="8" t="s">
        <v>6</v>
      </c>
      <c r="G232" s="8" t="s">
        <v>7</v>
      </c>
      <c r="H232" s="8" t="s">
        <v>8</v>
      </c>
      <c r="I232" s="8" t="s">
        <v>9</v>
      </c>
      <c r="J232" s="8" t="s">
        <v>10</v>
      </c>
      <c r="K232" s="8" t="s">
        <v>11</v>
      </c>
      <c r="L232" s="8" t="s">
        <v>12</v>
      </c>
      <c r="M232" s="8" t="s">
        <v>13</v>
      </c>
      <c r="N232" s="8" t="s">
        <v>14</v>
      </c>
      <c r="O232" s="8" t="s">
        <v>15</v>
      </c>
      <c r="P232" s="8" t="s">
        <v>16</v>
      </c>
      <c r="Q232" s="8" t="s">
        <v>17</v>
      </c>
      <c r="R232" s="8" t="s">
        <v>18</v>
      </c>
      <c r="S232" s="8" t="s">
        <v>33</v>
      </c>
      <c r="T232" s="8" t="s">
        <v>34</v>
      </c>
      <c r="U232" s="8" t="s">
        <v>35</v>
      </c>
      <c r="V232" s="8" t="s">
        <v>36</v>
      </c>
      <c r="W232" s="8" t="s">
        <v>37</v>
      </c>
      <c r="X232" s="8" t="s">
        <v>38</v>
      </c>
      <c r="Y232" s="8" t="s">
        <v>39</v>
      </c>
      <c r="Z232" s="8" t="s">
        <v>40</v>
      </c>
      <c r="AA232" s="8" t="s">
        <v>41</v>
      </c>
      <c r="AB232" s="8" t="s">
        <v>42</v>
      </c>
    </row>
    <row r="233" spans="1:28" x14ac:dyDescent="0.3">
      <c r="A233" s="6" t="s">
        <v>21</v>
      </c>
      <c r="B233" s="6" t="s">
        <v>1</v>
      </c>
      <c r="D233" s="25">
        <f t="shared" ref="D233:AB233" si="70">D54</f>
        <v>0</v>
      </c>
      <c r="E233" s="25">
        <f t="shared" si="70"/>
        <v>0</v>
      </c>
      <c r="F233" s="25">
        <f t="shared" si="70"/>
        <v>0</v>
      </c>
      <c r="G233" s="25">
        <f t="shared" si="70"/>
        <v>0</v>
      </c>
      <c r="H233" s="25">
        <f t="shared" si="70"/>
        <v>1.62</v>
      </c>
      <c r="I233" s="25">
        <f t="shared" si="70"/>
        <v>1.5035247120268576</v>
      </c>
      <c r="J233" s="25">
        <f t="shared" si="70"/>
        <v>1.5033303287987843</v>
      </c>
      <c r="K233" s="25">
        <f t="shared" si="70"/>
        <v>1.503135945570711</v>
      </c>
      <c r="L233" s="25">
        <f t="shared" si="70"/>
        <v>1.5029415623426376</v>
      </c>
      <c r="M233" s="25">
        <f t="shared" si="70"/>
        <v>1.5027471791145643</v>
      </c>
      <c r="N233" s="25">
        <f t="shared" si="70"/>
        <v>1.502552795886491</v>
      </c>
      <c r="O233" s="25">
        <f t="shared" si="70"/>
        <v>1.502358412658418</v>
      </c>
      <c r="P233" s="25">
        <f t="shared" si="70"/>
        <v>1.5021640294303447</v>
      </c>
      <c r="Q233" s="25">
        <f t="shared" si="70"/>
        <v>1.5019696462022711</v>
      </c>
      <c r="R233" s="25">
        <f t="shared" si="70"/>
        <v>1.5017752629741978</v>
      </c>
      <c r="S233" s="25">
        <f t="shared" si="70"/>
        <v>1.5015808797461245</v>
      </c>
      <c r="T233" s="25">
        <f t="shared" si="70"/>
        <v>1.5013864965180514</v>
      </c>
      <c r="U233" s="25">
        <f t="shared" si="70"/>
        <v>1.5011921132899781</v>
      </c>
      <c r="V233" s="25">
        <f t="shared" si="70"/>
        <v>1.5009977300619048</v>
      </c>
      <c r="W233" s="25">
        <f t="shared" si="70"/>
        <v>1.5008033468338315</v>
      </c>
      <c r="X233" s="25">
        <f t="shared" si="70"/>
        <v>1.5006089636057582</v>
      </c>
      <c r="Y233" s="25">
        <f t="shared" si="70"/>
        <v>1.5004145803776847</v>
      </c>
      <c r="Z233" s="25">
        <f t="shared" si="70"/>
        <v>1.5002201971496114</v>
      </c>
      <c r="AA233" s="25">
        <f t="shared" si="70"/>
        <v>1.5000258139215381</v>
      </c>
      <c r="AB233" s="25">
        <f t="shared" si="70"/>
        <v>1.4998314306934648</v>
      </c>
    </row>
    <row r="234" spans="1:28" x14ac:dyDescent="0.3">
      <c r="A234" s="6" t="s">
        <v>22</v>
      </c>
      <c r="B234" s="6" t="s">
        <v>1</v>
      </c>
      <c r="D234" s="25">
        <f t="shared" ref="D234:AB234" si="71">D73</f>
        <v>0</v>
      </c>
      <c r="E234" s="25">
        <f t="shared" si="71"/>
        <v>0</v>
      </c>
      <c r="F234" s="25">
        <f t="shared" si="71"/>
        <v>0</v>
      </c>
      <c r="G234" s="25">
        <f t="shared" si="71"/>
        <v>0</v>
      </c>
      <c r="H234" s="25">
        <f t="shared" si="71"/>
        <v>1.4</v>
      </c>
      <c r="I234" s="25">
        <f t="shared" si="71"/>
        <v>1.2993423437269136</v>
      </c>
      <c r="J234" s="25">
        <f t="shared" si="71"/>
        <v>1.2991743582211714</v>
      </c>
      <c r="K234" s="25">
        <f t="shared" si="71"/>
        <v>1.2990063727154291</v>
      </c>
      <c r="L234" s="25">
        <f t="shared" si="71"/>
        <v>1.2988383872096867</v>
      </c>
      <c r="M234" s="25">
        <f t="shared" si="71"/>
        <v>1.2986704017039443</v>
      </c>
      <c r="N234" s="25">
        <f t="shared" si="71"/>
        <v>1.2985024161982019</v>
      </c>
      <c r="O234" s="25">
        <f t="shared" si="71"/>
        <v>1.2983344306924598</v>
      </c>
      <c r="P234" s="25">
        <f t="shared" si="71"/>
        <v>1.2981664451867174</v>
      </c>
      <c r="Q234" s="25">
        <f t="shared" si="71"/>
        <v>1.2979984596809748</v>
      </c>
      <c r="R234" s="25">
        <f t="shared" si="71"/>
        <v>1.2978304741752327</v>
      </c>
      <c r="S234" s="25">
        <f t="shared" si="71"/>
        <v>1.2976624886694903</v>
      </c>
      <c r="T234" s="25">
        <f t="shared" si="71"/>
        <v>1.2974945031637479</v>
      </c>
      <c r="U234" s="25">
        <f t="shared" si="71"/>
        <v>1.2973265176580056</v>
      </c>
      <c r="V234" s="25">
        <f t="shared" si="71"/>
        <v>1.2971585321522632</v>
      </c>
      <c r="W234" s="25">
        <f t="shared" si="71"/>
        <v>1.296990546646521</v>
      </c>
      <c r="X234" s="25">
        <f t="shared" si="71"/>
        <v>1.2968225611407787</v>
      </c>
      <c r="Y234" s="25">
        <f t="shared" si="71"/>
        <v>1.2966545756350361</v>
      </c>
      <c r="Z234" s="25">
        <f t="shared" si="71"/>
        <v>1.2964865901292937</v>
      </c>
      <c r="AA234" s="25">
        <f t="shared" si="71"/>
        <v>1.2963186046235513</v>
      </c>
      <c r="AB234" s="25">
        <f t="shared" si="71"/>
        <v>1.2961506191178089</v>
      </c>
    </row>
    <row r="235" spans="1:28" x14ac:dyDescent="0.3">
      <c r="A235" s="6" t="s">
        <v>29</v>
      </c>
      <c r="B235" s="6" t="s">
        <v>1</v>
      </c>
      <c r="D235" s="25">
        <f t="shared" ref="D235:AB235" si="72">D92</f>
        <v>0</v>
      </c>
      <c r="E235" s="25">
        <f t="shared" si="72"/>
        <v>0</v>
      </c>
      <c r="F235" s="25">
        <f t="shared" si="72"/>
        <v>0</v>
      </c>
      <c r="G235" s="25">
        <f t="shared" si="72"/>
        <v>0</v>
      </c>
      <c r="H235" s="25">
        <f t="shared" si="72"/>
        <v>0.9</v>
      </c>
      <c r="I235" s="25">
        <f t="shared" si="72"/>
        <v>0.83529150668158747</v>
      </c>
      <c r="J235" s="25">
        <f t="shared" si="72"/>
        <v>0.8351835159993245</v>
      </c>
      <c r="K235" s="25">
        <f t="shared" si="72"/>
        <v>0.83507552531706164</v>
      </c>
      <c r="L235" s="25">
        <f t="shared" si="72"/>
        <v>0.83496753463479867</v>
      </c>
      <c r="M235" s="25">
        <f t="shared" si="72"/>
        <v>0.8348595439525357</v>
      </c>
      <c r="N235" s="25">
        <f t="shared" si="72"/>
        <v>0.83475155327027284</v>
      </c>
      <c r="O235" s="25">
        <f t="shared" si="72"/>
        <v>0.83464356258800987</v>
      </c>
      <c r="P235" s="25">
        <f t="shared" si="72"/>
        <v>0.83453557190574701</v>
      </c>
      <c r="Q235" s="25">
        <f t="shared" si="72"/>
        <v>0.83442758122348393</v>
      </c>
      <c r="R235" s="25">
        <f t="shared" si="72"/>
        <v>0.83431959054122096</v>
      </c>
      <c r="S235" s="25">
        <f t="shared" si="72"/>
        <v>0.8342115998589581</v>
      </c>
      <c r="T235" s="25">
        <f t="shared" si="72"/>
        <v>0.83410360917669513</v>
      </c>
      <c r="U235" s="25">
        <f t="shared" si="72"/>
        <v>0.83399561849443227</v>
      </c>
      <c r="V235" s="25">
        <f t="shared" si="72"/>
        <v>0.8338876278121693</v>
      </c>
      <c r="W235" s="25">
        <f t="shared" si="72"/>
        <v>0.83377963712990633</v>
      </c>
      <c r="X235" s="25">
        <f t="shared" si="72"/>
        <v>0.83367164644764347</v>
      </c>
      <c r="Y235" s="25">
        <f t="shared" si="72"/>
        <v>0.83356365576538027</v>
      </c>
      <c r="Z235" s="25">
        <f t="shared" si="72"/>
        <v>0.83345566508311741</v>
      </c>
      <c r="AA235" s="25">
        <f t="shared" si="72"/>
        <v>0.83334767440085444</v>
      </c>
      <c r="AB235" s="25">
        <f t="shared" si="72"/>
        <v>0.83323968371859158</v>
      </c>
    </row>
    <row r="236" spans="1:28" x14ac:dyDescent="0.3">
      <c r="A236" s="6" t="s">
        <v>31</v>
      </c>
      <c r="B236" s="6" t="s">
        <v>1</v>
      </c>
      <c r="D236" s="25">
        <f>SUM(D233:D235)</f>
        <v>0</v>
      </c>
      <c r="E236" s="25">
        <f t="shared" ref="E236:R236" si="73">SUM(E233:E235)</f>
        <v>0</v>
      </c>
      <c r="F236" s="25">
        <f t="shared" si="73"/>
        <v>0</v>
      </c>
      <c r="G236" s="25">
        <f t="shared" si="73"/>
        <v>0</v>
      </c>
      <c r="H236" s="25">
        <f t="shared" si="73"/>
        <v>3.92</v>
      </c>
      <c r="I236" s="25">
        <f t="shared" si="73"/>
        <v>3.638158562435359</v>
      </c>
      <c r="J236" s="25">
        <f t="shared" si="73"/>
        <v>3.6376882030192799</v>
      </c>
      <c r="K236" s="25">
        <f t="shared" si="73"/>
        <v>3.6372178436032017</v>
      </c>
      <c r="L236" s="25">
        <f t="shared" si="73"/>
        <v>3.636747484187123</v>
      </c>
      <c r="M236" s="25">
        <f t="shared" si="73"/>
        <v>3.6362771247710444</v>
      </c>
      <c r="N236" s="25">
        <f t="shared" si="73"/>
        <v>3.6358067653549657</v>
      </c>
      <c r="O236" s="25">
        <f t="shared" si="73"/>
        <v>3.6353364059388875</v>
      </c>
      <c r="P236" s="25">
        <f t="shared" si="73"/>
        <v>3.6348660465228089</v>
      </c>
      <c r="Q236" s="25">
        <f t="shared" si="73"/>
        <v>3.6343956871067298</v>
      </c>
      <c r="R236" s="25">
        <f t="shared" si="73"/>
        <v>3.6339253276906516</v>
      </c>
      <c r="S236" s="25">
        <f t="shared" ref="S236" si="74">SUM(S233:S235)</f>
        <v>3.6334549682745729</v>
      </c>
      <c r="T236" s="25">
        <f t="shared" ref="T236" si="75">SUM(T233:T235)</f>
        <v>3.6329846088584943</v>
      </c>
      <c r="U236" s="25">
        <f t="shared" ref="U236" si="76">SUM(U233:U235)</f>
        <v>3.6325142494424161</v>
      </c>
      <c r="V236" s="25">
        <f t="shared" ref="V236" si="77">SUM(V233:V235)</f>
        <v>3.6320438900263374</v>
      </c>
      <c r="W236" s="25">
        <f t="shared" ref="W236" si="78">SUM(W233:W235)</f>
        <v>3.6315735306102588</v>
      </c>
      <c r="X236" s="25">
        <f t="shared" ref="X236" si="79">SUM(X233:X235)</f>
        <v>3.6311031711941801</v>
      </c>
      <c r="Y236" s="25">
        <f t="shared" ref="Y236" si="80">SUM(Y233:Y235)</f>
        <v>3.630632811778101</v>
      </c>
      <c r="Z236" s="25">
        <f t="shared" ref="Z236" si="81">SUM(Z233:Z235)</f>
        <v>3.6301624523620224</v>
      </c>
      <c r="AA236" s="25">
        <f t="shared" ref="AA236" si="82">SUM(AA233:AA235)</f>
        <v>3.6296920929459442</v>
      </c>
      <c r="AB236" s="25">
        <f t="shared" ref="AB236" si="83">SUM(AB233:AB235)</f>
        <v>3.6292217335298655</v>
      </c>
    </row>
    <row r="237" spans="1:28" ht="15" thickBot="1" x14ac:dyDescent="0.35"/>
    <row r="238" spans="1:28" ht="15.6" thickBot="1" x14ac:dyDescent="0.35">
      <c r="A238" s="17" t="s">
        <v>46</v>
      </c>
      <c r="D238" s="8" t="s">
        <v>4</v>
      </c>
      <c r="E238" s="8" t="s">
        <v>5</v>
      </c>
      <c r="F238" s="8" t="s">
        <v>6</v>
      </c>
      <c r="G238" s="8" t="s">
        <v>7</v>
      </c>
      <c r="H238" s="8" t="s">
        <v>8</v>
      </c>
      <c r="I238" s="8" t="s">
        <v>9</v>
      </c>
      <c r="J238" s="8" t="s">
        <v>10</v>
      </c>
      <c r="K238" s="8" t="s">
        <v>11</v>
      </c>
      <c r="L238" s="8" t="s">
        <v>12</v>
      </c>
      <c r="M238" s="8" t="s">
        <v>13</v>
      </c>
      <c r="N238" s="8" t="s">
        <v>14</v>
      </c>
      <c r="O238" s="8" t="s">
        <v>15</v>
      </c>
      <c r="P238" s="8" t="s">
        <v>16</v>
      </c>
      <c r="Q238" s="8" t="s">
        <v>17</v>
      </c>
      <c r="R238" s="8" t="s">
        <v>18</v>
      </c>
      <c r="S238" s="8" t="s">
        <v>33</v>
      </c>
      <c r="T238" s="8" t="s">
        <v>34</v>
      </c>
      <c r="U238" s="8" t="s">
        <v>35</v>
      </c>
      <c r="V238" s="8" t="s">
        <v>36</v>
      </c>
      <c r="W238" s="8" t="s">
        <v>37</v>
      </c>
      <c r="X238" s="8" t="s">
        <v>38</v>
      </c>
      <c r="Y238" s="8" t="s">
        <v>39</v>
      </c>
      <c r="Z238" s="8" t="s">
        <v>40</v>
      </c>
      <c r="AA238" s="8" t="s">
        <v>41</v>
      </c>
      <c r="AB238" s="8" t="s">
        <v>42</v>
      </c>
    </row>
    <row r="239" spans="1:28" x14ac:dyDescent="0.3">
      <c r="A239" s="6" t="s">
        <v>21</v>
      </c>
      <c r="B239" s="6" t="s">
        <v>1</v>
      </c>
      <c r="D239" s="25">
        <f t="shared" ref="D239:AB239" si="84">D55</f>
        <v>0</v>
      </c>
      <c r="E239" s="25">
        <f t="shared" si="84"/>
        <v>0</v>
      </c>
      <c r="F239" s="25">
        <f t="shared" si="84"/>
        <v>0</v>
      </c>
      <c r="G239" s="25">
        <f t="shared" si="84"/>
        <v>0</v>
      </c>
      <c r="H239" s="25">
        <f t="shared" si="84"/>
        <v>1.62</v>
      </c>
      <c r="I239" s="25">
        <f t="shared" si="84"/>
        <v>1.608597347133037</v>
      </c>
      <c r="J239" s="25">
        <f t="shared" si="84"/>
        <v>1.6083737657042729</v>
      </c>
      <c r="K239" s="25">
        <f t="shared" si="84"/>
        <v>1.608150184275509</v>
      </c>
      <c r="L239" s="25">
        <f t="shared" si="84"/>
        <v>1.6079266028467449</v>
      </c>
      <c r="M239" s="25">
        <f t="shared" si="84"/>
        <v>1.607703021417981</v>
      </c>
      <c r="N239" s="25">
        <f t="shared" si="84"/>
        <v>1.6074794399892172</v>
      </c>
      <c r="O239" s="25">
        <f t="shared" si="84"/>
        <v>1.6072558585604531</v>
      </c>
      <c r="P239" s="25">
        <f t="shared" si="84"/>
        <v>1.6070322771316889</v>
      </c>
      <c r="Q239" s="25">
        <f t="shared" si="84"/>
        <v>1.6068086957029253</v>
      </c>
      <c r="R239" s="25">
        <f t="shared" si="84"/>
        <v>1.6065851142741612</v>
      </c>
      <c r="S239" s="25">
        <f t="shared" si="84"/>
        <v>1.6063615328453973</v>
      </c>
      <c r="T239" s="25">
        <f t="shared" si="84"/>
        <v>1.6061379514166334</v>
      </c>
      <c r="U239" s="25">
        <f t="shared" si="84"/>
        <v>1.6059143699878693</v>
      </c>
      <c r="V239" s="25">
        <f t="shared" si="84"/>
        <v>1.605690788559105</v>
      </c>
      <c r="W239" s="25">
        <f t="shared" si="84"/>
        <v>1.6054672071303413</v>
      </c>
      <c r="X239" s="25">
        <f t="shared" si="84"/>
        <v>1.6052436257015774</v>
      </c>
      <c r="Y239" s="25">
        <f t="shared" si="84"/>
        <v>1.6050200442728131</v>
      </c>
      <c r="Z239" s="25">
        <f t="shared" si="84"/>
        <v>1.6047964628440492</v>
      </c>
      <c r="AA239" s="25">
        <f t="shared" si="84"/>
        <v>1.6045728814152855</v>
      </c>
      <c r="AB239" s="25">
        <f t="shared" si="84"/>
        <v>1.6043492999865214</v>
      </c>
    </row>
    <row r="240" spans="1:28" x14ac:dyDescent="0.3">
      <c r="A240" s="6" t="s">
        <v>22</v>
      </c>
      <c r="B240" s="6" t="s">
        <v>1</v>
      </c>
      <c r="C240" s="14" t="s">
        <v>50</v>
      </c>
      <c r="D240" s="25">
        <f t="shared" ref="D240:AB240" si="85">D74</f>
        <v>0</v>
      </c>
      <c r="E240" s="25">
        <f t="shared" si="85"/>
        <v>0</v>
      </c>
      <c r="F240" s="25">
        <f t="shared" si="85"/>
        <v>0</v>
      </c>
      <c r="G240" s="25">
        <f t="shared" si="85"/>
        <v>0</v>
      </c>
      <c r="H240" s="25">
        <f t="shared" si="85"/>
        <v>1.4</v>
      </c>
      <c r="I240" s="25">
        <f t="shared" si="85"/>
        <v>1.3901458555470689</v>
      </c>
      <c r="J240" s="25">
        <f t="shared" si="85"/>
        <v>1.3899526370283839</v>
      </c>
      <c r="K240" s="25">
        <f t="shared" si="85"/>
        <v>1.3897594185096991</v>
      </c>
      <c r="L240" s="25">
        <f t="shared" si="85"/>
        <v>1.3895661999910141</v>
      </c>
      <c r="M240" s="25">
        <f t="shared" si="85"/>
        <v>1.389372981472329</v>
      </c>
      <c r="N240" s="25">
        <f t="shared" si="85"/>
        <v>1.3891797629536444</v>
      </c>
      <c r="O240" s="25">
        <f t="shared" si="85"/>
        <v>1.3889865444349594</v>
      </c>
      <c r="P240" s="25">
        <f t="shared" si="85"/>
        <v>1.3887933259162744</v>
      </c>
      <c r="Q240" s="25">
        <f t="shared" si="85"/>
        <v>1.3886001073975895</v>
      </c>
      <c r="R240" s="25">
        <f t="shared" si="85"/>
        <v>1.3884068888789045</v>
      </c>
      <c r="S240" s="25">
        <f t="shared" si="85"/>
        <v>1.3882136703602197</v>
      </c>
      <c r="T240" s="25">
        <f t="shared" si="85"/>
        <v>1.3880204518415349</v>
      </c>
      <c r="U240" s="25">
        <f t="shared" si="85"/>
        <v>1.3878272333228499</v>
      </c>
      <c r="V240" s="25">
        <f t="shared" si="85"/>
        <v>1.3876340148041646</v>
      </c>
      <c r="W240" s="25">
        <f t="shared" si="85"/>
        <v>1.38744079628548</v>
      </c>
      <c r="X240" s="25">
        <f t="shared" si="85"/>
        <v>1.387247577766795</v>
      </c>
      <c r="Y240" s="25">
        <f t="shared" si="85"/>
        <v>1.3870543592481099</v>
      </c>
      <c r="Z240" s="25">
        <f t="shared" si="85"/>
        <v>1.3868611407294251</v>
      </c>
      <c r="AA240" s="25">
        <f t="shared" si="85"/>
        <v>1.3866679222107403</v>
      </c>
      <c r="AB240" s="25">
        <f t="shared" si="85"/>
        <v>1.3864747036920555</v>
      </c>
    </row>
    <row r="241" spans="1:28" x14ac:dyDescent="0.3">
      <c r="A241" s="6" t="s">
        <v>29</v>
      </c>
      <c r="B241" s="6" t="s">
        <v>1</v>
      </c>
      <c r="D241" s="25">
        <f t="shared" ref="D241:AB241" si="86">D93</f>
        <v>0</v>
      </c>
      <c r="E241" s="25">
        <f t="shared" si="86"/>
        <v>0</v>
      </c>
      <c r="F241" s="25">
        <f t="shared" si="86"/>
        <v>0</v>
      </c>
      <c r="G241" s="25">
        <f t="shared" si="86"/>
        <v>0</v>
      </c>
      <c r="H241" s="25">
        <f t="shared" si="86"/>
        <v>0.9</v>
      </c>
      <c r="I241" s="25">
        <f t="shared" si="86"/>
        <v>0.89366519285168722</v>
      </c>
      <c r="J241" s="25">
        <f t="shared" si="86"/>
        <v>0.89354098094681822</v>
      </c>
      <c r="K241" s="25">
        <f t="shared" si="86"/>
        <v>0.89341676904194944</v>
      </c>
      <c r="L241" s="25">
        <f t="shared" si="86"/>
        <v>0.89329255713708056</v>
      </c>
      <c r="M241" s="25">
        <f t="shared" si="86"/>
        <v>0.89316834523221167</v>
      </c>
      <c r="N241" s="25">
        <f t="shared" si="86"/>
        <v>0.89304413332734289</v>
      </c>
      <c r="O241" s="25">
        <f t="shared" si="86"/>
        <v>0.89291992142247389</v>
      </c>
      <c r="P241" s="25">
        <f t="shared" si="86"/>
        <v>0.8927957095176049</v>
      </c>
      <c r="Q241" s="25">
        <f t="shared" si="86"/>
        <v>0.89267149761273623</v>
      </c>
      <c r="R241" s="25">
        <f t="shared" si="86"/>
        <v>0.89254728570786723</v>
      </c>
      <c r="S241" s="25">
        <f t="shared" si="86"/>
        <v>0.89242307380299846</v>
      </c>
      <c r="T241" s="25">
        <f t="shared" si="86"/>
        <v>0.89229886189812957</v>
      </c>
      <c r="U241" s="25">
        <f t="shared" si="86"/>
        <v>0.89217464999326057</v>
      </c>
      <c r="V241" s="25">
        <f t="shared" si="86"/>
        <v>0.89205043808839168</v>
      </c>
      <c r="W241" s="25">
        <f t="shared" si="86"/>
        <v>0.89192622618352291</v>
      </c>
      <c r="X241" s="25">
        <f t="shared" si="86"/>
        <v>0.89180201427865402</v>
      </c>
      <c r="Y241" s="25">
        <f t="shared" si="86"/>
        <v>0.89167780237378502</v>
      </c>
      <c r="Z241" s="25">
        <f t="shared" si="86"/>
        <v>0.89155359046891625</v>
      </c>
      <c r="AA241" s="25">
        <f t="shared" si="86"/>
        <v>0.89142937856404747</v>
      </c>
      <c r="AB241" s="25">
        <f t="shared" si="86"/>
        <v>0.89130516665917858</v>
      </c>
    </row>
    <row r="242" spans="1:28" x14ac:dyDescent="0.3">
      <c r="A242" s="6" t="s">
        <v>31</v>
      </c>
      <c r="B242" s="6" t="s">
        <v>1</v>
      </c>
      <c r="D242" s="25">
        <f>SUM(D239:D241)</f>
        <v>0</v>
      </c>
      <c r="E242" s="25">
        <f t="shared" ref="E242" si="87">SUM(E239:E241)</f>
        <v>0</v>
      </c>
      <c r="F242" s="25">
        <f t="shared" ref="F242" si="88">SUM(F239:F241)</f>
        <v>0</v>
      </c>
      <c r="G242" s="25">
        <f t="shared" ref="G242" si="89">SUM(G239:G241)</f>
        <v>0</v>
      </c>
      <c r="H242" s="25">
        <f t="shared" ref="H242" si="90">SUM(H239:H241)</f>
        <v>3.92</v>
      </c>
      <c r="I242" s="25">
        <f t="shared" ref="I242" si="91">SUM(I239:I241)</f>
        <v>3.8924083955317927</v>
      </c>
      <c r="J242" s="25">
        <f t="shared" ref="J242" si="92">SUM(J239:J241)</f>
        <v>3.8918673836794748</v>
      </c>
      <c r="K242" s="25">
        <f t="shared" ref="K242" si="93">SUM(K239:K241)</f>
        <v>3.8913263718271578</v>
      </c>
      <c r="L242" s="25">
        <f t="shared" ref="L242" si="94">SUM(L239:L241)</f>
        <v>3.8907853599748399</v>
      </c>
      <c r="M242" s="25">
        <f t="shared" ref="M242" si="95">SUM(M239:M241)</f>
        <v>3.890244348122522</v>
      </c>
      <c r="N242" s="25">
        <f t="shared" ref="N242" si="96">SUM(N239:N241)</f>
        <v>3.8897033362702045</v>
      </c>
      <c r="O242" s="25">
        <f t="shared" ref="O242" si="97">SUM(O239:O241)</f>
        <v>3.8891623244178866</v>
      </c>
      <c r="P242" s="25">
        <f t="shared" ref="P242" si="98">SUM(P239:P241)</f>
        <v>3.8886213125655686</v>
      </c>
      <c r="Q242" s="25">
        <f t="shared" ref="Q242" si="99">SUM(Q239:Q241)</f>
        <v>3.8880803007132512</v>
      </c>
      <c r="R242" s="25">
        <f t="shared" ref="R242" si="100">SUM(R239:R241)</f>
        <v>3.8875392888609328</v>
      </c>
      <c r="S242" s="25">
        <f t="shared" ref="S242" si="101">SUM(S239:S241)</f>
        <v>3.8869982770086153</v>
      </c>
      <c r="T242" s="25">
        <f t="shared" ref="T242" si="102">SUM(T239:T241)</f>
        <v>3.8864572651562979</v>
      </c>
      <c r="U242" s="25">
        <f t="shared" ref="U242" si="103">SUM(U239:U241)</f>
        <v>3.8859162533039795</v>
      </c>
      <c r="V242" s="25">
        <f t="shared" ref="V242" si="104">SUM(V239:V241)</f>
        <v>3.8853752414516611</v>
      </c>
      <c r="W242" s="25">
        <f t="shared" ref="W242" si="105">SUM(W239:W241)</f>
        <v>3.8848342295993441</v>
      </c>
      <c r="X242" s="25">
        <f t="shared" ref="X242" si="106">SUM(X239:X241)</f>
        <v>3.8842932177470262</v>
      </c>
      <c r="Y242" s="25">
        <f t="shared" ref="Y242" si="107">SUM(Y239:Y241)</f>
        <v>3.8837522058947078</v>
      </c>
      <c r="Z242" s="25">
        <f t="shared" ref="Z242" si="108">SUM(Z239:Z241)</f>
        <v>3.8832111940423903</v>
      </c>
      <c r="AA242" s="25">
        <f t="shared" ref="AA242" si="109">SUM(AA239:AA241)</f>
        <v>3.8826701821900729</v>
      </c>
      <c r="AB242" s="25">
        <f t="shared" ref="AB242" si="110">SUM(AB239:AB241)</f>
        <v>3.8821291703377554</v>
      </c>
    </row>
    <row r="245" spans="1:28" s="39" customFormat="1" ht="21" x14ac:dyDescent="0.4">
      <c r="A245" s="28" t="s">
        <v>55</v>
      </c>
    </row>
    <row r="246" spans="1:28" ht="15" thickBot="1" x14ac:dyDescent="0.35"/>
    <row r="247" spans="1:28" ht="15.6" thickBot="1" x14ac:dyDescent="0.35">
      <c r="A247" s="17" t="s">
        <v>99</v>
      </c>
      <c r="D247" s="8" t="s">
        <v>4</v>
      </c>
      <c r="E247" s="8" t="s">
        <v>5</v>
      </c>
      <c r="F247" s="8" t="s">
        <v>6</v>
      </c>
      <c r="G247" s="8" t="s">
        <v>7</v>
      </c>
      <c r="H247" s="8" t="s">
        <v>8</v>
      </c>
      <c r="I247" s="8" t="s">
        <v>9</v>
      </c>
      <c r="J247" s="8" t="s">
        <v>10</v>
      </c>
      <c r="K247" s="8" t="s">
        <v>11</v>
      </c>
      <c r="L247" s="8" t="s">
        <v>12</v>
      </c>
      <c r="M247" s="8" t="s">
        <v>13</v>
      </c>
      <c r="N247" s="8" t="s">
        <v>14</v>
      </c>
      <c r="O247" s="8" t="s">
        <v>15</v>
      </c>
      <c r="P247" s="8" t="s">
        <v>16</v>
      </c>
      <c r="Q247" s="8" t="s">
        <v>17</v>
      </c>
      <c r="R247" s="8" t="s">
        <v>18</v>
      </c>
      <c r="S247" s="8" t="s">
        <v>33</v>
      </c>
      <c r="T247" s="8" t="s">
        <v>34</v>
      </c>
      <c r="U247" s="8" t="s">
        <v>35</v>
      </c>
      <c r="V247" s="8" t="s">
        <v>36</v>
      </c>
      <c r="W247" s="8" t="s">
        <v>37</v>
      </c>
      <c r="X247" s="8" t="s">
        <v>38</v>
      </c>
      <c r="Y247" s="8" t="s">
        <v>39</v>
      </c>
      <c r="Z247" s="8" t="s">
        <v>40</v>
      </c>
      <c r="AA247" s="8" t="s">
        <v>41</v>
      </c>
      <c r="AB247" s="8" t="s">
        <v>42</v>
      </c>
    </row>
    <row r="248" spans="1:28" x14ac:dyDescent="0.3">
      <c r="A248" s="12" t="s">
        <v>53</v>
      </c>
      <c r="B248" s="6" t="s">
        <v>32</v>
      </c>
      <c r="D248" s="11">
        <f t="shared" ref="D248:AB248" si="111">IF($C$45="DYAA",IF(D$236,D$230/D$236,0),0)</f>
        <v>0</v>
      </c>
      <c r="E248" s="11">
        <f t="shared" si="111"/>
        <v>0</v>
      </c>
      <c r="F248" s="11">
        <f t="shared" si="111"/>
        <v>0</v>
      </c>
      <c r="G248" s="11">
        <f t="shared" si="111"/>
        <v>0</v>
      </c>
      <c r="H248" s="11">
        <f t="shared" si="111"/>
        <v>45.572982511327083</v>
      </c>
      <c r="I248" s="11">
        <f t="shared" si="111"/>
        <v>50.226143970970384</v>
      </c>
      <c r="J248" s="11">
        <f t="shared" si="111"/>
        <v>50.075690165200172</v>
      </c>
      <c r="K248" s="11">
        <f t="shared" si="111"/>
        <v>50.25276461878174</v>
      </c>
      <c r="L248" s="11">
        <f t="shared" si="111"/>
        <v>50.848614897031382</v>
      </c>
      <c r="M248" s="11">
        <f t="shared" si="111"/>
        <v>50.894727468352073</v>
      </c>
      <c r="N248" s="11">
        <f t="shared" si="111"/>
        <v>50.948862559051328</v>
      </c>
      <c r="O248" s="11">
        <f t="shared" si="111"/>
        <v>50.458614383970456</v>
      </c>
      <c r="P248" s="11">
        <f t="shared" si="111"/>
        <v>50.467734084190859</v>
      </c>
      <c r="Q248" s="11">
        <f t="shared" si="111"/>
        <v>50.476393052144815</v>
      </c>
      <c r="R248" s="11">
        <f t="shared" si="111"/>
        <v>50.361439049345762</v>
      </c>
      <c r="S248" s="11">
        <f t="shared" si="111"/>
        <v>49.423750886751684</v>
      </c>
      <c r="T248" s="11">
        <f t="shared" si="111"/>
        <v>49.512802224862014</v>
      </c>
      <c r="U248" s="11">
        <f t="shared" si="111"/>
        <v>49.83372709146871</v>
      </c>
      <c r="V248" s="11">
        <f t="shared" si="111"/>
        <v>49.973736567247144</v>
      </c>
      <c r="W248" s="11">
        <f t="shared" si="111"/>
        <v>49.843094444991834</v>
      </c>
      <c r="X248" s="11">
        <f t="shared" si="111"/>
        <v>50.216006505863703</v>
      </c>
      <c r="Y248" s="11">
        <f t="shared" si="111"/>
        <v>50.598177766740477</v>
      </c>
      <c r="Z248" s="11">
        <f t="shared" si="111"/>
        <v>50.989840920846106</v>
      </c>
      <c r="AA248" s="11">
        <f t="shared" si="111"/>
        <v>51.391234510114536</v>
      </c>
      <c r="AB248" s="11">
        <f t="shared" si="111"/>
        <v>51.802603072200775</v>
      </c>
    </row>
    <row r="249" spans="1:28" x14ac:dyDescent="0.3">
      <c r="A249" s="12" t="s">
        <v>54</v>
      </c>
      <c r="B249" s="6" t="s">
        <v>32</v>
      </c>
      <c r="D249" s="11">
        <f t="shared" ref="D249:AB249" si="112">IF($C$45="DYCP",IF(D$242,D$230/D$242,0),0)</f>
        <v>0</v>
      </c>
      <c r="E249" s="11">
        <f t="shared" si="112"/>
        <v>0</v>
      </c>
      <c r="F249" s="11">
        <f t="shared" si="112"/>
        <v>0</v>
      </c>
      <c r="G249" s="11">
        <f t="shared" si="112"/>
        <v>0</v>
      </c>
      <c r="H249" s="11">
        <f t="shared" si="112"/>
        <v>0</v>
      </c>
      <c r="I249" s="11">
        <f t="shared" si="112"/>
        <v>0</v>
      </c>
      <c r="J249" s="11">
        <f t="shared" si="112"/>
        <v>0</v>
      </c>
      <c r="K249" s="11">
        <f t="shared" si="112"/>
        <v>0</v>
      </c>
      <c r="L249" s="11">
        <f t="shared" si="112"/>
        <v>0</v>
      </c>
      <c r="M249" s="11">
        <f t="shared" si="112"/>
        <v>0</v>
      </c>
      <c r="N249" s="11">
        <f t="shared" si="112"/>
        <v>0</v>
      </c>
      <c r="O249" s="11">
        <f t="shared" si="112"/>
        <v>0</v>
      </c>
      <c r="P249" s="11">
        <f t="shared" si="112"/>
        <v>0</v>
      </c>
      <c r="Q249" s="11">
        <f t="shared" si="112"/>
        <v>0</v>
      </c>
      <c r="R249" s="11">
        <f t="shared" si="112"/>
        <v>0</v>
      </c>
      <c r="S249" s="11">
        <f t="shared" si="112"/>
        <v>0</v>
      </c>
      <c r="T249" s="11">
        <f t="shared" si="112"/>
        <v>0</v>
      </c>
      <c r="U249" s="11">
        <f t="shared" si="112"/>
        <v>0</v>
      </c>
      <c r="V249" s="11">
        <f t="shared" si="112"/>
        <v>0</v>
      </c>
      <c r="W249" s="11">
        <f t="shared" si="112"/>
        <v>0</v>
      </c>
      <c r="X249" s="11">
        <f t="shared" si="112"/>
        <v>0</v>
      </c>
      <c r="Y249" s="11">
        <f t="shared" si="112"/>
        <v>0</v>
      </c>
      <c r="Z249" s="11">
        <f t="shared" si="112"/>
        <v>0</v>
      </c>
      <c r="AA249" s="11">
        <f t="shared" si="112"/>
        <v>0</v>
      </c>
      <c r="AB249" s="11">
        <f t="shared" si="112"/>
        <v>0</v>
      </c>
    </row>
    <row r="250" spans="1:28" ht="29.4" thickBot="1" x14ac:dyDescent="0.35">
      <c r="B250" s="53" t="s">
        <v>104</v>
      </c>
      <c r="C250" s="54" t="s">
        <v>105</v>
      </c>
      <c r="D250" s="55">
        <v>0</v>
      </c>
      <c r="E250" s="55">
        <v>0</v>
      </c>
      <c r="F250" s="55">
        <v>0</v>
      </c>
      <c r="G250" s="55">
        <v>0</v>
      </c>
      <c r="H250" s="55">
        <v>45572.982511327085</v>
      </c>
      <c r="I250" s="55">
        <v>50226.143970970385</v>
      </c>
      <c r="J250" s="55">
        <v>50075.690165200169</v>
      </c>
      <c r="K250" s="55">
        <v>50252.764618781737</v>
      </c>
      <c r="L250" s="55">
        <v>50848.614897031381</v>
      </c>
      <c r="M250" s="55">
        <v>50894.727468352074</v>
      </c>
      <c r="N250" s="55">
        <v>50948.862559051326</v>
      </c>
      <c r="O250" s="55">
        <v>50458.614383970453</v>
      </c>
      <c r="P250" s="55">
        <v>50467.734084190859</v>
      </c>
      <c r="Q250" s="55">
        <v>50476.393052144813</v>
      </c>
      <c r="R250" s="55">
        <v>50361.439049345761</v>
      </c>
      <c r="S250" s="55">
        <v>49423.750886751681</v>
      </c>
      <c r="T250" s="55">
        <v>49512.802224862011</v>
      </c>
      <c r="U250" s="55">
        <v>49833.727091468711</v>
      </c>
      <c r="V250" s="55">
        <v>49973.736567247142</v>
      </c>
      <c r="W250" s="55">
        <v>49843.094444991832</v>
      </c>
      <c r="X250" s="55">
        <v>50216.006505863705</v>
      </c>
      <c r="Y250" s="55">
        <v>50598.177766740475</v>
      </c>
      <c r="Z250" s="55">
        <v>50989.840920846109</v>
      </c>
      <c r="AA250" s="55">
        <v>51391.234510114533</v>
      </c>
      <c r="AB250" s="55">
        <v>51802.603072200778</v>
      </c>
    </row>
    <row r="251" spans="1:28" x14ac:dyDescent="0.3">
      <c r="H251" s="56"/>
    </row>
    <row r="252" spans="1:28" ht="15" thickBot="1" x14ac:dyDescent="0.35"/>
    <row r="253" spans="1:28" ht="15.6" thickBot="1" x14ac:dyDescent="0.35">
      <c r="A253" s="17" t="s">
        <v>61</v>
      </c>
      <c r="D253" s="8" t="s">
        <v>4</v>
      </c>
      <c r="E253" s="8" t="s">
        <v>5</v>
      </c>
      <c r="F253" s="8" t="s">
        <v>6</v>
      </c>
      <c r="G253" s="8" t="s">
        <v>7</v>
      </c>
      <c r="H253" s="8" t="s">
        <v>8</v>
      </c>
      <c r="I253" s="8" t="s">
        <v>9</v>
      </c>
      <c r="J253" s="8" t="s">
        <v>10</v>
      </c>
      <c r="K253" s="8" t="s">
        <v>11</v>
      </c>
      <c r="L253" s="8" t="s">
        <v>12</v>
      </c>
      <c r="M253" s="8" t="s">
        <v>13</v>
      </c>
      <c r="N253" s="8" t="s">
        <v>14</v>
      </c>
      <c r="O253" s="8" t="s">
        <v>15</v>
      </c>
      <c r="P253" s="8" t="s">
        <v>16</v>
      </c>
      <c r="Q253" s="8" t="s">
        <v>17</v>
      </c>
      <c r="R253" s="8" t="s">
        <v>18</v>
      </c>
      <c r="S253" s="8" t="s">
        <v>33</v>
      </c>
      <c r="T253" s="8" t="s">
        <v>34</v>
      </c>
      <c r="U253" s="8" t="s">
        <v>35</v>
      </c>
      <c r="V253" s="8" t="s">
        <v>36</v>
      </c>
      <c r="W253" s="8" t="s">
        <v>37</v>
      </c>
      <c r="X253" s="8" t="s">
        <v>38</v>
      </c>
      <c r="Y253" s="8" t="s">
        <v>39</v>
      </c>
      <c r="Z253" s="8" t="s">
        <v>40</v>
      </c>
      <c r="AA253" s="8" t="s">
        <v>41</v>
      </c>
      <c r="AB253" s="8" t="s">
        <v>42</v>
      </c>
    </row>
    <row r="254" spans="1:28" x14ac:dyDescent="0.3">
      <c r="A254" s="12" t="s">
        <v>53</v>
      </c>
      <c r="B254" s="6" t="s">
        <v>32</v>
      </c>
      <c r="D254" s="11">
        <f>D248*((1+$C$15)^(D$113+2))</f>
        <v>0</v>
      </c>
      <c r="E254" s="11">
        <f t="shared" ref="E254:AB254" si="113">E248*((1+$C$15)^(E$113+2))</f>
        <v>0</v>
      </c>
      <c r="F254" s="11">
        <f t="shared" si="113"/>
        <v>0</v>
      </c>
      <c r="G254" s="11">
        <f t="shared" si="113"/>
        <v>0</v>
      </c>
      <c r="H254" s="11">
        <f t="shared" si="113"/>
        <v>52.349031842792705</v>
      </c>
      <c r="I254" s="11">
        <f t="shared" si="113"/>
        <v>58.847932755157828</v>
      </c>
      <c r="J254" s="11">
        <f t="shared" si="113"/>
        <v>59.845085185064065</v>
      </c>
      <c r="K254" s="11">
        <f t="shared" si="113"/>
        <v>61.257839659604898</v>
      </c>
      <c r="L254" s="11">
        <f t="shared" si="113"/>
        <v>63.223861380422392</v>
      </c>
      <c r="M254" s="11">
        <f t="shared" si="113"/>
        <v>64.546820498234496</v>
      </c>
      <c r="N254" s="11">
        <f t="shared" si="113"/>
        <v>65.907786420467957</v>
      </c>
      <c r="O254" s="11">
        <f t="shared" si="113"/>
        <v>66.579070093227784</v>
      </c>
      <c r="P254" s="11">
        <f t="shared" si="113"/>
        <v>67.922925410873972</v>
      </c>
      <c r="Q254" s="11">
        <f t="shared" si="113"/>
        <v>69.293270826519489</v>
      </c>
      <c r="R254" s="11">
        <f t="shared" si="113"/>
        <v>70.518172887028683</v>
      </c>
      <c r="S254" s="11">
        <f t="shared" si="113"/>
        <v>70.589286745147575</v>
      </c>
      <c r="T254" s="11">
        <f t="shared" si="113"/>
        <v>72.1308034643382</v>
      </c>
      <c r="U254" s="11">
        <f t="shared" si="113"/>
        <v>74.050297003463896</v>
      </c>
      <c r="V254" s="11">
        <f t="shared" si="113"/>
        <v>75.743510593797325</v>
      </c>
      <c r="W254" s="11">
        <f t="shared" si="113"/>
        <v>77.056410740519553</v>
      </c>
      <c r="X254" s="11">
        <f t="shared" si="113"/>
        <v>79.185583709726885</v>
      </c>
      <c r="Y254" s="11">
        <f t="shared" si="113"/>
        <v>81.383993875594541</v>
      </c>
      <c r="Z254" s="11">
        <f t="shared" si="113"/>
        <v>83.654238671543084</v>
      </c>
      <c r="AA254" s="11">
        <f t="shared" si="113"/>
        <v>85.99902274824133</v>
      </c>
      <c r="AB254" s="11">
        <f t="shared" si="113"/>
        <v>88.421162638746438</v>
      </c>
    </row>
    <row r="255" spans="1:28" x14ac:dyDescent="0.3">
      <c r="A255" s="12" t="s">
        <v>54</v>
      </c>
      <c r="B255" s="6" t="s">
        <v>32</v>
      </c>
      <c r="D255" s="11">
        <f>D249*((1+$C$15)^(D$113+2))</f>
        <v>0</v>
      </c>
      <c r="E255" s="11">
        <f t="shared" ref="E255:AB255" si="114">E249*((1+$C$15)^(E$113+2))</f>
        <v>0</v>
      </c>
      <c r="F255" s="11">
        <f t="shared" si="114"/>
        <v>0</v>
      </c>
      <c r="G255" s="11">
        <f t="shared" si="114"/>
        <v>0</v>
      </c>
      <c r="H255" s="11">
        <f t="shared" si="114"/>
        <v>0</v>
      </c>
      <c r="I255" s="11">
        <f t="shared" si="114"/>
        <v>0</v>
      </c>
      <c r="J255" s="11">
        <f t="shared" si="114"/>
        <v>0</v>
      </c>
      <c r="K255" s="11">
        <f t="shared" si="114"/>
        <v>0</v>
      </c>
      <c r="L255" s="11">
        <f t="shared" si="114"/>
        <v>0</v>
      </c>
      <c r="M255" s="11">
        <f t="shared" si="114"/>
        <v>0</v>
      </c>
      <c r="N255" s="11">
        <f t="shared" si="114"/>
        <v>0</v>
      </c>
      <c r="O255" s="11">
        <f t="shared" si="114"/>
        <v>0</v>
      </c>
      <c r="P255" s="11">
        <f t="shared" si="114"/>
        <v>0</v>
      </c>
      <c r="Q255" s="11">
        <f t="shared" si="114"/>
        <v>0</v>
      </c>
      <c r="R255" s="11">
        <f t="shared" si="114"/>
        <v>0</v>
      </c>
      <c r="S255" s="11">
        <f t="shared" si="114"/>
        <v>0</v>
      </c>
      <c r="T255" s="11">
        <f t="shared" si="114"/>
        <v>0</v>
      </c>
      <c r="U255" s="11">
        <f t="shared" si="114"/>
        <v>0</v>
      </c>
      <c r="V255" s="11">
        <f t="shared" si="114"/>
        <v>0</v>
      </c>
      <c r="W255" s="11">
        <f t="shared" si="114"/>
        <v>0</v>
      </c>
      <c r="X255" s="11">
        <f t="shared" si="114"/>
        <v>0</v>
      </c>
      <c r="Y255" s="11">
        <f t="shared" si="114"/>
        <v>0</v>
      </c>
      <c r="Z255" s="11">
        <f t="shared" si="114"/>
        <v>0</v>
      </c>
      <c r="AA255" s="11">
        <f t="shared" si="114"/>
        <v>0</v>
      </c>
      <c r="AB255" s="11">
        <f t="shared" si="114"/>
        <v>0</v>
      </c>
    </row>
    <row r="275" spans="1:6" x14ac:dyDescent="0.3">
      <c r="A275" s="57"/>
      <c r="B275" s="57"/>
      <c r="C275" s="57"/>
      <c r="D275" s="57"/>
      <c r="E275" s="57"/>
      <c r="F275" s="57"/>
    </row>
    <row r="276" spans="1:6" x14ac:dyDescent="0.3">
      <c r="A276" s="57"/>
      <c r="B276" s="57"/>
      <c r="C276" s="57"/>
      <c r="D276" s="57"/>
      <c r="E276" s="57"/>
      <c r="F276" s="57"/>
    </row>
    <row r="277" spans="1:6" x14ac:dyDescent="0.3">
      <c r="A277" s="57"/>
      <c r="B277" s="57"/>
      <c r="C277" s="57"/>
      <c r="D277" s="57"/>
      <c r="E277" s="57"/>
      <c r="F277" s="57"/>
    </row>
    <row r="278" spans="1:6" x14ac:dyDescent="0.3">
      <c r="A278" s="57"/>
      <c r="B278" s="57"/>
      <c r="C278" s="57"/>
      <c r="D278" s="57"/>
      <c r="E278" s="57"/>
      <c r="F278" s="57"/>
    </row>
    <row r="279" spans="1:6" x14ac:dyDescent="0.3">
      <c r="A279" s="46"/>
    </row>
  </sheetData>
  <mergeCells count="10">
    <mergeCell ref="I5:J5"/>
    <mergeCell ref="I7:J7"/>
    <mergeCell ref="I4:J4"/>
    <mergeCell ref="A5:F5"/>
    <mergeCell ref="A6:F6"/>
    <mergeCell ref="A275:F275"/>
    <mergeCell ref="A276:F276"/>
    <mergeCell ref="A277:F277"/>
    <mergeCell ref="A278:F278"/>
    <mergeCell ref="A10:E10"/>
  </mergeCells>
  <dataValidations count="1">
    <dataValidation type="list" allowBlank="1" showInputMessage="1" showErrorMessage="1" sqref="C45">
      <formula1>$AI$23:$AI$24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2335036F88A345BED9E2B6C26D3709" ma:contentTypeVersion="0" ma:contentTypeDescription="Create a new document." ma:contentTypeScope="" ma:versionID="3b415b554633885917d1334b061c52d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8AE0A4-568B-460B-A875-F0AC1B2AF250}"/>
</file>

<file path=customXml/itemProps2.xml><?xml version="1.0" encoding="utf-8"?>
<ds:datastoreItem xmlns:ds="http://schemas.openxmlformats.org/officeDocument/2006/customXml" ds:itemID="{33AE70D0-EE02-4373-9C97-10AA190DEE04}"/>
</file>

<file path=customXml/itemProps3.xml><?xml version="1.0" encoding="utf-8"?>
<ds:datastoreItem xmlns:ds="http://schemas.openxmlformats.org/officeDocument/2006/customXml" ds:itemID="{3ADADE4C-5D0F-4A05-A2C6-8D39B6D96F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Unit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Masters</dc:creator>
  <cp:lastModifiedBy>Philip Saynor</cp:lastModifiedBy>
  <dcterms:created xsi:type="dcterms:W3CDTF">2017-07-29T10:23:45Z</dcterms:created>
  <dcterms:modified xsi:type="dcterms:W3CDTF">2018-08-31T13:39:44Z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0x010100122335036F88A345BED9E2B6C26D3709</vt:lpwstr>
  </property>
</Properties>
</file>