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2.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tables/table18.xml" ContentType="application/vnd.openxmlformats-officedocument.spreadsheetml.table+xml"/>
  <Override PartName="/xl/comments3.xml" ContentType="application/vnd.openxmlformats-officedocument.spreadsheetml.comments+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codeName="ThisWorkbook"/>
  <xr:revisionPtr revIDLastSave="0" documentId="13_ncr:1_{55188B56-2C35-4E91-ACF9-7897D61D78DE}" xr6:coauthVersionLast="47" xr6:coauthVersionMax="47" xr10:uidLastSave="{00000000-0000-0000-0000-000000000000}"/>
  <workbookProtection workbookAlgorithmName="SHA-512" workbookHashValue="iIfkJ8xxSwNe6Sk1KfnSUNTyjvw/kSVs+2xAbaQsKQuR9+PPePDrzHzKptrfwirHqfn8NJSL5tp3zl8VBJWcWA==" workbookSaltValue="e07TcSGw1wJW1QuyBkDkAQ==" workbookSpinCount="100000" lockStructure="1"/>
  <bookViews>
    <workbookView xWindow="20370" yWindow="-120" windowWidth="29040" windowHeight="15840" xr2:uid="{00000000-000D-0000-FFFF-FFFF00000000}"/>
  </bookViews>
  <sheets>
    <sheet name="TITLE PAGE" sheetId="1" r:id="rId1"/>
    <sheet name="1. Base Year Licences" sheetId="3" r:id="rId2"/>
    <sheet name="2. WC Level Data" sheetId="15" r:id="rId3"/>
    <sheet name="SSWSSW" sheetId="27" r:id="rId4"/>
    <sheet name="4. Options Appraisal Summary" sheetId="17" r:id="rId5"/>
    <sheet name="5. Options Benefits" sheetId="18" r:id="rId6"/>
    <sheet name="5a-5c. Cost Profiles" sheetId="26" r:id="rId7"/>
    <sheet name="6. Drought Plan Links" sheetId="19" r:id="rId8"/>
    <sheet name="7. Adaptive Programmes" sheetId="16" r:id="rId9"/>
    <sheet name="8. Business Plan Links " sheetId="22" r:id="rId10"/>
    <sheet name="Option Typs_Grps" sheetId="23" state="veryHidden" r:id="rId11"/>
  </sheets>
  <definedNames>
    <definedName name="_xlnm._FilterDatabase" localSheetId="9" hidden="1">'8. Business Plan Links '!$B$6:$U$95</definedName>
    <definedName name="btnTemplate">"Button 1"</definedName>
    <definedName name="rngCompanyWRZ">"$Q$2"</definedName>
    <definedName name="rngOptions">'Option Typs_Grps'!$B$2:$C$47</definedName>
    <definedName name="rngWRZ">'Option Typs_Grps'!$E$2:$J$133</definedName>
    <definedName name="TBL2d_WCDYAABL">'2. WC Level Data'!$B$55:$CJ$65</definedName>
    <definedName name="TBL2e_WCDYAAFP">'2. WC Level Data'!$B$68:$CJ$80</definedName>
    <definedName name="WRZ_DATA_T3A" localSheetId="3">SSWSSW!$B$22</definedName>
    <definedName name="WRZ_DATA_T3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27" l="1"/>
  <c r="K66" i="27" s="1"/>
  <c r="L66" i="27" s="1"/>
  <c r="M66" i="27" s="1"/>
  <c r="N66" i="27" s="1"/>
  <c r="O66" i="27" s="1"/>
  <c r="P66" i="27" s="1"/>
  <c r="Q66" i="27" s="1"/>
  <c r="R66" i="27" s="1"/>
  <c r="S66" i="27" s="1"/>
  <c r="T66" i="27" s="1"/>
  <c r="U66" i="27" s="1"/>
  <c r="V66" i="27" s="1"/>
  <c r="W66" i="27" s="1"/>
  <c r="X66" i="27" s="1"/>
  <c r="Y66" i="27" s="1"/>
  <c r="Z66" i="27" s="1"/>
  <c r="AA66" i="27" s="1"/>
  <c r="AB66" i="27" s="1"/>
  <c r="AC66" i="27" s="1"/>
  <c r="AD66" i="27" s="1"/>
  <c r="AE66" i="27" s="1"/>
  <c r="AF66" i="27" s="1"/>
  <c r="AG66" i="27" s="1"/>
  <c r="AH66" i="27" s="1"/>
  <c r="AI66" i="27" s="1"/>
  <c r="AJ66" i="27" s="1"/>
  <c r="AK66" i="27" s="1"/>
  <c r="AL66" i="27" s="1"/>
  <c r="AM66" i="27" s="1"/>
  <c r="AN66" i="27" s="1"/>
  <c r="AO66" i="27" s="1"/>
  <c r="AP66" i="27" s="1"/>
  <c r="AQ66" i="27" s="1"/>
  <c r="AR66" i="27" s="1"/>
  <c r="AS66" i="27" s="1"/>
  <c r="AT66" i="27" s="1"/>
  <c r="AU66" i="27" s="1"/>
  <c r="AV66" i="27" s="1"/>
  <c r="AW66" i="27" s="1"/>
  <c r="AX66" i="27" s="1"/>
  <c r="AY66" i="27" s="1"/>
  <c r="AZ66" i="27" s="1"/>
  <c r="BA66" i="27" s="1"/>
  <c r="BB66" i="27" s="1"/>
  <c r="BC66" i="27" s="1"/>
  <c r="BD66" i="27" s="1"/>
  <c r="BE66" i="27" s="1"/>
  <c r="BF66" i="27" s="1"/>
  <c r="BG66" i="27" s="1"/>
  <c r="BH66" i="27" s="1"/>
  <c r="BI66" i="27" s="1"/>
  <c r="BJ66" i="27" s="1"/>
  <c r="BK66" i="27" s="1"/>
  <c r="BL66" i="27" s="1"/>
  <c r="BM66" i="27" s="1"/>
  <c r="BN66" i="27" s="1"/>
  <c r="BO66" i="27" s="1"/>
  <c r="BP66" i="27" s="1"/>
  <c r="BQ66" i="27" s="1"/>
  <c r="BR66" i="27" s="1"/>
  <c r="BS66" i="27" s="1"/>
  <c r="BT66" i="27" s="1"/>
  <c r="BU66" i="27" s="1"/>
  <c r="BV66" i="27" s="1"/>
  <c r="BW66" i="27" s="1"/>
  <c r="BX66" i="27" s="1"/>
  <c r="BY66" i="27" s="1"/>
  <c r="BZ66" i="27" s="1"/>
  <c r="CA66" i="27" s="1"/>
  <c r="CB66" i="27" s="1"/>
  <c r="CC66" i="27" s="1"/>
  <c r="CD66" i="27" s="1"/>
  <c r="CE66" i="27" s="1"/>
  <c r="CF66" i="27" s="1"/>
  <c r="CG66" i="27" s="1"/>
  <c r="CH66" i="27" s="1"/>
  <c r="CI66" i="27" s="1"/>
  <c r="H66" i="27"/>
  <c r="H61" i="27" l="1"/>
  <c r="I61" i="27"/>
  <c r="J61" i="27"/>
  <c r="K61" i="27"/>
  <c r="L61" i="27"/>
  <c r="G61" i="27"/>
  <c r="AA272" i="22" l="1"/>
  <c r="Z272" i="22"/>
  <c r="Y272" i="22"/>
  <c r="X272" i="22"/>
  <c r="W272" i="22"/>
  <c r="V272" i="22"/>
  <c r="U272" i="22"/>
  <c r="T272" i="22"/>
  <c r="S272" i="22"/>
  <c r="R272" i="22"/>
  <c r="Q272" i="22"/>
  <c r="P272" i="22"/>
  <c r="O272" i="22"/>
  <c r="N272" i="22"/>
  <c r="M272" i="22"/>
  <c r="L272" i="22"/>
  <c r="K272" i="22"/>
  <c r="J272" i="22"/>
  <c r="I272" i="22"/>
  <c r="H272" i="22"/>
  <c r="G272" i="22"/>
  <c r="AA263" i="22"/>
  <c r="Z263" i="22"/>
  <c r="Y263" i="22"/>
  <c r="X263" i="22"/>
  <c r="W263" i="22"/>
  <c r="V263" i="22"/>
  <c r="U263" i="22"/>
  <c r="T263" i="22"/>
  <c r="S263" i="22"/>
  <c r="R263" i="22"/>
  <c r="Q263" i="22"/>
  <c r="P263" i="22"/>
  <c r="O263" i="22"/>
  <c r="N263" i="22"/>
  <c r="M263" i="22"/>
  <c r="L263" i="22"/>
  <c r="K263" i="22"/>
  <c r="J263" i="22"/>
  <c r="I263" i="22"/>
  <c r="H263" i="22"/>
  <c r="G263" i="22"/>
  <c r="AA262" i="22"/>
  <c r="Z262" i="22"/>
  <c r="Z264" i="22" s="1"/>
  <c r="Y262" i="22"/>
  <c r="X262" i="22"/>
  <c r="W262" i="22"/>
  <c r="V262" i="22"/>
  <c r="V264" i="22" s="1"/>
  <c r="U262" i="22"/>
  <c r="T262" i="22"/>
  <c r="S262" i="22"/>
  <c r="R262" i="22"/>
  <c r="R264" i="22" s="1"/>
  <c r="Q262" i="22"/>
  <c r="P262" i="22"/>
  <c r="O262" i="22"/>
  <c r="N262" i="22"/>
  <c r="N264" i="22" s="1"/>
  <c r="M262" i="22"/>
  <c r="L262" i="22"/>
  <c r="K262" i="22"/>
  <c r="J262" i="22"/>
  <c r="J264" i="22" s="1"/>
  <c r="I262" i="22"/>
  <c r="H262" i="22"/>
  <c r="G262" i="22"/>
  <c r="AA257" i="22"/>
  <c r="Z257" i="22"/>
  <c r="Y257" i="22"/>
  <c r="X257" i="22"/>
  <c r="W257" i="22"/>
  <c r="V257" i="22"/>
  <c r="U257" i="22"/>
  <c r="T257" i="22"/>
  <c r="S257" i="22"/>
  <c r="R257" i="22"/>
  <c r="Q257" i="22"/>
  <c r="P257" i="22"/>
  <c r="O257" i="22"/>
  <c r="N257" i="22"/>
  <c r="M257" i="22"/>
  <c r="L257" i="22"/>
  <c r="K257" i="22"/>
  <c r="J257" i="22"/>
  <c r="I257" i="22"/>
  <c r="H257" i="22"/>
  <c r="G257" i="22"/>
  <c r="AA256" i="22"/>
  <c r="Z256" i="22"/>
  <c r="Y256" i="22"/>
  <c r="X256" i="22"/>
  <c r="W256" i="22"/>
  <c r="V256" i="22"/>
  <c r="U256" i="22"/>
  <c r="T256" i="22"/>
  <c r="S256" i="22"/>
  <c r="R256" i="22"/>
  <c r="Q256" i="22"/>
  <c r="P256" i="22"/>
  <c r="O256" i="22"/>
  <c r="N256" i="22"/>
  <c r="M256" i="22"/>
  <c r="L256" i="22"/>
  <c r="K256" i="22"/>
  <c r="J256" i="22"/>
  <c r="I256" i="22"/>
  <c r="H256" i="22"/>
  <c r="G256" i="22"/>
  <c r="AA255" i="22"/>
  <c r="Z255" i="22"/>
  <c r="Y255" i="22"/>
  <c r="X255" i="22"/>
  <c r="W255" i="22"/>
  <c r="V255" i="22"/>
  <c r="U255" i="22"/>
  <c r="T255" i="22"/>
  <c r="S255" i="22"/>
  <c r="R255" i="22"/>
  <c r="Q255" i="22"/>
  <c r="P255" i="22"/>
  <c r="O255" i="22"/>
  <c r="N255" i="22"/>
  <c r="M255" i="22"/>
  <c r="L255" i="22"/>
  <c r="K255" i="22"/>
  <c r="J255" i="22"/>
  <c r="I255" i="22"/>
  <c r="H255" i="22"/>
  <c r="G255" i="22"/>
  <c r="AA248" i="22"/>
  <c r="Z248" i="22"/>
  <c r="Y248" i="22"/>
  <c r="X248" i="22"/>
  <c r="W248" i="22"/>
  <c r="V248" i="22"/>
  <c r="U248" i="22"/>
  <c r="T248" i="22"/>
  <c r="S248" i="22"/>
  <c r="R248" i="22"/>
  <c r="Q248" i="22"/>
  <c r="P248" i="22"/>
  <c r="O248" i="22"/>
  <c r="N248" i="22"/>
  <c r="M248" i="22"/>
  <c r="L248" i="22"/>
  <c r="K248" i="22"/>
  <c r="J248" i="22"/>
  <c r="I248" i="22"/>
  <c r="H248" i="22"/>
  <c r="G248" i="22"/>
  <c r="AA239" i="22"/>
  <c r="Z239" i="22"/>
  <c r="Y239" i="22"/>
  <c r="X239" i="22"/>
  <c r="W239" i="22"/>
  <c r="V239" i="22"/>
  <c r="U239" i="22"/>
  <c r="T239" i="22"/>
  <c r="S239" i="22"/>
  <c r="R239" i="22"/>
  <c r="Q239" i="22"/>
  <c r="P239" i="22"/>
  <c r="O239" i="22"/>
  <c r="N239" i="22"/>
  <c r="M239" i="22"/>
  <c r="L239" i="22"/>
  <c r="K239" i="22"/>
  <c r="J239" i="22"/>
  <c r="I239" i="22"/>
  <c r="H239" i="22"/>
  <c r="G239" i="22"/>
  <c r="AA230" i="22"/>
  <c r="Z230" i="22"/>
  <c r="Y230" i="22"/>
  <c r="X230" i="22"/>
  <c r="W230" i="22"/>
  <c r="V230" i="22"/>
  <c r="U230" i="22"/>
  <c r="T230" i="22"/>
  <c r="S230" i="22"/>
  <c r="R230" i="22"/>
  <c r="Q230" i="22"/>
  <c r="P230" i="22"/>
  <c r="O230" i="22"/>
  <c r="N230" i="22"/>
  <c r="M230" i="22"/>
  <c r="L230" i="22"/>
  <c r="K230" i="22"/>
  <c r="J230" i="22"/>
  <c r="I230" i="22"/>
  <c r="H230" i="22"/>
  <c r="G230" i="22"/>
  <c r="AA217" i="22"/>
  <c r="Z217" i="22"/>
  <c r="Y217" i="22"/>
  <c r="X217" i="22"/>
  <c r="W217" i="22"/>
  <c r="V217" i="22"/>
  <c r="U217" i="22"/>
  <c r="T217" i="22"/>
  <c r="S217" i="22"/>
  <c r="R217" i="22"/>
  <c r="Q217" i="22"/>
  <c r="P217" i="22"/>
  <c r="O217" i="22"/>
  <c r="N217" i="22"/>
  <c r="M217" i="22"/>
  <c r="L217" i="22"/>
  <c r="K217" i="22"/>
  <c r="J217" i="22"/>
  <c r="I217" i="22"/>
  <c r="H217" i="22"/>
  <c r="G217" i="22"/>
  <c r="AA214" i="22"/>
  <c r="Z214" i="22"/>
  <c r="Y214" i="22"/>
  <c r="X214" i="22"/>
  <c r="W214" i="22"/>
  <c r="V214" i="22"/>
  <c r="U214" i="22"/>
  <c r="T214" i="22"/>
  <c r="S214" i="22"/>
  <c r="R214" i="22"/>
  <c r="Q214" i="22"/>
  <c r="P214" i="22"/>
  <c r="O214" i="22"/>
  <c r="N214" i="22"/>
  <c r="M214" i="22"/>
  <c r="L214" i="22"/>
  <c r="K214" i="22"/>
  <c r="J214" i="22"/>
  <c r="I214" i="22"/>
  <c r="H214" i="22"/>
  <c r="G214" i="22"/>
  <c r="AA211" i="22"/>
  <c r="Z211" i="22"/>
  <c r="Y211" i="22"/>
  <c r="X211" i="22"/>
  <c r="W211" i="22"/>
  <c r="V211" i="22"/>
  <c r="U211" i="22"/>
  <c r="T211" i="22"/>
  <c r="S211" i="22"/>
  <c r="R211" i="22"/>
  <c r="Q211" i="22"/>
  <c r="P211" i="22"/>
  <c r="O211" i="22"/>
  <c r="N211" i="22"/>
  <c r="M211" i="22"/>
  <c r="L211" i="22"/>
  <c r="K211" i="22"/>
  <c r="J211" i="22"/>
  <c r="I211" i="22"/>
  <c r="H211" i="22"/>
  <c r="G211" i="22"/>
  <c r="AA208" i="22"/>
  <c r="Z208" i="22"/>
  <c r="Y208" i="22"/>
  <c r="X208" i="22"/>
  <c r="W208" i="22"/>
  <c r="V208" i="22"/>
  <c r="U208" i="22"/>
  <c r="T208" i="22"/>
  <c r="S208" i="22"/>
  <c r="R208" i="22"/>
  <c r="Q208" i="22"/>
  <c r="P208" i="22"/>
  <c r="O208" i="22"/>
  <c r="N208" i="22"/>
  <c r="M208" i="22"/>
  <c r="L208" i="22"/>
  <c r="K208" i="22"/>
  <c r="J208" i="22"/>
  <c r="I208" i="22"/>
  <c r="H208" i="22"/>
  <c r="G208" i="22"/>
  <c r="AA205" i="22"/>
  <c r="Z205" i="22"/>
  <c r="Y205" i="22"/>
  <c r="X205" i="22"/>
  <c r="W205" i="22"/>
  <c r="V205" i="22"/>
  <c r="U205" i="22"/>
  <c r="T205" i="22"/>
  <c r="S205" i="22"/>
  <c r="R205" i="22"/>
  <c r="Q205" i="22"/>
  <c r="P205" i="22"/>
  <c r="O205" i="22"/>
  <c r="N205" i="22"/>
  <c r="M205" i="22"/>
  <c r="L205" i="22"/>
  <c r="K205" i="22"/>
  <c r="J205" i="22"/>
  <c r="I205" i="22"/>
  <c r="H205" i="22"/>
  <c r="G205" i="22"/>
  <c r="AA199" i="22"/>
  <c r="Z199" i="22"/>
  <c r="Y199" i="22"/>
  <c r="X199" i="22"/>
  <c r="W199" i="22"/>
  <c r="V199" i="22"/>
  <c r="U199" i="22"/>
  <c r="T199" i="22"/>
  <c r="S199" i="22"/>
  <c r="R199" i="22"/>
  <c r="Q199" i="22"/>
  <c r="P199" i="22"/>
  <c r="O199" i="22"/>
  <c r="N199" i="22"/>
  <c r="M199" i="22"/>
  <c r="L199" i="22"/>
  <c r="K199" i="22"/>
  <c r="J199" i="22"/>
  <c r="I199" i="22"/>
  <c r="H199" i="22"/>
  <c r="G199" i="22"/>
  <c r="AA177" i="22"/>
  <c r="Z177" i="22"/>
  <c r="Y177" i="22"/>
  <c r="X177" i="22"/>
  <c r="W177" i="22"/>
  <c r="V177" i="22"/>
  <c r="U177" i="22"/>
  <c r="T177" i="22"/>
  <c r="S177" i="22"/>
  <c r="R177" i="22"/>
  <c r="Q177" i="22"/>
  <c r="P177" i="22"/>
  <c r="O177" i="22"/>
  <c r="N177" i="22"/>
  <c r="M177" i="22"/>
  <c r="L177" i="22"/>
  <c r="K177" i="22"/>
  <c r="J177" i="22"/>
  <c r="I177" i="22"/>
  <c r="H177" i="22"/>
  <c r="G177" i="22"/>
  <c r="AA168" i="22"/>
  <c r="Z168" i="22"/>
  <c r="Y168" i="22"/>
  <c r="X168" i="22"/>
  <c r="W168" i="22"/>
  <c r="V168" i="22"/>
  <c r="U168" i="22"/>
  <c r="T168" i="22"/>
  <c r="S168" i="22"/>
  <c r="R168" i="22"/>
  <c r="Q168" i="22"/>
  <c r="P168" i="22"/>
  <c r="O168" i="22"/>
  <c r="N168" i="22"/>
  <c r="M168" i="22"/>
  <c r="L168" i="22"/>
  <c r="K168" i="22"/>
  <c r="J168" i="22"/>
  <c r="I168" i="22"/>
  <c r="H168" i="22"/>
  <c r="G168" i="22"/>
  <c r="AA167" i="22"/>
  <c r="Z167" i="22"/>
  <c r="Y167" i="22"/>
  <c r="Y169" i="22" s="1"/>
  <c r="X167" i="22"/>
  <c r="W167" i="22"/>
  <c r="V167" i="22"/>
  <c r="U167" i="22"/>
  <c r="T167" i="22"/>
  <c r="S167" i="22"/>
  <c r="R167" i="22"/>
  <c r="Q167" i="22"/>
  <c r="P167" i="22"/>
  <c r="O167" i="22"/>
  <c r="N167" i="22"/>
  <c r="M167" i="22"/>
  <c r="L167" i="22"/>
  <c r="K167" i="22"/>
  <c r="J167" i="22"/>
  <c r="I167" i="22"/>
  <c r="H167" i="22"/>
  <c r="G167" i="22"/>
  <c r="AA162" i="22"/>
  <c r="Z162" i="22"/>
  <c r="Y162" i="22"/>
  <c r="X162" i="22"/>
  <c r="W162" i="22"/>
  <c r="V162" i="22"/>
  <c r="U162" i="22"/>
  <c r="T162" i="22"/>
  <c r="S162" i="22"/>
  <c r="R162" i="22"/>
  <c r="Q162" i="22"/>
  <c r="P162" i="22"/>
  <c r="O162" i="22"/>
  <c r="N162" i="22"/>
  <c r="M162" i="22"/>
  <c r="L162" i="22"/>
  <c r="K162" i="22"/>
  <c r="J162" i="22"/>
  <c r="I162" i="22"/>
  <c r="H162" i="22"/>
  <c r="G162" i="22"/>
  <c r="AA161" i="22"/>
  <c r="Z161" i="22"/>
  <c r="Y161" i="22"/>
  <c r="X161" i="22"/>
  <c r="W161" i="22"/>
  <c r="V161" i="22"/>
  <c r="U161" i="22"/>
  <c r="T161" i="22"/>
  <c r="S161" i="22"/>
  <c r="R161" i="22"/>
  <c r="Q161" i="22"/>
  <c r="P161" i="22"/>
  <c r="O161" i="22"/>
  <c r="N161" i="22"/>
  <c r="M161" i="22"/>
  <c r="L161" i="22"/>
  <c r="K161" i="22"/>
  <c r="J161" i="22"/>
  <c r="I161" i="22"/>
  <c r="H161" i="22"/>
  <c r="G161" i="22"/>
  <c r="AA160" i="22"/>
  <c r="Z160" i="22"/>
  <c r="Y160" i="22"/>
  <c r="X160" i="22"/>
  <c r="W160" i="22"/>
  <c r="V160" i="22"/>
  <c r="U160" i="22"/>
  <c r="T160" i="22"/>
  <c r="S160" i="22"/>
  <c r="R160" i="22"/>
  <c r="Q160" i="22"/>
  <c r="P160" i="22"/>
  <c r="O160" i="22"/>
  <c r="N160" i="22"/>
  <c r="M160" i="22"/>
  <c r="L160" i="22"/>
  <c r="K160" i="22"/>
  <c r="J160" i="22"/>
  <c r="I160" i="22"/>
  <c r="H160" i="22"/>
  <c r="G160" i="22"/>
  <c r="AA153" i="22"/>
  <c r="Z153" i="22"/>
  <c r="Y153" i="22"/>
  <c r="X153" i="22"/>
  <c r="W153" i="22"/>
  <c r="V153" i="22"/>
  <c r="U153" i="22"/>
  <c r="T153" i="22"/>
  <c r="S153" i="22"/>
  <c r="R153" i="22"/>
  <c r="Q153" i="22"/>
  <c r="P153" i="22"/>
  <c r="O153" i="22"/>
  <c r="N153" i="22"/>
  <c r="M153" i="22"/>
  <c r="L153" i="22"/>
  <c r="K153" i="22"/>
  <c r="J153" i="22"/>
  <c r="I153" i="22"/>
  <c r="H153" i="22"/>
  <c r="G153" i="22"/>
  <c r="AA144" i="22"/>
  <c r="Z144" i="22"/>
  <c r="Y144" i="22"/>
  <c r="X144" i="22"/>
  <c r="W144" i="22"/>
  <c r="V144" i="22"/>
  <c r="U144" i="22"/>
  <c r="T144" i="22"/>
  <c r="S144" i="22"/>
  <c r="R144" i="22"/>
  <c r="Q144" i="22"/>
  <c r="P144" i="22"/>
  <c r="O144" i="22"/>
  <c r="N144" i="22"/>
  <c r="M144" i="22"/>
  <c r="L144" i="22"/>
  <c r="K144" i="22"/>
  <c r="J144" i="22"/>
  <c r="I144" i="22"/>
  <c r="H144" i="22"/>
  <c r="G144" i="22"/>
  <c r="AA135" i="22"/>
  <c r="Z135" i="22"/>
  <c r="Y135" i="22"/>
  <c r="X135" i="22"/>
  <c r="W135" i="22"/>
  <c r="V135" i="22"/>
  <c r="U135" i="22"/>
  <c r="T135" i="22"/>
  <c r="S135" i="22"/>
  <c r="R135" i="22"/>
  <c r="Q135" i="22"/>
  <c r="P135" i="22"/>
  <c r="O135" i="22"/>
  <c r="N135" i="22"/>
  <c r="M135" i="22"/>
  <c r="L135" i="22"/>
  <c r="K135" i="22"/>
  <c r="J135" i="22"/>
  <c r="I135" i="22"/>
  <c r="H135" i="22"/>
  <c r="G135" i="22"/>
  <c r="AA122" i="22"/>
  <c r="Z122" i="22"/>
  <c r="Y122" i="22"/>
  <c r="X122" i="22"/>
  <c r="W122" i="22"/>
  <c r="V122" i="22"/>
  <c r="U122" i="22"/>
  <c r="T122" i="22"/>
  <c r="S122" i="22"/>
  <c r="R122" i="22"/>
  <c r="Q122" i="22"/>
  <c r="P122" i="22"/>
  <c r="O122" i="22"/>
  <c r="N122" i="22"/>
  <c r="M122" i="22"/>
  <c r="L122" i="22"/>
  <c r="K122" i="22"/>
  <c r="J122" i="22"/>
  <c r="I122" i="22"/>
  <c r="H122" i="22"/>
  <c r="G122" i="22"/>
  <c r="AA119" i="22"/>
  <c r="Z119" i="22"/>
  <c r="Y119" i="22"/>
  <c r="X119" i="22"/>
  <c r="W119" i="22"/>
  <c r="V119" i="22"/>
  <c r="U119" i="22"/>
  <c r="T119" i="22"/>
  <c r="S119" i="22"/>
  <c r="R119" i="22"/>
  <c r="Q119" i="22"/>
  <c r="P119" i="22"/>
  <c r="O119" i="22"/>
  <c r="N119" i="22"/>
  <c r="M119" i="22"/>
  <c r="L119" i="22"/>
  <c r="K119" i="22"/>
  <c r="J119" i="22"/>
  <c r="I119" i="22"/>
  <c r="H119" i="22"/>
  <c r="G119" i="22"/>
  <c r="AA116" i="22"/>
  <c r="Z116" i="22"/>
  <c r="Y116" i="22"/>
  <c r="X116" i="22"/>
  <c r="W116" i="22"/>
  <c r="V116" i="22"/>
  <c r="U116" i="22"/>
  <c r="T116" i="22"/>
  <c r="S116" i="22"/>
  <c r="R116" i="22"/>
  <c r="Q116" i="22"/>
  <c r="P116" i="22"/>
  <c r="O116" i="22"/>
  <c r="N116" i="22"/>
  <c r="M116" i="22"/>
  <c r="L116" i="22"/>
  <c r="K116" i="22"/>
  <c r="J116" i="22"/>
  <c r="I116" i="22"/>
  <c r="H116" i="22"/>
  <c r="G116" i="22"/>
  <c r="AA113" i="22"/>
  <c r="Z113" i="22"/>
  <c r="Y113" i="22"/>
  <c r="X113" i="22"/>
  <c r="W113" i="22"/>
  <c r="V113" i="22"/>
  <c r="U113" i="22"/>
  <c r="T113" i="22"/>
  <c r="S113" i="22"/>
  <c r="R113" i="22"/>
  <c r="Q113" i="22"/>
  <c r="P113" i="22"/>
  <c r="O113" i="22"/>
  <c r="N113" i="22"/>
  <c r="M113" i="22"/>
  <c r="L113" i="22"/>
  <c r="K113" i="22"/>
  <c r="J113" i="22"/>
  <c r="I113" i="22"/>
  <c r="H113" i="22"/>
  <c r="G113" i="22"/>
  <c r="AA110" i="22"/>
  <c r="Z110" i="22"/>
  <c r="Y110" i="22"/>
  <c r="X110" i="22"/>
  <c r="W110" i="22"/>
  <c r="V110" i="22"/>
  <c r="U110" i="22"/>
  <c r="T110" i="22"/>
  <c r="S110" i="22"/>
  <c r="R110" i="22"/>
  <c r="Q110" i="22"/>
  <c r="P110" i="22"/>
  <c r="O110" i="22"/>
  <c r="N110" i="22"/>
  <c r="M110" i="22"/>
  <c r="L110" i="22"/>
  <c r="K110" i="22"/>
  <c r="J110" i="22"/>
  <c r="I110" i="22"/>
  <c r="H110" i="22"/>
  <c r="G110" i="22"/>
  <c r="AA104" i="22"/>
  <c r="Z104" i="22"/>
  <c r="Y104" i="22"/>
  <c r="X104" i="22"/>
  <c r="W104" i="22"/>
  <c r="V104" i="22"/>
  <c r="U104" i="22"/>
  <c r="T104" i="22"/>
  <c r="S104" i="22"/>
  <c r="R104" i="22"/>
  <c r="Q104" i="22"/>
  <c r="P104" i="22"/>
  <c r="O104" i="22"/>
  <c r="N104" i="22"/>
  <c r="M104" i="22"/>
  <c r="L104" i="22"/>
  <c r="K104" i="22"/>
  <c r="J104" i="22"/>
  <c r="I104" i="22"/>
  <c r="H104" i="22"/>
  <c r="G104" i="22"/>
  <c r="S21" i="22"/>
  <c r="T21" i="22"/>
  <c r="U21" i="22"/>
  <c r="H169" i="22" l="1"/>
  <c r="L169" i="22"/>
  <c r="P169" i="22"/>
  <c r="T169" i="22"/>
  <c r="X169" i="22"/>
  <c r="G163" i="22"/>
  <c r="K163" i="22"/>
  <c r="S163" i="22"/>
  <c r="W163" i="22"/>
  <c r="AA163" i="22"/>
  <c r="G169" i="22"/>
  <c r="K169" i="22"/>
  <c r="O169" i="22"/>
  <c r="S169" i="22"/>
  <c r="W169" i="22"/>
  <c r="AA169" i="22"/>
  <c r="G264" i="22"/>
  <c r="K264" i="22"/>
  <c r="O264" i="22"/>
  <c r="S264" i="22"/>
  <c r="W264" i="22"/>
  <c r="AA264" i="22"/>
  <c r="I169" i="22"/>
  <c r="M169" i="22"/>
  <c r="Q169" i="22"/>
  <c r="U169" i="22"/>
  <c r="G218" i="22"/>
  <c r="K218" i="22"/>
  <c r="O218" i="22"/>
  <c r="S218" i="22"/>
  <c r="W218" i="22"/>
  <c r="AA218" i="22"/>
  <c r="I258" i="22"/>
  <c r="U258" i="22"/>
  <c r="Y258" i="22"/>
  <c r="I264" i="22"/>
  <c r="M264" i="22"/>
  <c r="Q264" i="22"/>
  <c r="U264" i="22"/>
  <c r="Y264" i="22"/>
  <c r="J123" i="22"/>
  <c r="R123" i="22"/>
  <c r="V123" i="22"/>
  <c r="L218" i="22"/>
  <c r="T218" i="22"/>
  <c r="H163" i="22"/>
  <c r="X163" i="22"/>
  <c r="N123" i="22"/>
  <c r="Z123" i="22"/>
  <c r="H218" i="22"/>
  <c r="P218" i="22"/>
  <c r="X218" i="22"/>
  <c r="L163" i="22"/>
  <c r="T163" i="22"/>
  <c r="I218" i="22"/>
  <c r="M218" i="22"/>
  <c r="Q218" i="22"/>
  <c r="U218" i="22"/>
  <c r="Y218" i="22"/>
  <c r="J258" i="22"/>
  <c r="N258" i="22"/>
  <c r="R258" i="22"/>
  <c r="V258" i="22"/>
  <c r="Z258" i="22"/>
  <c r="G123" i="22"/>
  <c r="K123" i="22"/>
  <c r="O123" i="22"/>
  <c r="S123" i="22"/>
  <c r="W123" i="22"/>
  <c r="AA123" i="22"/>
  <c r="H123" i="22"/>
  <c r="L123" i="22"/>
  <c r="P123" i="22"/>
  <c r="T123" i="22"/>
  <c r="X123" i="22"/>
  <c r="I163" i="22"/>
  <c r="M163" i="22"/>
  <c r="U163" i="22"/>
  <c r="Y163" i="22"/>
  <c r="J218" i="22"/>
  <c r="N218" i="22"/>
  <c r="R218" i="22"/>
  <c r="V218" i="22"/>
  <c r="Z218" i="22"/>
  <c r="G258" i="22"/>
  <c r="K258" i="22"/>
  <c r="S258" i="22"/>
  <c r="W258" i="22"/>
  <c r="AA258" i="22"/>
  <c r="I123" i="22"/>
  <c r="M123" i="22"/>
  <c r="Q123" i="22"/>
  <c r="U123" i="22"/>
  <c r="Y123" i="22"/>
  <c r="J163" i="22"/>
  <c r="N163" i="22"/>
  <c r="V163" i="22"/>
  <c r="Z163" i="22"/>
  <c r="J169" i="22"/>
  <c r="N169" i="22"/>
  <c r="R169" i="22"/>
  <c r="V169" i="22"/>
  <c r="Z169" i="22"/>
  <c r="H258" i="22"/>
  <c r="L258" i="22"/>
  <c r="T258" i="22"/>
  <c r="X258" i="22"/>
  <c r="H264" i="22"/>
  <c r="L264" i="22"/>
  <c r="P264" i="22"/>
  <c r="T264" i="22"/>
  <c r="X264" i="22"/>
  <c r="O258" i="22"/>
  <c r="P258" i="22"/>
  <c r="M258" i="22"/>
  <c r="Q258" i="22"/>
  <c r="O163" i="22"/>
  <c r="P163" i="22"/>
  <c r="Q163" i="22"/>
  <c r="R163" i="22"/>
  <c r="F51" i="18"/>
  <c r="B51" i="18" s="1"/>
  <c r="F52" i="18"/>
  <c r="B52" i="18" s="1"/>
  <c r="F53" i="18"/>
  <c r="B53" i="18" s="1"/>
  <c r="F44" i="18"/>
  <c r="B44" i="18" s="1"/>
  <c r="F61" i="18"/>
  <c r="B61" i="18" s="1"/>
  <c r="F30" i="18"/>
  <c r="B30" i="18" s="1"/>
  <c r="F47" i="17"/>
  <c r="B47" i="17" s="1"/>
  <c r="F33" i="17"/>
  <c r="B33" i="17" s="1"/>
  <c r="F32" i="17"/>
  <c r="B32" i="17" s="1"/>
  <c r="F34" i="17"/>
  <c r="B34" i="17" s="1"/>
  <c r="F31" i="17"/>
  <c r="B31" i="17" s="1"/>
  <c r="F30" i="17"/>
  <c r="B30" i="17" s="1"/>
  <c r="F60" i="17"/>
  <c r="B60" i="17" s="1"/>
  <c r="F58" i="17"/>
  <c r="B58" i="17" s="1"/>
  <c r="F53" i="17"/>
  <c r="B53" i="17" s="1"/>
  <c r="F52" i="17"/>
  <c r="B52" i="17" s="1"/>
  <c r="F51" i="17"/>
  <c r="B51" i="17" s="1"/>
  <c r="F50" i="17"/>
  <c r="B50" i="17" s="1"/>
  <c r="F49" i="17"/>
  <c r="B49" i="17" s="1"/>
  <c r="F38" i="17"/>
  <c r="B38" i="17" s="1"/>
  <c r="F37" i="17"/>
  <c r="B37" i="17" s="1"/>
  <c r="F36" i="17"/>
  <c r="B36" i="17" s="1"/>
  <c r="CJ19" i="15"/>
  <c r="F22" i="17" l="1"/>
  <c r="B22" i="17" s="1"/>
  <c r="F23" i="17"/>
  <c r="B23" i="17" s="1"/>
  <c r="F24" i="17"/>
  <c r="B24" i="17" s="1"/>
  <c r="F25" i="17"/>
  <c r="B25" i="17" s="1"/>
  <c r="F26" i="17"/>
  <c r="B26" i="17" s="1"/>
  <c r="F27" i="17"/>
  <c r="B27" i="17" s="1"/>
  <c r="F28" i="17"/>
  <c r="B28" i="17" s="1"/>
  <c r="F19" i="18"/>
  <c r="B19" i="18" s="1"/>
  <c r="F20" i="18"/>
  <c r="B20" i="18" s="1"/>
  <c r="F16" i="18"/>
  <c r="B16" i="18" s="1"/>
  <c r="F17" i="18"/>
  <c r="B17" i="18" s="1"/>
  <c r="F13" i="18"/>
  <c r="B13" i="18" s="1"/>
  <c r="F14" i="18"/>
  <c r="B14" i="18" s="1"/>
  <c r="F10" i="18"/>
  <c r="B10" i="18" s="1"/>
  <c r="F11" i="18"/>
  <c r="B11" i="18" s="1"/>
  <c r="F7" i="18"/>
  <c r="B7" i="18" s="1"/>
  <c r="F8" i="18"/>
  <c r="B8" i="18" s="1"/>
  <c r="F6" i="18"/>
  <c r="B6" i="18" s="1"/>
  <c r="F9" i="18"/>
  <c r="B9" i="18" s="1"/>
  <c r="F12" i="18"/>
  <c r="B12" i="18" s="1"/>
  <c r="F15" i="18"/>
  <c r="B15" i="18" s="1"/>
  <c r="F18" i="18"/>
  <c r="B18" i="18" s="1"/>
  <c r="R49" i="27"/>
  <c r="S49" i="27"/>
  <c r="T49" i="27"/>
  <c r="U49" i="27"/>
  <c r="V49" i="27"/>
  <c r="W49" i="27"/>
  <c r="X49" i="27"/>
  <c r="Y49" i="27"/>
  <c r="Z49" i="27"/>
  <c r="AA49" i="27"/>
  <c r="AB49" i="27"/>
  <c r="AC49" i="27"/>
  <c r="AD49" i="27"/>
  <c r="AE49" i="27"/>
  <c r="AF49" i="27"/>
  <c r="AG49" i="27"/>
  <c r="AH49" i="27"/>
  <c r="AI49" i="27"/>
  <c r="AJ49" i="27"/>
  <c r="AK49" i="27"/>
  <c r="R50" i="27"/>
  <c r="S50" i="27"/>
  <c r="T50" i="27"/>
  <c r="U50" i="27"/>
  <c r="V50" i="27"/>
  <c r="W50" i="27"/>
  <c r="X50" i="27"/>
  <c r="Y50" i="27"/>
  <c r="Z50" i="27"/>
  <c r="AA50" i="27"/>
  <c r="AB50" i="27"/>
  <c r="AC50" i="27"/>
  <c r="AD50" i="27"/>
  <c r="AE50" i="27"/>
  <c r="AF50" i="27"/>
  <c r="AG50" i="27"/>
  <c r="AH50" i="27"/>
  <c r="AI50" i="27"/>
  <c r="AJ50" i="27"/>
  <c r="AK50" i="27"/>
  <c r="R51" i="27"/>
  <c r="S51" i="27"/>
  <c r="T51" i="27"/>
  <c r="U51" i="27"/>
  <c r="V51" i="27"/>
  <c r="W51" i="27"/>
  <c r="X51" i="27"/>
  <c r="Y51" i="27"/>
  <c r="Z51" i="27"/>
  <c r="AA51" i="27"/>
  <c r="AB51" i="27"/>
  <c r="AC51" i="27"/>
  <c r="AD51" i="27"/>
  <c r="AE51" i="27"/>
  <c r="AF51" i="27"/>
  <c r="AG51" i="27"/>
  <c r="AH51" i="27"/>
  <c r="AI51" i="27"/>
  <c r="AJ51" i="27"/>
  <c r="AK51" i="27"/>
  <c r="R52" i="27"/>
  <c r="S52" i="27"/>
  <c r="T52" i="27"/>
  <c r="U52" i="27"/>
  <c r="V52" i="27"/>
  <c r="W52" i="27"/>
  <c r="X52" i="27"/>
  <c r="Y52" i="27"/>
  <c r="Z52" i="27"/>
  <c r="AA52" i="27"/>
  <c r="AB52" i="27"/>
  <c r="AC52" i="27"/>
  <c r="AD52" i="27"/>
  <c r="AE52" i="27"/>
  <c r="AF52" i="27"/>
  <c r="AG52" i="27"/>
  <c r="AH52" i="27"/>
  <c r="AI52" i="27"/>
  <c r="AJ52" i="27"/>
  <c r="AK52" i="27"/>
  <c r="M58" i="22" l="1"/>
  <c r="N58" i="22"/>
  <c r="O58" i="22"/>
  <c r="P58" i="22"/>
  <c r="Q58" i="22"/>
  <c r="R58" i="22"/>
  <c r="S58" i="22"/>
  <c r="T58" i="22"/>
  <c r="U58" i="22"/>
  <c r="V58" i="22"/>
  <c r="W58" i="22"/>
  <c r="X58" i="22"/>
  <c r="Y58" i="22"/>
  <c r="Z58" i="22"/>
  <c r="AA58" i="22"/>
  <c r="H266" i="27"/>
  <c r="I266" i="27"/>
  <c r="J266" i="27"/>
  <c r="K266" i="27"/>
  <c r="L266" i="27"/>
  <c r="M266" i="27"/>
  <c r="N266" i="27"/>
  <c r="O266" i="27"/>
  <c r="P266" i="27"/>
  <c r="Q266" i="27"/>
  <c r="R266" i="27"/>
  <c r="S266" i="27"/>
  <c r="T266" i="27"/>
  <c r="U266" i="27"/>
  <c r="V266" i="27"/>
  <c r="W266" i="27"/>
  <c r="X266" i="27"/>
  <c r="Y266" i="27"/>
  <c r="Z266" i="27"/>
  <c r="AA266" i="27"/>
  <c r="AB266" i="27"/>
  <c r="AC266" i="27"/>
  <c r="AD266" i="27"/>
  <c r="AE266" i="27"/>
  <c r="AF266" i="27"/>
  <c r="AG266" i="27"/>
  <c r="AH266" i="27"/>
  <c r="AI266" i="27"/>
  <c r="AJ266" i="27"/>
  <c r="AK266" i="27"/>
  <c r="AL266" i="27"/>
  <c r="AM266" i="27"/>
  <c r="AN266" i="27"/>
  <c r="AO266" i="27"/>
  <c r="AP266" i="27"/>
  <c r="AQ266" i="27"/>
  <c r="AR266" i="27"/>
  <c r="AS266" i="27"/>
  <c r="AT266" i="27"/>
  <c r="AU266" i="27"/>
  <c r="AV266" i="27"/>
  <c r="AW266" i="27"/>
  <c r="AX266" i="27"/>
  <c r="AY266" i="27"/>
  <c r="AZ266" i="27"/>
  <c r="BA266" i="27"/>
  <c r="BB266" i="27"/>
  <c r="BC266" i="27"/>
  <c r="BD266" i="27"/>
  <c r="BE266" i="27"/>
  <c r="BF266" i="27"/>
  <c r="BG266" i="27"/>
  <c r="BH266" i="27"/>
  <c r="BI266" i="27"/>
  <c r="BJ266" i="27"/>
  <c r="BK266" i="27"/>
  <c r="BL266" i="27"/>
  <c r="BM266" i="27"/>
  <c r="BN266" i="27"/>
  <c r="BO266" i="27"/>
  <c r="BP266" i="27"/>
  <c r="BQ266" i="27"/>
  <c r="BR266" i="27"/>
  <c r="BS266" i="27"/>
  <c r="BT266" i="27"/>
  <c r="BU266" i="27"/>
  <c r="BV266" i="27"/>
  <c r="BW266" i="27"/>
  <c r="BX266" i="27"/>
  <c r="BY266" i="27"/>
  <c r="BZ266" i="27"/>
  <c r="CA266" i="27"/>
  <c r="CB266" i="27"/>
  <c r="CC266" i="27"/>
  <c r="CD266" i="27"/>
  <c r="CE266" i="27"/>
  <c r="CF266" i="27"/>
  <c r="CG266" i="27"/>
  <c r="CH266" i="27"/>
  <c r="CI266" i="27"/>
  <c r="G266" i="27"/>
  <c r="H85" i="27"/>
  <c r="I85" i="27"/>
  <c r="J85" i="27"/>
  <c r="K85" i="27"/>
  <c r="L85" i="27"/>
  <c r="M85" i="27"/>
  <c r="N85" i="27"/>
  <c r="O85" i="27"/>
  <c r="P85" i="27"/>
  <c r="Q85" i="27"/>
  <c r="R85" i="27"/>
  <c r="S85" i="27"/>
  <c r="T85" i="27"/>
  <c r="U85" i="27"/>
  <c r="V85" i="27"/>
  <c r="W85" i="27"/>
  <c r="X85" i="27"/>
  <c r="Y85" i="27"/>
  <c r="Z85" i="27"/>
  <c r="AA85" i="27"/>
  <c r="AB85" i="27"/>
  <c r="AC85" i="27"/>
  <c r="AD85" i="27"/>
  <c r="AE85" i="27"/>
  <c r="AF85" i="27"/>
  <c r="AG85" i="27"/>
  <c r="AH85" i="27"/>
  <c r="AI85" i="27"/>
  <c r="AJ85" i="27"/>
  <c r="AK85" i="27"/>
  <c r="AL85" i="27"/>
  <c r="AM85" i="27"/>
  <c r="AN85" i="27"/>
  <c r="AO85" i="27"/>
  <c r="AP85" i="27"/>
  <c r="AQ85" i="27"/>
  <c r="AR85" i="27"/>
  <c r="AS85" i="27"/>
  <c r="AT85" i="27"/>
  <c r="AU85" i="27"/>
  <c r="AV85" i="27"/>
  <c r="AW85" i="27"/>
  <c r="AX85" i="27"/>
  <c r="AY85" i="27"/>
  <c r="AZ85" i="27"/>
  <c r="BA85" i="27"/>
  <c r="BB85" i="27"/>
  <c r="BC85" i="27"/>
  <c r="BD85" i="27"/>
  <c r="BE85" i="27"/>
  <c r="BF85" i="27"/>
  <c r="BG85" i="27"/>
  <c r="BH85" i="27"/>
  <c r="BI85" i="27"/>
  <c r="BJ85" i="27"/>
  <c r="BK85" i="27"/>
  <c r="BL85" i="27"/>
  <c r="BM85" i="27"/>
  <c r="BN85" i="27"/>
  <c r="BO85" i="27"/>
  <c r="BP85" i="27"/>
  <c r="BQ85" i="27"/>
  <c r="BR85" i="27"/>
  <c r="BS85" i="27"/>
  <c r="BT85" i="27"/>
  <c r="BU85" i="27"/>
  <c r="BV85" i="27"/>
  <c r="BW85" i="27"/>
  <c r="BX85" i="27"/>
  <c r="BY85" i="27"/>
  <c r="BZ85" i="27"/>
  <c r="CA85" i="27"/>
  <c r="CB85" i="27"/>
  <c r="CC85" i="27"/>
  <c r="CD85" i="27"/>
  <c r="CE85" i="27"/>
  <c r="CF85" i="27"/>
  <c r="CG85" i="27"/>
  <c r="CH85" i="27"/>
  <c r="CI85" i="27"/>
  <c r="G85" i="27"/>
  <c r="F21" i="18" l="1"/>
  <c r="B21" i="18" s="1"/>
  <c r="F22" i="18"/>
  <c r="B22" i="18" s="1"/>
  <c r="F23" i="18"/>
  <c r="B23" i="18" s="1"/>
  <c r="F24" i="18"/>
  <c r="B24" i="18" s="1"/>
  <c r="F25" i="18"/>
  <c r="B25" i="18" s="1"/>
  <c r="F26" i="18"/>
  <c r="B26" i="18" s="1"/>
  <c r="F27" i="18"/>
  <c r="B27" i="18" s="1"/>
  <c r="F28" i="18"/>
  <c r="B28" i="18" s="1"/>
  <c r="F29" i="18"/>
  <c r="B29" i="18" s="1"/>
  <c r="F31" i="18"/>
  <c r="B31" i="18" s="1"/>
  <c r="F32" i="18"/>
  <c r="B32" i="18" s="1"/>
  <c r="F33" i="18"/>
  <c r="B33" i="18" s="1"/>
  <c r="F34" i="18"/>
  <c r="B34" i="18" s="1"/>
  <c r="F35" i="18"/>
  <c r="B35" i="18" s="1"/>
  <c r="F36" i="18"/>
  <c r="B36" i="18" s="1"/>
  <c r="F37" i="18"/>
  <c r="B37" i="18" s="1"/>
  <c r="F38" i="18"/>
  <c r="B38" i="18" s="1"/>
  <c r="F39" i="18"/>
  <c r="B39" i="18" s="1"/>
  <c r="F40" i="18"/>
  <c r="B40" i="18" s="1"/>
  <c r="F41" i="18"/>
  <c r="B41" i="18" s="1"/>
  <c r="F42" i="18"/>
  <c r="B42" i="18" s="1"/>
  <c r="F43" i="18"/>
  <c r="B43" i="18" s="1"/>
  <c r="F45" i="18"/>
  <c r="B45" i="18" s="1"/>
  <c r="F46" i="18"/>
  <c r="B46" i="18" s="1"/>
  <c r="F47" i="18"/>
  <c r="B47" i="18" s="1"/>
  <c r="F48" i="18"/>
  <c r="B48" i="18" s="1"/>
  <c r="F57" i="18"/>
  <c r="B57" i="18" s="1"/>
  <c r="F58" i="18"/>
  <c r="B58" i="18" s="1"/>
  <c r="F56" i="17" l="1"/>
  <c r="B56" i="17" s="1"/>
  <c r="F57" i="17"/>
  <c r="B57" i="17" s="1"/>
  <c r="F59" i="17"/>
  <c r="B59" i="17" s="1"/>
  <c r="F61" i="17"/>
  <c r="B61" i="17" s="1"/>
  <c r="F62" i="17"/>
  <c r="B62" i="17" s="1"/>
  <c r="F63" i="17"/>
  <c r="B63" i="17" s="1"/>
  <c r="F64" i="17"/>
  <c r="B64" i="17" s="1"/>
  <c r="F65" i="17"/>
  <c r="B65" i="17" s="1"/>
  <c r="F66" i="17"/>
  <c r="B66" i="17" s="1"/>
  <c r="F67" i="17"/>
  <c r="B67" i="17" s="1"/>
  <c r="F68" i="17"/>
  <c r="B68" i="17" s="1"/>
  <c r="F69" i="17"/>
  <c r="B69" i="17" s="1"/>
  <c r="F16" i="17"/>
  <c r="B16" i="17" s="1"/>
  <c r="F17" i="17"/>
  <c r="B17" i="17" s="1"/>
  <c r="F18" i="17"/>
  <c r="B18" i="17" s="1"/>
  <c r="F19" i="17"/>
  <c r="B19" i="17" s="1"/>
  <c r="F20" i="17"/>
  <c r="B20" i="17" s="1"/>
  <c r="F21" i="17"/>
  <c r="B21" i="17" s="1"/>
  <c r="F29" i="17"/>
  <c r="B29" i="17" s="1"/>
  <c r="F35" i="17"/>
  <c r="B35" i="17" s="1"/>
  <c r="F39" i="17"/>
  <c r="B39" i="17" s="1"/>
  <c r="F40" i="17"/>
  <c r="B40" i="17" s="1"/>
  <c r="F41" i="17"/>
  <c r="B41" i="17" s="1"/>
  <c r="F42" i="17"/>
  <c r="B42" i="17" s="1"/>
  <c r="F43" i="17"/>
  <c r="B43" i="17" s="1"/>
  <c r="F44" i="17"/>
  <c r="B44" i="17" s="1"/>
  <c r="F45" i="17"/>
  <c r="B45" i="17" s="1"/>
  <c r="F46" i="17"/>
  <c r="B46" i="17" s="1"/>
  <c r="F48" i="17"/>
  <c r="B48" i="17" s="1"/>
  <c r="AV21" i="17"/>
  <c r="AV18" i="17"/>
  <c r="AV17" i="17"/>
  <c r="AV16" i="17"/>
  <c r="AV15" i="17"/>
  <c r="AV14" i="17"/>
  <c r="AV9" i="17"/>
  <c r="AV8" i="17"/>
  <c r="AV7" i="17"/>
  <c r="AV6" i="17"/>
  <c r="AO21" i="17"/>
  <c r="AM21" i="17"/>
  <c r="AM19" i="17"/>
  <c r="AM18" i="17"/>
  <c r="AO17" i="17"/>
  <c r="AM17" i="17"/>
  <c r="AM16" i="17"/>
  <c r="AO15" i="17"/>
  <c r="AM15" i="17"/>
  <c r="AO14" i="17"/>
  <c r="AM14" i="17"/>
  <c r="AM9" i="17"/>
  <c r="AO8" i="17"/>
  <c r="AM8" i="17"/>
  <c r="AO7" i="17"/>
  <c r="AM7" i="17"/>
  <c r="AO6" i="17"/>
  <c r="AM6" i="17"/>
  <c r="G80" i="15" l="1"/>
  <c r="CG79" i="15"/>
  <c r="CF79" i="15"/>
  <c r="CE79" i="15"/>
  <c r="CD79" i="15"/>
  <c r="CC79" i="15"/>
  <c r="CB79" i="15"/>
  <c r="CA79" i="15"/>
  <c r="BZ79" i="15"/>
  <c r="BY79" i="15"/>
  <c r="BX79" i="15"/>
  <c r="BW79" i="15"/>
  <c r="BV79" i="15"/>
  <c r="BU79" i="15"/>
  <c r="BT79" i="15"/>
  <c r="BS79" i="15"/>
  <c r="BR79" i="15"/>
  <c r="BQ79" i="15"/>
  <c r="BP79" i="15"/>
  <c r="BO79" i="15"/>
  <c r="BN79" i="15"/>
  <c r="BM79" i="15"/>
  <c r="BL79" i="15"/>
  <c r="BK79" i="15"/>
  <c r="BJ79" i="15"/>
  <c r="BI79" i="15"/>
  <c r="BH79" i="15"/>
  <c r="BG79" i="15"/>
  <c r="BF79" i="15"/>
  <c r="BE79" i="15"/>
  <c r="BD79"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G71" i="15"/>
  <c r="CG59" i="15"/>
  <c r="CF59" i="15"/>
  <c r="CE59" i="15"/>
  <c r="CD59" i="15"/>
  <c r="CC59" i="15"/>
  <c r="CB59" i="15"/>
  <c r="CA59" i="15"/>
  <c r="BZ59" i="15"/>
  <c r="BY59" i="15"/>
  <c r="BX59" i="15"/>
  <c r="BW59" i="15"/>
  <c r="BV59" i="15"/>
  <c r="BU59" i="15"/>
  <c r="BT59" i="15"/>
  <c r="BS59" i="15"/>
  <c r="BR59" i="15"/>
  <c r="BQ59" i="15"/>
  <c r="BP59" i="15"/>
  <c r="BO59" i="15"/>
  <c r="BN59" i="15"/>
  <c r="BM59" i="15"/>
  <c r="BL59" i="15"/>
  <c r="BK59" i="15"/>
  <c r="BJ59" i="15"/>
  <c r="BI59" i="15"/>
  <c r="BH59" i="15"/>
  <c r="BG59" i="15"/>
  <c r="BF59" i="15"/>
  <c r="BE59" i="15"/>
  <c r="BD59"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G58" i="15"/>
  <c r="CG57" i="15"/>
  <c r="CF57" i="15"/>
  <c r="CE57" i="15"/>
  <c r="CD57" i="15"/>
  <c r="CC57" i="15"/>
  <c r="CB57" i="15"/>
  <c r="CA57" i="15"/>
  <c r="BZ57" i="15"/>
  <c r="BY57" i="15"/>
  <c r="BX57" i="15"/>
  <c r="BW57" i="15"/>
  <c r="BV57" i="15"/>
  <c r="BU57" i="15"/>
  <c r="BT57" i="15"/>
  <c r="BS57" i="15"/>
  <c r="BR57" i="15"/>
  <c r="BQ57" i="15"/>
  <c r="BP57" i="15"/>
  <c r="BO57" i="15"/>
  <c r="BN57" i="15"/>
  <c r="BM57" i="15"/>
  <c r="BL57" i="15"/>
  <c r="BK57" i="15"/>
  <c r="BJ57" i="15"/>
  <c r="BI57" i="15"/>
  <c r="BH57" i="15"/>
  <c r="BG57" i="15"/>
  <c r="BF57" i="15"/>
  <c r="BE57" i="15"/>
  <c r="BD57"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CG56" i="15"/>
  <c r="CF56" i="15"/>
  <c r="CE56" i="15"/>
  <c r="CD56" i="15"/>
  <c r="CC56" i="15"/>
  <c r="CB56" i="15"/>
  <c r="CA56" i="15"/>
  <c r="BZ56" i="15"/>
  <c r="BY56" i="15"/>
  <c r="BX56" i="15"/>
  <c r="BW56" i="15"/>
  <c r="BV56" i="15"/>
  <c r="BU56" i="15"/>
  <c r="BT56" i="15"/>
  <c r="BS56" i="15"/>
  <c r="BR56" i="15"/>
  <c r="BQ56" i="15"/>
  <c r="BP56" i="15"/>
  <c r="BO56" i="15"/>
  <c r="BN56" i="15"/>
  <c r="BM56" i="15"/>
  <c r="BL56" i="15"/>
  <c r="BK56" i="15"/>
  <c r="BJ56" i="15"/>
  <c r="BI56" i="15"/>
  <c r="BH56" i="15"/>
  <c r="BG56" i="15"/>
  <c r="BF56" i="15"/>
  <c r="BE56" i="15"/>
  <c r="BD56"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AK22" i="19"/>
  <c r="AJ22" i="19"/>
  <c r="AI22" i="19"/>
  <c r="AH22" i="19"/>
  <c r="AG22" i="19"/>
  <c r="AF22" i="19"/>
  <c r="AE22" i="19"/>
  <c r="AD22" i="19"/>
  <c r="AC22" i="19"/>
  <c r="AB22" i="19"/>
  <c r="AA22" i="19"/>
  <c r="Z22" i="19"/>
  <c r="Y22" i="19"/>
  <c r="X22" i="19"/>
  <c r="W22" i="19"/>
  <c r="V22" i="19"/>
  <c r="U22" i="19"/>
  <c r="T22" i="19"/>
  <c r="S22" i="19"/>
  <c r="R22" i="19"/>
  <c r="Q22" i="19"/>
  <c r="P22" i="19"/>
  <c r="O22" i="19"/>
  <c r="N22" i="19"/>
  <c r="M22" i="19"/>
  <c r="L22" i="19"/>
  <c r="K22" i="19"/>
  <c r="J22" i="19"/>
  <c r="C8" i="19"/>
  <c r="CI388" i="27"/>
  <c r="CH388" i="27"/>
  <c r="CG388" i="27"/>
  <c r="CF388" i="27"/>
  <c r="CE388" i="27"/>
  <c r="CD388" i="27"/>
  <c r="CC388" i="27"/>
  <c r="CB388" i="27"/>
  <c r="CA388" i="27"/>
  <c r="BZ388" i="27"/>
  <c r="BY388" i="27"/>
  <c r="BX388" i="27"/>
  <c r="BW388" i="27"/>
  <c r="BV388" i="27"/>
  <c r="BU388" i="27"/>
  <c r="BT388" i="27"/>
  <c r="BS388" i="27"/>
  <c r="BR388" i="27"/>
  <c r="BQ388" i="27"/>
  <c r="BP388" i="27"/>
  <c r="BO388" i="27"/>
  <c r="BN388" i="27"/>
  <c r="BM388" i="27"/>
  <c r="BL388" i="27"/>
  <c r="BK388" i="27"/>
  <c r="BJ388" i="27"/>
  <c r="BI388" i="27"/>
  <c r="BH388" i="27"/>
  <c r="BG388" i="27"/>
  <c r="BF388" i="27"/>
  <c r="BE388" i="27"/>
  <c r="BD388" i="27"/>
  <c r="BC388" i="27"/>
  <c r="BB388" i="27"/>
  <c r="BA388" i="27"/>
  <c r="AZ388" i="27"/>
  <c r="AY388" i="27"/>
  <c r="AX388" i="27"/>
  <c r="AW388" i="27"/>
  <c r="AV388" i="27"/>
  <c r="AU388" i="27"/>
  <c r="AT388" i="27"/>
  <c r="AS388" i="27"/>
  <c r="AR388" i="27"/>
  <c r="AQ388" i="27"/>
  <c r="AP388" i="27"/>
  <c r="AO388" i="27"/>
  <c r="AN388" i="27"/>
  <c r="AM388" i="27"/>
  <c r="AL388" i="27"/>
  <c r="AK388" i="27"/>
  <c r="AJ388" i="27"/>
  <c r="AI388" i="27"/>
  <c r="AH388" i="27"/>
  <c r="AG388" i="27"/>
  <c r="AF388" i="27"/>
  <c r="AE388" i="27"/>
  <c r="AD388" i="27"/>
  <c r="AC388" i="27"/>
  <c r="AB388" i="27"/>
  <c r="AA388" i="27"/>
  <c r="Z388" i="27"/>
  <c r="Y388" i="27"/>
  <c r="X388" i="27"/>
  <c r="W388" i="27"/>
  <c r="V388" i="27"/>
  <c r="U388" i="27"/>
  <c r="T388" i="27"/>
  <c r="S388" i="27"/>
  <c r="R388" i="27"/>
  <c r="Q388" i="27"/>
  <c r="P388" i="27"/>
  <c r="O388" i="27"/>
  <c r="N388" i="27"/>
  <c r="M388" i="27"/>
  <c r="L388" i="27"/>
  <c r="K388" i="27"/>
  <c r="J388" i="27"/>
  <c r="I388" i="27"/>
  <c r="H388" i="27"/>
  <c r="G388" i="27"/>
  <c r="CI387" i="27"/>
  <c r="CH387" i="27"/>
  <c r="CG387" i="27"/>
  <c r="CF387" i="27"/>
  <c r="CE387" i="27"/>
  <c r="CD387" i="27"/>
  <c r="CC387" i="27"/>
  <c r="CB387" i="27"/>
  <c r="CA387" i="27"/>
  <c r="BZ387" i="27"/>
  <c r="BY387" i="27"/>
  <c r="BX387" i="27"/>
  <c r="BW387" i="27"/>
  <c r="BV387" i="27"/>
  <c r="BU387" i="27"/>
  <c r="BT387" i="27"/>
  <c r="BS387" i="27"/>
  <c r="BR387" i="27"/>
  <c r="BQ387" i="27"/>
  <c r="BP387" i="27"/>
  <c r="BO387" i="27"/>
  <c r="BN387" i="27"/>
  <c r="BM387" i="27"/>
  <c r="BL387" i="27"/>
  <c r="BK387" i="27"/>
  <c r="BJ387" i="27"/>
  <c r="BI387" i="27"/>
  <c r="BH387" i="27"/>
  <c r="BG387" i="27"/>
  <c r="BF387" i="27"/>
  <c r="BE387" i="27"/>
  <c r="BD387" i="27"/>
  <c r="BC387" i="27"/>
  <c r="BB387" i="27"/>
  <c r="BA387" i="27"/>
  <c r="AZ387" i="27"/>
  <c r="AY387" i="27"/>
  <c r="AX387" i="27"/>
  <c r="AW387" i="27"/>
  <c r="AV387" i="27"/>
  <c r="AU387" i="27"/>
  <c r="AT387" i="27"/>
  <c r="AS387" i="27"/>
  <c r="AR387" i="27"/>
  <c r="AQ387" i="27"/>
  <c r="AP387" i="27"/>
  <c r="AO387" i="27"/>
  <c r="AN387" i="27"/>
  <c r="AM387" i="27"/>
  <c r="AL387" i="27"/>
  <c r="AK387" i="27"/>
  <c r="AJ387" i="27"/>
  <c r="AI387" i="27"/>
  <c r="AH387" i="27"/>
  <c r="AG387" i="27"/>
  <c r="AF387" i="27"/>
  <c r="AE387" i="27"/>
  <c r="AD387" i="27"/>
  <c r="AC387" i="27"/>
  <c r="AB387" i="27"/>
  <c r="AA387" i="27"/>
  <c r="Z387" i="27"/>
  <c r="Y387" i="27"/>
  <c r="X387" i="27"/>
  <c r="W387" i="27"/>
  <c r="V387" i="27"/>
  <c r="U387" i="27"/>
  <c r="T387" i="27"/>
  <c r="S387" i="27"/>
  <c r="R387" i="27"/>
  <c r="Q387" i="27"/>
  <c r="P387" i="27"/>
  <c r="O387" i="27"/>
  <c r="N387" i="27"/>
  <c r="M387" i="27"/>
  <c r="L387" i="27"/>
  <c r="K387" i="27"/>
  <c r="J387" i="27"/>
  <c r="I387" i="27"/>
  <c r="H387" i="27"/>
  <c r="G387" i="27"/>
  <c r="CI386" i="27"/>
  <c r="CH386" i="27"/>
  <c r="CG386" i="27"/>
  <c r="CF386" i="27"/>
  <c r="CE386" i="27"/>
  <c r="CD386" i="27"/>
  <c r="CC386" i="27"/>
  <c r="CB386" i="27"/>
  <c r="CA386" i="27"/>
  <c r="BZ386" i="27"/>
  <c r="BY386" i="27"/>
  <c r="BX386" i="27"/>
  <c r="BW386" i="27"/>
  <c r="BV386" i="27"/>
  <c r="BU386" i="27"/>
  <c r="BT386" i="27"/>
  <c r="BS386" i="27"/>
  <c r="BR386" i="27"/>
  <c r="BQ386" i="27"/>
  <c r="BP386" i="27"/>
  <c r="BO386" i="27"/>
  <c r="BN386" i="27"/>
  <c r="BM386" i="27"/>
  <c r="BL386" i="27"/>
  <c r="BK386" i="27"/>
  <c r="BJ386" i="27"/>
  <c r="BI386" i="27"/>
  <c r="BH386" i="27"/>
  <c r="BG386" i="27"/>
  <c r="BF386" i="27"/>
  <c r="BE386" i="27"/>
  <c r="BD386" i="27"/>
  <c r="BC386" i="27"/>
  <c r="BB386" i="27"/>
  <c r="BA386" i="27"/>
  <c r="AZ386" i="27"/>
  <c r="AY386" i="27"/>
  <c r="AX386" i="27"/>
  <c r="AW386" i="27"/>
  <c r="AV386" i="27"/>
  <c r="AU386" i="27"/>
  <c r="AT386" i="27"/>
  <c r="AS386" i="27"/>
  <c r="AR386" i="27"/>
  <c r="AQ386" i="27"/>
  <c r="AP386" i="27"/>
  <c r="AO386" i="27"/>
  <c r="AN386" i="27"/>
  <c r="AM386" i="27"/>
  <c r="AL386" i="27"/>
  <c r="AK386" i="27"/>
  <c r="AJ386" i="27"/>
  <c r="AI386" i="27"/>
  <c r="AH386" i="27"/>
  <c r="AG386" i="27"/>
  <c r="AF386" i="27"/>
  <c r="AE386" i="27"/>
  <c r="AD386" i="27"/>
  <c r="AC386" i="27"/>
  <c r="AB386" i="27"/>
  <c r="AA386" i="27"/>
  <c r="Z386" i="27"/>
  <c r="Y386" i="27"/>
  <c r="X386" i="27"/>
  <c r="W386" i="27"/>
  <c r="V386" i="27"/>
  <c r="U386" i="27"/>
  <c r="T386" i="27"/>
  <c r="S386" i="27"/>
  <c r="R386" i="27"/>
  <c r="Q386" i="27"/>
  <c r="P386" i="27"/>
  <c r="O386" i="27"/>
  <c r="N386" i="27"/>
  <c r="M386" i="27"/>
  <c r="L386" i="27"/>
  <c r="K386" i="27"/>
  <c r="J386" i="27"/>
  <c r="I386" i="27"/>
  <c r="H386" i="27"/>
  <c r="G386" i="27"/>
  <c r="CI370" i="27"/>
  <c r="CH370" i="27"/>
  <c r="CG370" i="27"/>
  <c r="CF370" i="27"/>
  <c r="CE370" i="27"/>
  <c r="CD370" i="27"/>
  <c r="CC370" i="27"/>
  <c r="CB370" i="27"/>
  <c r="CA370" i="27"/>
  <c r="BZ370" i="27"/>
  <c r="BY370" i="27"/>
  <c r="BX370" i="27"/>
  <c r="BW370" i="27"/>
  <c r="BV370" i="27"/>
  <c r="BU370" i="27"/>
  <c r="BT370" i="27"/>
  <c r="BS370" i="27"/>
  <c r="BR370" i="27"/>
  <c r="BQ370" i="27"/>
  <c r="BP370" i="27"/>
  <c r="BO370" i="27"/>
  <c r="BN370" i="27"/>
  <c r="BM370" i="27"/>
  <c r="BL370" i="27"/>
  <c r="BK370" i="27"/>
  <c r="BJ370" i="27"/>
  <c r="BI370" i="27"/>
  <c r="BH370" i="27"/>
  <c r="BG370" i="27"/>
  <c r="BF370" i="27"/>
  <c r="BE370" i="27"/>
  <c r="BD370" i="27"/>
  <c r="BC370" i="27"/>
  <c r="BB370" i="27"/>
  <c r="BA370" i="27"/>
  <c r="AZ370" i="27"/>
  <c r="AY370" i="27"/>
  <c r="AX370" i="27"/>
  <c r="AW370" i="27"/>
  <c r="AV370" i="27"/>
  <c r="AU370" i="27"/>
  <c r="AT370" i="27"/>
  <c r="AS370" i="27"/>
  <c r="AR370" i="27"/>
  <c r="AQ370" i="27"/>
  <c r="AP370" i="27"/>
  <c r="AO370" i="27"/>
  <c r="AN370" i="27"/>
  <c r="AM370" i="27"/>
  <c r="AL370" i="27"/>
  <c r="AK370" i="27"/>
  <c r="AJ370" i="27"/>
  <c r="AI370" i="27"/>
  <c r="AH370" i="27"/>
  <c r="AG370" i="27"/>
  <c r="AF370" i="27"/>
  <c r="AE370" i="27"/>
  <c r="AD370" i="27"/>
  <c r="AC370" i="27"/>
  <c r="AB370" i="27"/>
  <c r="AA370" i="27"/>
  <c r="Z370" i="27"/>
  <c r="Y370" i="27"/>
  <c r="X370" i="27"/>
  <c r="W370" i="27"/>
  <c r="V370" i="27"/>
  <c r="U370" i="27"/>
  <c r="T370" i="27"/>
  <c r="S370" i="27"/>
  <c r="R370" i="27"/>
  <c r="Q370" i="27"/>
  <c r="P370" i="27"/>
  <c r="O370" i="27"/>
  <c r="N370" i="27"/>
  <c r="M370" i="27"/>
  <c r="L370" i="27"/>
  <c r="K370" i="27"/>
  <c r="J370" i="27"/>
  <c r="I370" i="27"/>
  <c r="H370" i="27"/>
  <c r="G370" i="27"/>
  <c r="CI369" i="27"/>
  <c r="CH369" i="27"/>
  <c r="CG369" i="27"/>
  <c r="CF369" i="27"/>
  <c r="CE369" i="27"/>
  <c r="CD369" i="27"/>
  <c r="CC369" i="27"/>
  <c r="CB369" i="27"/>
  <c r="CA369" i="27"/>
  <c r="BZ369" i="27"/>
  <c r="BY369" i="27"/>
  <c r="BX369" i="27"/>
  <c r="BW369" i="27"/>
  <c r="BV369" i="27"/>
  <c r="BU369" i="27"/>
  <c r="BT369" i="27"/>
  <c r="BS369" i="27"/>
  <c r="BR369" i="27"/>
  <c r="BQ369" i="27"/>
  <c r="BP369" i="27"/>
  <c r="BO369" i="27"/>
  <c r="BN369" i="27"/>
  <c r="BM369" i="27"/>
  <c r="BL369" i="27"/>
  <c r="BK369" i="27"/>
  <c r="BJ369" i="27"/>
  <c r="BI369" i="27"/>
  <c r="BH369" i="27"/>
  <c r="BG369" i="27"/>
  <c r="BF369" i="27"/>
  <c r="BE369" i="27"/>
  <c r="BD369" i="27"/>
  <c r="BC369" i="27"/>
  <c r="BB369" i="27"/>
  <c r="BA369" i="27"/>
  <c r="AZ369" i="27"/>
  <c r="AY369" i="27"/>
  <c r="AX369" i="27"/>
  <c r="AW369" i="27"/>
  <c r="AV369" i="27"/>
  <c r="AU369" i="27"/>
  <c r="AT369" i="27"/>
  <c r="AS369" i="27"/>
  <c r="AR369" i="27"/>
  <c r="AQ369" i="27"/>
  <c r="AP369" i="27"/>
  <c r="AO369" i="27"/>
  <c r="AN369" i="27"/>
  <c r="AM369" i="27"/>
  <c r="AL369" i="27"/>
  <c r="AK369" i="27"/>
  <c r="AJ369" i="27"/>
  <c r="AI369" i="27"/>
  <c r="AH369" i="27"/>
  <c r="AG369" i="27"/>
  <c r="AF369" i="27"/>
  <c r="AE369" i="27"/>
  <c r="AD369" i="27"/>
  <c r="AC369" i="27"/>
  <c r="AB369" i="27"/>
  <c r="AA369" i="27"/>
  <c r="Z369" i="27"/>
  <c r="Y369" i="27"/>
  <c r="X369" i="27"/>
  <c r="W369" i="27"/>
  <c r="V369" i="27"/>
  <c r="U369" i="27"/>
  <c r="T369" i="27"/>
  <c r="S369" i="27"/>
  <c r="R369" i="27"/>
  <c r="Q369" i="27"/>
  <c r="P369" i="27"/>
  <c r="O369" i="27"/>
  <c r="N369" i="27"/>
  <c r="M369" i="27"/>
  <c r="L369" i="27"/>
  <c r="K369" i="27"/>
  <c r="J369" i="27"/>
  <c r="I369" i="27"/>
  <c r="H369" i="27"/>
  <c r="G369" i="27"/>
  <c r="CI368" i="27"/>
  <c r="CH368" i="27"/>
  <c r="CG368" i="27"/>
  <c r="CF368" i="27"/>
  <c r="CE368" i="27"/>
  <c r="CD368" i="27"/>
  <c r="CC368" i="27"/>
  <c r="CB368" i="27"/>
  <c r="CA368" i="27"/>
  <c r="BZ368" i="27"/>
  <c r="BY368" i="27"/>
  <c r="BX368" i="27"/>
  <c r="BW368" i="27"/>
  <c r="BV368" i="27"/>
  <c r="BU368" i="27"/>
  <c r="BT368" i="27"/>
  <c r="BS368" i="27"/>
  <c r="BR368" i="27"/>
  <c r="BQ368" i="27"/>
  <c r="BP368" i="27"/>
  <c r="BO368" i="27"/>
  <c r="BN368" i="27"/>
  <c r="BM368" i="27"/>
  <c r="BL368" i="27"/>
  <c r="BK368" i="27"/>
  <c r="BJ368" i="27"/>
  <c r="BI368" i="27"/>
  <c r="BH368" i="27"/>
  <c r="BG368" i="27"/>
  <c r="BF368" i="27"/>
  <c r="BE368" i="27"/>
  <c r="BD368" i="27"/>
  <c r="BC368" i="27"/>
  <c r="BB368" i="27"/>
  <c r="BA368" i="27"/>
  <c r="AZ368" i="27"/>
  <c r="AY368" i="27"/>
  <c r="AX368" i="27"/>
  <c r="AW368" i="27"/>
  <c r="AV368" i="27"/>
  <c r="AU368" i="27"/>
  <c r="AT368" i="27"/>
  <c r="AS368" i="27"/>
  <c r="AR368" i="27"/>
  <c r="AQ368" i="27"/>
  <c r="AP368" i="27"/>
  <c r="AO368" i="27"/>
  <c r="AN368" i="27"/>
  <c r="AM368" i="27"/>
  <c r="AL368" i="27"/>
  <c r="AK368" i="27"/>
  <c r="AJ368" i="27"/>
  <c r="AI368" i="27"/>
  <c r="AH368" i="27"/>
  <c r="AG368" i="27"/>
  <c r="AF368" i="27"/>
  <c r="AE368" i="27"/>
  <c r="AD368" i="27"/>
  <c r="AC368" i="27"/>
  <c r="AB368" i="27"/>
  <c r="AA368" i="27"/>
  <c r="Z368" i="27"/>
  <c r="Y368" i="27"/>
  <c r="X368" i="27"/>
  <c r="W368" i="27"/>
  <c r="V368" i="27"/>
  <c r="U368" i="27"/>
  <c r="T368" i="27"/>
  <c r="S368" i="27"/>
  <c r="R368" i="27"/>
  <c r="Q368" i="27"/>
  <c r="P368" i="27"/>
  <c r="O368" i="27"/>
  <c r="N368" i="27"/>
  <c r="M368" i="27"/>
  <c r="L368" i="27"/>
  <c r="K368" i="27"/>
  <c r="J368" i="27"/>
  <c r="I368" i="27"/>
  <c r="H368" i="27"/>
  <c r="G368" i="27"/>
  <c r="CI359" i="27"/>
  <c r="CH359" i="27"/>
  <c r="CG359" i="27"/>
  <c r="CF359" i="27"/>
  <c r="CE359" i="27"/>
  <c r="CD359" i="27"/>
  <c r="CC359" i="27"/>
  <c r="CB359" i="27"/>
  <c r="CA359" i="27"/>
  <c r="BZ359" i="27"/>
  <c r="BY359" i="27"/>
  <c r="BX359" i="27"/>
  <c r="BW359" i="27"/>
  <c r="BV359" i="27"/>
  <c r="BU359" i="27"/>
  <c r="BT359" i="27"/>
  <c r="BS359" i="27"/>
  <c r="BR359" i="27"/>
  <c r="BQ359" i="27"/>
  <c r="BP359" i="27"/>
  <c r="BO359" i="27"/>
  <c r="BN359" i="27"/>
  <c r="BM359" i="27"/>
  <c r="BL359" i="27"/>
  <c r="BK359" i="27"/>
  <c r="BJ359" i="27"/>
  <c r="BI359" i="27"/>
  <c r="BH359" i="27"/>
  <c r="BG359" i="27"/>
  <c r="BF359" i="27"/>
  <c r="BE359" i="27"/>
  <c r="BD359" i="27"/>
  <c r="BC359" i="27"/>
  <c r="BB359" i="27"/>
  <c r="BA359" i="27"/>
  <c r="AZ359" i="27"/>
  <c r="AY359" i="27"/>
  <c r="AX359" i="27"/>
  <c r="AW359" i="27"/>
  <c r="AV359" i="27"/>
  <c r="AU359" i="27"/>
  <c r="AT359" i="27"/>
  <c r="AS359" i="27"/>
  <c r="AR359" i="27"/>
  <c r="AQ359" i="27"/>
  <c r="AP359" i="27"/>
  <c r="AO359" i="27"/>
  <c r="AN359" i="27"/>
  <c r="AM359" i="27"/>
  <c r="AL359" i="27"/>
  <c r="AK359" i="27"/>
  <c r="AJ359" i="27"/>
  <c r="AI359" i="27"/>
  <c r="AH359" i="27"/>
  <c r="AG359" i="27"/>
  <c r="AF359" i="27"/>
  <c r="AE359" i="27"/>
  <c r="AD359" i="27"/>
  <c r="AC359" i="27"/>
  <c r="AB359" i="27"/>
  <c r="AA359" i="27"/>
  <c r="Z359" i="27"/>
  <c r="Y359" i="27"/>
  <c r="X359" i="27"/>
  <c r="W359" i="27"/>
  <c r="V359" i="27"/>
  <c r="U359" i="27"/>
  <c r="T359" i="27"/>
  <c r="S359" i="27"/>
  <c r="R359" i="27"/>
  <c r="Q359" i="27"/>
  <c r="P359" i="27"/>
  <c r="O359" i="27"/>
  <c r="N359" i="27"/>
  <c r="M359" i="27"/>
  <c r="L359" i="27"/>
  <c r="K359" i="27"/>
  <c r="J359" i="27"/>
  <c r="I359" i="27"/>
  <c r="H359" i="27"/>
  <c r="G359" i="27"/>
  <c r="G355" i="27"/>
  <c r="G354" i="27"/>
  <c r="G353" i="27"/>
  <c r="CI352" i="27"/>
  <c r="CH352" i="27"/>
  <c r="CG352" i="27"/>
  <c r="CF352" i="27"/>
  <c r="CE352" i="27"/>
  <c r="CD352" i="27"/>
  <c r="CC352" i="27"/>
  <c r="CB352" i="27"/>
  <c r="CA352" i="27"/>
  <c r="BZ352" i="27"/>
  <c r="BY352" i="27"/>
  <c r="BX352" i="27"/>
  <c r="BW352" i="27"/>
  <c r="BV352" i="27"/>
  <c r="BU352" i="27"/>
  <c r="BT352" i="27"/>
  <c r="BS352" i="27"/>
  <c r="BR352" i="27"/>
  <c r="BQ352" i="27"/>
  <c r="BP352" i="27"/>
  <c r="BO352" i="27"/>
  <c r="BN352" i="27"/>
  <c r="BM352" i="27"/>
  <c r="BL352" i="27"/>
  <c r="BK352" i="27"/>
  <c r="BJ352" i="27"/>
  <c r="BI352" i="27"/>
  <c r="BH352" i="27"/>
  <c r="BG352" i="27"/>
  <c r="BF352" i="27"/>
  <c r="BE352" i="27"/>
  <c r="BD352" i="27"/>
  <c r="BC352" i="27"/>
  <c r="BB352" i="27"/>
  <c r="BA352" i="27"/>
  <c r="AZ352" i="27"/>
  <c r="AY352" i="27"/>
  <c r="AX352" i="27"/>
  <c r="AW352" i="27"/>
  <c r="AV352" i="27"/>
  <c r="AU352" i="27"/>
  <c r="AT352" i="27"/>
  <c r="AS352" i="27"/>
  <c r="AR352" i="27"/>
  <c r="AQ352" i="27"/>
  <c r="AP352" i="27"/>
  <c r="AO352" i="27"/>
  <c r="AN352" i="27"/>
  <c r="AM352" i="27"/>
  <c r="AL352" i="27"/>
  <c r="AK352" i="27"/>
  <c r="AJ352" i="27"/>
  <c r="AI352" i="27"/>
  <c r="AH352" i="27"/>
  <c r="AG352" i="27"/>
  <c r="AF352" i="27"/>
  <c r="AE352" i="27"/>
  <c r="AD352" i="27"/>
  <c r="AC352" i="27"/>
  <c r="AB352" i="27"/>
  <c r="AA352" i="27"/>
  <c r="Z352" i="27"/>
  <c r="Y352" i="27"/>
  <c r="X352" i="27"/>
  <c r="W352" i="27"/>
  <c r="V352" i="27"/>
  <c r="U352" i="27"/>
  <c r="T352" i="27"/>
  <c r="S352" i="27"/>
  <c r="R352" i="27"/>
  <c r="Q352" i="27"/>
  <c r="P352" i="27"/>
  <c r="O352" i="27"/>
  <c r="N352" i="27"/>
  <c r="M352" i="27"/>
  <c r="L352" i="27"/>
  <c r="K352" i="27"/>
  <c r="J352" i="27"/>
  <c r="I352" i="27"/>
  <c r="H352" i="27"/>
  <c r="G352" i="27"/>
  <c r="G347" i="27"/>
  <c r="H337" i="27"/>
  <c r="CI331" i="27"/>
  <c r="CH331" i="27"/>
  <c r="CG331" i="27"/>
  <c r="CF331" i="27"/>
  <c r="CE331" i="27"/>
  <c r="CD331" i="27"/>
  <c r="CC331" i="27"/>
  <c r="CB331" i="27"/>
  <c r="CA331" i="27"/>
  <c r="BZ331" i="27"/>
  <c r="BY331" i="27"/>
  <c r="BX331" i="27"/>
  <c r="BW331" i="27"/>
  <c r="BV331" i="27"/>
  <c r="BU331" i="27"/>
  <c r="BT331" i="27"/>
  <c r="BS331" i="27"/>
  <c r="BR331" i="27"/>
  <c r="BQ331" i="27"/>
  <c r="BP331" i="27"/>
  <c r="BO331" i="27"/>
  <c r="BN331" i="27"/>
  <c r="BM331" i="27"/>
  <c r="BL331" i="27"/>
  <c r="BK331" i="27"/>
  <c r="BJ331" i="27"/>
  <c r="BI331" i="27"/>
  <c r="BH331" i="27"/>
  <c r="BG331" i="27"/>
  <c r="BF331" i="27"/>
  <c r="BE331" i="27"/>
  <c r="BD331" i="27"/>
  <c r="BC331" i="27"/>
  <c r="BB331" i="27"/>
  <c r="BA331" i="27"/>
  <c r="AZ331" i="27"/>
  <c r="AY331" i="27"/>
  <c r="AX331" i="27"/>
  <c r="AW331" i="27"/>
  <c r="AV331" i="27"/>
  <c r="AU331" i="27"/>
  <c r="AT331" i="27"/>
  <c r="AS331" i="27"/>
  <c r="AR331" i="27"/>
  <c r="AQ331" i="27"/>
  <c r="AP331" i="27"/>
  <c r="AO331" i="27"/>
  <c r="AN331" i="27"/>
  <c r="AM331" i="27"/>
  <c r="AL331" i="27"/>
  <c r="AK331" i="27"/>
  <c r="AJ331" i="27"/>
  <c r="AI331" i="27"/>
  <c r="AH331" i="27"/>
  <c r="AG331" i="27"/>
  <c r="AF331" i="27"/>
  <c r="AE331" i="27"/>
  <c r="AD331" i="27"/>
  <c r="AC331" i="27"/>
  <c r="AB331" i="27"/>
  <c r="AA331" i="27"/>
  <c r="Z331" i="27"/>
  <c r="Y331" i="27"/>
  <c r="X331" i="27"/>
  <c r="W331" i="27"/>
  <c r="V331" i="27"/>
  <c r="U331" i="27"/>
  <c r="T331" i="27"/>
  <c r="S331" i="27"/>
  <c r="R331" i="27"/>
  <c r="Q331" i="27"/>
  <c r="P331" i="27"/>
  <c r="O331" i="27"/>
  <c r="N331" i="27"/>
  <c r="M331" i="27"/>
  <c r="L331" i="27"/>
  <c r="K331" i="27"/>
  <c r="J331" i="27"/>
  <c r="I331" i="27"/>
  <c r="H331" i="27"/>
  <c r="G331" i="27"/>
  <c r="CI330" i="27"/>
  <c r="CH330" i="27"/>
  <c r="CG330" i="27"/>
  <c r="CF330" i="27"/>
  <c r="CE330" i="27"/>
  <c r="CD330" i="27"/>
  <c r="CC330" i="27"/>
  <c r="CB330" i="27"/>
  <c r="CA330" i="27"/>
  <c r="BZ330" i="27"/>
  <c r="BY330" i="27"/>
  <c r="BX330" i="27"/>
  <c r="BW330" i="27"/>
  <c r="BV330" i="27"/>
  <c r="BU330" i="27"/>
  <c r="BT330" i="27"/>
  <c r="BS330" i="27"/>
  <c r="BR330" i="27"/>
  <c r="BQ330" i="27"/>
  <c r="BP330" i="27"/>
  <c r="BO330" i="27"/>
  <c r="BN330" i="27"/>
  <c r="BM330" i="27"/>
  <c r="BL330" i="27"/>
  <c r="BK330" i="27"/>
  <c r="BJ330" i="27"/>
  <c r="BI330" i="27"/>
  <c r="BH330" i="27"/>
  <c r="BG330" i="27"/>
  <c r="BF330" i="27"/>
  <c r="BE330" i="27"/>
  <c r="BD330" i="27"/>
  <c r="BC330" i="27"/>
  <c r="BB330" i="27"/>
  <c r="BA330" i="27"/>
  <c r="AZ330" i="27"/>
  <c r="AY330" i="27"/>
  <c r="AX330" i="27"/>
  <c r="AW330" i="27"/>
  <c r="AV330" i="27"/>
  <c r="AU330" i="27"/>
  <c r="AT330" i="27"/>
  <c r="AS330" i="27"/>
  <c r="AR330" i="27"/>
  <c r="AQ330" i="27"/>
  <c r="AP330" i="27"/>
  <c r="AO330" i="27"/>
  <c r="AN330" i="27"/>
  <c r="AM330" i="27"/>
  <c r="AL330" i="27"/>
  <c r="AK330" i="27"/>
  <c r="AJ330" i="27"/>
  <c r="AI330" i="27"/>
  <c r="AH330" i="27"/>
  <c r="AG330" i="27"/>
  <c r="AF330" i="27"/>
  <c r="AE330" i="27"/>
  <c r="AD330" i="27"/>
  <c r="AC330" i="27"/>
  <c r="AB330" i="27"/>
  <c r="AA330" i="27"/>
  <c r="Z330" i="27"/>
  <c r="Y330" i="27"/>
  <c r="X330" i="27"/>
  <c r="W330" i="27"/>
  <c r="V330" i="27"/>
  <c r="U330" i="27"/>
  <c r="T330" i="27"/>
  <c r="S330" i="27"/>
  <c r="R330" i="27"/>
  <c r="Q330" i="27"/>
  <c r="P330" i="27"/>
  <c r="O330" i="27"/>
  <c r="N330" i="27"/>
  <c r="M330" i="27"/>
  <c r="L330" i="27"/>
  <c r="K330" i="27"/>
  <c r="J330" i="27"/>
  <c r="I330" i="27"/>
  <c r="H330" i="27"/>
  <c r="G330" i="27"/>
  <c r="CI329" i="27"/>
  <c r="CH329" i="27"/>
  <c r="CG329" i="27"/>
  <c r="CF329" i="27"/>
  <c r="CE329" i="27"/>
  <c r="CD329" i="27"/>
  <c r="CC329" i="27"/>
  <c r="CB329" i="27"/>
  <c r="CA329" i="27"/>
  <c r="BZ329" i="27"/>
  <c r="BY329" i="27"/>
  <c r="BX329" i="27"/>
  <c r="BW329" i="27"/>
  <c r="BV329" i="27"/>
  <c r="BU329" i="27"/>
  <c r="BT329" i="27"/>
  <c r="BS329" i="27"/>
  <c r="BR329" i="27"/>
  <c r="BQ329" i="27"/>
  <c r="BP329" i="27"/>
  <c r="BO329" i="27"/>
  <c r="BN329" i="27"/>
  <c r="BM329" i="27"/>
  <c r="BL329" i="27"/>
  <c r="BK329" i="27"/>
  <c r="BJ329" i="27"/>
  <c r="BI329" i="27"/>
  <c r="BH329" i="27"/>
  <c r="BG329" i="27"/>
  <c r="BF329" i="27"/>
  <c r="BE329" i="27"/>
  <c r="BD329" i="27"/>
  <c r="BC329" i="27"/>
  <c r="BB329" i="27"/>
  <c r="BA329" i="27"/>
  <c r="AZ329" i="27"/>
  <c r="AY329" i="27"/>
  <c r="AX329" i="27"/>
  <c r="AW329" i="27"/>
  <c r="AV329" i="27"/>
  <c r="AU329" i="27"/>
  <c r="AT329" i="27"/>
  <c r="AS329" i="27"/>
  <c r="AR329" i="27"/>
  <c r="AQ329" i="27"/>
  <c r="AP329" i="27"/>
  <c r="AO329" i="27"/>
  <c r="AN329" i="27"/>
  <c r="AM329" i="27"/>
  <c r="AL329" i="27"/>
  <c r="AK329" i="27"/>
  <c r="AJ329" i="27"/>
  <c r="AI329" i="27"/>
  <c r="AH329" i="27"/>
  <c r="AG329" i="27"/>
  <c r="AF329" i="27"/>
  <c r="AE329" i="27"/>
  <c r="AD329" i="27"/>
  <c r="AC329" i="27"/>
  <c r="AB329" i="27"/>
  <c r="AA329" i="27"/>
  <c r="Z329" i="27"/>
  <c r="Y329" i="27"/>
  <c r="X329" i="27"/>
  <c r="W329" i="27"/>
  <c r="V329" i="27"/>
  <c r="U329" i="27"/>
  <c r="T329" i="27"/>
  <c r="S329" i="27"/>
  <c r="R329" i="27"/>
  <c r="Q329" i="27"/>
  <c r="P329" i="27"/>
  <c r="O329" i="27"/>
  <c r="N329" i="27"/>
  <c r="M329" i="27"/>
  <c r="L329" i="27"/>
  <c r="K329" i="27"/>
  <c r="J329" i="27"/>
  <c r="I329" i="27"/>
  <c r="H329" i="27"/>
  <c r="G329" i="27"/>
  <c r="CI328" i="27"/>
  <c r="CH328" i="27"/>
  <c r="CG328" i="27"/>
  <c r="CF328" i="27"/>
  <c r="CE328" i="27"/>
  <c r="CD328" i="27"/>
  <c r="CC328" i="27"/>
  <c r="CB328" i="27"/>
  <c r="CA328" i="27"/>
  <c r="BZ328" i="27"/>
  <c r="BY328" i="27"/>
  <c r="BX328" i="27"/>
  <c r="BW328" i="27"/>
  <c r="BV328" i="27"/>
  <c r="BU328" i="27"/>
  <c r="BT328" i="27"/>
  <c r="BS328" i="27"/>
  <c r="BR328" i="27"/>
  <c r="BQ328" i="27"/>
  <c r="BP328" i="27"/>
  <c r="BO328" i="27"/>
  <c r="BN328" i="27"/>
  <c r="BM328" i="27"/>
  <c r="BL328" i="27"/>
  <c r="BK328" i="27"/>
  <c r="BJ328" i="27"/>
  <c r="BI328" i="27"/>
  <c r="BH328" i="27"/>
  <c r="BG328" i="27"/>
  <c r="BF328" i="27"/>
  <c r="BE328" i="27"/>
  <c r="BD328" i="27"/>
  <c r="BC328" i="27"/>
  <c r="BB328" i="27"/>
  <c r="BA328" i="27"/>
  <c r="AZ328" i="27"/>
  <c r="AY328" i="27"/>
  <c r="AX328" i="27"/>
  <c r="AW328" i="27"/>
  <c r="AV328" i="27"/>
  <c r="AU328" i="27"/>
  <c r="AT328" i="27"/>
  <c r="AS328" i="27"/>
  <c r="AR328" i="27"/>
  <c r="AQ328" i="27"/>
  <c r="AP328" i="27"/>
  <c r="AO328" i="27"/>
  <c r="AN328" i="27"/>
  <c r="AM328" i="27"/>
  <c r="AL328" i="27"/>
  <c r="AK328" i="27"/>
  <c r="AJ328" i="27"/>
  <c r="AI328" i="27"/>
  <c r="AH328" i="27"/>
  <c r="AG328" i="27"/>
  <c r="AF328" i="27"/>
  <c r="AE328" i="27"/>
  <c r="AD328" i="27"/>
  <c r="AC328" i="27"/>
  <c r="AB328" i="27"/>
  <c r="AA328" i="27"/>
  <c r="Z328" i="27"/>
  <c r="Y328" i="27"/>
  <c r="X328" i="27"/>
  <c r="W328" i="27"/>
  <c r="V328" i="27"/>
  <c r="U328" i="27"/>
  <c r="T328" i="27"/>
  <c r="S328" i="27"/>
  <c r="R328" i="27"/>
  <c r="Q328" i="27"/>
  <c r="P328" i="27"/>
  <c r="O328" i="27"/>
  <c r="N328" i="27"/>
  <c r="M328" i="27"/>
  <c r="L328" i="27"/>
  <c r="K328" i="27"/>
  <c r="J328" i="27"/>
  <c r="I328" i="27"/>
  <c r="H328" i="27"/>
  <c r="G328" i="27"/>
  <c r="CI327" i="27"/>
  <c r="CH327" i="27"/>
  <c r="CG327" i="27"/>
  <c r="CF327" i="27"/>
  <c r="CE327" i="27"/>
  <c r="CD327" i="27"/>
  <c r="CC327" i="27"/>
  <c r="CB327" i="27"/>
  <c r="CA327" i="27"/>
  <c r="BZ327" i="27"/>
  <c r="BY327" i="27"/>
  <c r="BX327" i="27"/>
  <c r="BW327" i="27"/>
  <c r="BV327" i="27"/>
  <c r="BU327" i="27"/>
  <c r="BT327" i="27"/>
  <c r="BS327" i="27"/>
  <c r="BR327" i="27"/>
  <c r="BQ327" i="27"/>
  <c r="BP327" i="27"/>
  <c r="BO327" i="27"/>
  <c r="BN327" i="27"/>
  <c r="BM327" i="27"/>
  <c r="BL327" i="27"/>
  <c r="BK327" i="27"/>
  <c r="BJ327" i="27"/>
  <c r="BI327" i="27"/>
  <c r="BH327" i="27"/>
  <c r="BG327" i="27"/>
  <c r="BF327" i="27"/>
  <c r="BE327" i="27"/>
  <c r="BD327" i="27"/>
  <c r="BC327" i="27"/>
  <c r="BB327" i="27"/>
  <c r="BA327" i="27"/>
  <c r="AZ327" i="27"/>
  <c r="AY327" i="27"/>
  <c r="AX327" i="27"/>
  <c r="AW327" i="27"/>
  <c r="AV327" i="27"/>
  <c r="AU327" i="27"/>
  <c r="AT327" i="27"/>
  <c r="AS327" i="27"/>
  <c r="AR327" i="27"/>
  <c r="AQ327" i="27"/>
  <c r="AP327" i="27"/>
  <c r="AO327" i="27"/>
  <c r="AN327" i="27"/>
  <c r="AM327" i="27"/>
  <c r="AL327" i="27"/>
  <c r="AK327" i="27"/>
  <c r="AJ327" i="27"/>
  <c r="AI327" i="27"/>
  <c r="AH327" i="27"/>
  <c r="AG327" i="27"/>
  <c r="AF327" i="27"/>
  <c r="AE327" i="27"/>
  <c r="AD327" i="27"/>
  <c r="AC327" i="27"/>
  <c r="AB327" i="27"/>
  <c r="AA327" i="27"/>
  <c r="Z327" i="27"/>
  <c r="Y327" i="27"/>
  <c r="X327" i="27"/>
  <c r="W327" i="27"/>
  <c r="V327" i="27"/>
  <c r="U327" i="27"/>
  <c r="T327" i="27"/>
  <c r="S327" i="27"/>
  <c r="R327" i="27"/>
  <c r="Q327" i="27"/>
  <c r="P327" i="27"/>
  <c r="O327" i="27"/>
  <c r="N327" i="27"/>
  <c r="M327" i="27"/>
  <c r="L327" i="27"/>
  <c r="K327" i="27"/>
  <c r="J327" i="27"/>
  <c r="I327" i="27"/>
  <c r="H327" i="27"/>
  <c r="G327" i="27"/>
  <c r="CI326" i="27"/>
  <c r="CH326" i="27"/>
  <c r="CG326" i="27"/>
  <c r="CF326" i="27"/>
  <c r="CE326" i="27"/>
  <c r="CD326" i="27"/>
  <c r="CC326" i="27"/>
  <c r="CB326" i="27"/>
  <c r="CA326" i="27"/>
  <c r="BZ326" i="27"/>
  <c r="BY326" i="27"/>
  <c r="BX326" i="27"/>
  <c r="BW326" i="27"/>
  <c r="BV326" i="27"/>
  <c r="BU326" i="27"/>
  <c r="BT326" i="27"/>
  <c r="BS326" i="27"/>
  <c r="BR326" i="27"/>
  <c r="BQ326" i="27"/>
  <c r="BP326" i="27"/>
  <c r="BO326" i="27"/>
  <c r="BN326" i="27"/>
  <c r="BM326" i="27"/>
  <c r="BL326" i="27"/>
  <c r="BK326" i="27"/>
  <c r="BJ326" i="27"/>
  <c r="BI326" i="27"/>
  <c r="BH326" i="27"/>
  <c r="BG326" i="27"/>
  <c r="BF326" i="27"/>
  <c r="BE326" i="27"/>
  <c r="BD326" i="27"/>
  <c r="BC326" i="27"/>
  <c r="BB326" i="27"/>
  <c r="BA326" i="27"/>
  <c r="AZ326" i="27"/>
  <c r="AY326" i="27"/>
  <c r="AX326" i="27"/>
  <c r="AW326" i="27"/>
  <c r="AV326" i="27"/>
  <c r="AU326" i="27"/>
  <c r="AT326" i="27"/>
  <c r="AS326" i="27"/>
  <c r="AR326" i="27"/>
  <c r="AQ326" i="27"/>
  <c r="AP326" i="27"/>
  <c r="AO326" i="27"/>
  <c r="AN326" i="27"/>
  <c r="AM326" i="27"/>
  <c r="AL326" i="27"/>
  <c r="AK326" i="27"/>
  <c r="AJ326" i="27"/>
  <c r="AI326" i="27"/>
  <c r="AH326" i="27"/>
  <c r="AG326" i="27"/>
  <c r="AF326" i="27"/>
  <c r="AE326" i="27"/>
  <c r="AD326" i="27"/>
  <c r="AC326" i="27"/>
  <c r="AB326" i="27"/>
  <c r="AA326" i="27"/>
  <c r="Z326" i="27"/>
  <c r="Y326" i="27"/>
  <c r="X326" i="27"/>
  <c r="W326" i="27"/>
  <c r="V326" i="27"/>
  <c r="U326" i="27"/>
  <c r="T326" i="27"/>
  <c r="S326" i="27"/>
  <c r="R326" i="27"/>
  <c r="Q326" i="27"/>
  <c r="P326" i="27"/>
  <c r="O326" i="27"/>
  <c r="N326" i="27"/>
  <c r="M326" i="27"/>
  <c r="L326" i="27"/>
  <c r="K326" i="27"/>
  <c r="J326" i="27"/>
  <c r="I326" i="27"/>
  <c r="H326" i="27"/>
  <c r="G326" i="27"/>
  <c r="CI325" i="27"/>
  <c r="CH325" i="27"/>
  <c r="CG325" i="27"/>
  <c r="CF325" i="27"/>
  <c r="CE325" i="27"/>
  <c r="CD325" i="27"/>
  <c r="CC325" i="27"/>
  <c r="CB325" i="27"/>
  <c r="CA325" i="27"/>
  <c r="BZ325" i="27"/>
  <c r="BY325" i="27"/>
  <c r="BX325" i="27"/>
  <c r="BW325" i="27"/>
  <c r="BV325" i="27"/>
  <c r="BU325" i="27"/>
  <c r="BT325" i="27"/>
  <c r="BS325" i="27"/>
  <c r="BR325" i="27"/>
  <c r="BQ325" i="27"/>
  <c r="BP325" i="27"/>
  <c r="BO325" i="27"/>
  <c r="BN325" i="27"/>
  <c r="BM325" i="27"/>
  <c r="BL325" i="27"/>
  <c r="BK325" i="27"/>
  <c r="BJ325" i="27"/>
  <c r="BI325" i="27"/>
  <c r="BH325" i="27"/>
  <c r="BG325" i="27"/>
  <c r="BF325" i="27"/>
  <c r="BE325" i="27"/>
  <c r="BD325" i="27"/>
  <c r="BC325" i="27"/>
  <c r="BB325" i="27"/>
  <c r="BA325" i="27"/>
  <c r="AZ325" i="27"/>
  <c r="AY325" i="27"/>
  <c r="AX325" i="27"/>
  <c r="AW325" i="27"/>
  <c r="AV325" i="27"/>
  <c r="AU325" i="27"/>
  <c r="AT325" i="27"/>
  <c r="AS325" i="27"/>
  <c r="AR325" i="27"/>
  <c r="AQ325" i="27"/>
  <c r="AP325" i="27"/>
  <c r="AO325" i="27"/>
  <c r="AN325" i="27"/>
  <c r="AM325" i="27"/>
  <c r="AL325" i="27"/>
  <c r="AK325" i="27"/>
  <c r="AJ325" i="27"/>
  <c r="AI325" i="27"/>
  <c r="AH325" i="27"/>
  <c r="AG325" i="27"/>
  <c r="AF325" i="27"/>
  <c r="AE325" i="27"/>
  <c r="AD325" i="27"/>
  <c r="AC325" i="27"/>
  <c r="AB325" i="27"/>
  <c r="AA325" i="27"/>
  <c r="Z325" i="27"/>
  <c r="Y325" i="27"/>
  <c r="X325" i="27"/>
  <c r="W325" i="27"/>
  <c r="V325" i="27"/>
  <c r="U325" i="27"/>
  <c r="T325" i="27"/>
  <c r="S325" i="27"/>
  <c r="R325" i="27"/>
  <c r="Q325" i="27"/>
  <c r="P325" i="27"/>
  <c r="O325" i="27"/>
  <c r="N325" i="27"/>
  <c r="M325" i="27"/>
  <c r="L325" i="27"/>
  <c r="K325" i="27"/>
  <c r="J325" i="27"/>
  <c r="I325" i="27"/>
  <c r="H325" i="27"/>
  <c r="G325" i="27"/>
  <c r="CI324" i="27"/>
  <c r="CH324" i="27"/>
  <c r="CG324" i="27"/>
  <c r="CF324" i="27"/>
  <c r="CE324" i="27"/>
  <c r="CD324" i="27"/>
  <c r="CC324" i="27"/>
  <c r="CB324" i="27"/>
  <c r="CA324" i="27"/>
  <c r="BZ324" i="27"/>
  <c r="BY324" i="27"/>
  <c r="BX324" i="27"/>
  <c r="BW324" i="27"/>
  <c r="BV324" i="27"/>
  <c r="BU324" i="27"/>
  <c r="BT324" i="27"/>
  <c r="BS324" i="27"/>
  <c r="BR324" i="27"/>
  <c r="BQ324" i="27"/>
  <c r="BP324" i="27"/>
  <c r="BO324" i="27"/>
  <c r="BN324" i="27"/>
  <c r="BM324" i="27"/>
  <c r="BL324" i="27"/>
  <c r="BK324" i="27"/>
  <c r="BJ324" i="27"/>
  <c r="BI324" i="27"/>
  <c r="BH324" i="27"/>
  <c r="BG324" i="27"/>
  <c r="BF324" i="27"/>
  <c r="BE324" i="27"/>
  <c r="BD324" i="27"/>
  <c r="BC324" i="27"/>
  <c r="BB324" i="27"/>
  <c r="BA324" i="27"/>
  <c r="AZ324" i="27"/>
  <c r="AY324" i="27"/>
  <c r="AX324" i="27"/>
  <c r="AW324" i="27"/>
  <c r="AV324" i="27"/>
  <c r="AU324" i="27"/>
  <c r="AT324" i="27"/>
  <c r="AS324" i="27"/>
  <c r="AR324" i="27"/>
  <c r="AQ324" i="27"/>
  <c r="AP324" i="27"/>
  <c r="AO324" i="27"/>
  <c r="AN324" i="27"/>
  <c r="AM324" i="27"/>
  <c r="AL324" i="27"/>
  <c r="AK324" i="27"/>
  <c r="AJ324" i="27"/>
  <c r="AI324" i="27"/>
  <c r="AH324" i="27"/>
  <c r="AG324" i="27"/>
  <c r="AF324" i="27"/>
  <c r="AE324" i="27"/>
  <c r="AD324" i="27"/>
  <c r="AC324" i="27"/>
  <c r="AB324" i="27"/>
  <c r="AA324" i="27"/>
  <c r="Z324" i="27"/>
  <c r="Y324" i="27"/>
  <c r="X324" i="27"/>
  <c r="W324" i="27"/>
  <c r="V324" i="27"/>
  <c r="U324" i="27"/>
  <c r="T324" i="27"/>
  <c r="S324" i="27"/>
  <c r="R324" i="27"/>
  <c r="Q324" i="27"/>
  <c r="P324" i="27"/>
  <c r="O324" i="27"/>
  <c r="N324" i="27"/>
  <c r="M324" i="27"/>
  <c r="L324" i="27"/>
  <c r="K324" i="27"/>
  <c r="J324" i="27"/>
  <c r="I324" i="27"/>
  <c r="H324" i="27"/>
  <c r="G324" i="27"/>
  <c r="CI319" i="27"/>
  <c r="CH319" i="27"/>
  <c r="CG319" i="27"/>
  <c r="CF319" i="27"/>
  <c r="CE319" i="27"/>
  <c r="CD319" i="27"/>
  <c r="CC319" i="27"/>
  <c r="CB319" i="27"/>
  <c r="CA319" i="27"/>
  <c r="BZ319" i="27"/>
  <c r="BY319" i="27"/>
  <c r="BX319" i="27"/>
  <c r="BW319" i="27"/>
  <c r="BV319" i="27"/>
  <c r="BU319" i="27"/>
  <c r="BT319" i="27"/>
  <c r="BS319" i="27"/>
  <c r="BR319" i="27"/>
  <c r="BQ319" i="27"/>
  <c r="BP319" i="27"/>
  <c r="BO319" i="27"/>
  <c r="BN319" i="27"/>
  <c r="BM319" i="27"/>
  <c r="BL319" i="27"/>
  <c r="BK319" i="27"/>
  <c r="BJ319" i="27"/>
  <c r="BI319" i="27"/>
  <c r="BH319" i="27"/>
  <c r="BG319" i="27"/>
  <c r="BF319" i="27"/>
  <c r="BE319" i="27"/>
  <c r="BD319" i="27"/>
  <c r="BC319" i="27"/>
  <c r="BB319" i="27"/>
  <c r="BA319" i="27"/>
  <c r="AZ319" i="27"/>
  <c r="AY319" i="27"/>
  <c r="AX319" i="27"/>
  <c r="AW319" i="27"/>
  <c r="AV319" i="27"/>
  <c r="AU319" i="27"/>
  <c r="AT319" i="27"/>
  <c r="AS319" i="27"/>
  <c r="AR319" i="27"/>
  <c r="AQ319" i="27"/>
  <c r="AP319" i="27"/>
  <c r="AO319" i="27"/>
  <c r="AN319" i="27"/>
  <c r="AM319" i="27"/>
  <c r="AL319" i="27"/>
  <c r="AK319" i="27"/>
  <c r="AJ319" i="27"/>
  <c r="AI319" i="27"/>
  <c r="AH319" i="27"/>
  <c r="AG319" i="27"/>
  <c r="AF319" i="27"/>
  <c r="AE319" i="27"/>
  <c r="AD319" i="27"/>
  <c r="AC319" i="27"/>
  <c r="AB319" i="27"/>
  <c r="AA319" i="27"/>
  <c r="Z319" i="27"/>
  <c r="Y319" i="27"/>
  <c r="X319" i="27"/>
  <c r="W319" i="27"/>
  <c r="V319" i="27"/>
  <c r="U319" i="27"/>
  <c r="T319" i="27"/>
  <c r="S319" i="27"/>
  <c r="R319" i="27"/>
  <c r="Q319" i="27"/>
  <c r="P319" i="27"/>
  <c r="O319" i="27"/>
  <c r="N319" i="27"/>
  <c r="M319" i="27"/>
  <c r="L319" i="27"/>
  <c r="K319" i="27"/>
  <c r="J319" i="27"/>
  <c r="I319" i="27"/>
  <c r="H319" i="27"/>
  <c r="G319" i="27"/>
  <c r="CI318" i="27"/>
  <c r="CH318" i="27"/>
  <c r="CG318" i="27"/>
  <c r="CF318" i="27"/>
  <c r="CE318" i="27"/>
  <c r="CD318" i="27"/>
  <c r="CC318" i="27"/>
  <c r="CB318" i="27"/>
  <c r="CA318" i="27"/>
  <c r="BZ318" i="27"/>
  <c r="BY318" i="27"/>
  <c r="BX318" i="27"/>
  <c r="BW318" i="27"/>
  <c r="BV318" i="27"/>
  <c r="BU318" i="27"/>
  <c r="BT318" i="27"/>
  <c r="BS318" i="27"/>
  <c r="BR318" i="27"/>
  <c r="BQ318" i="27"/>
  <c r="BP318" i="27"/>
  <c r="BO318" i="27"/>
  <c r="BN318" i="27"/>
  <c r="BM318" i="27"/>
  <c r="BL318" i="27"/>
  <c r="BK318" i="27"/>
  <c r="BJ318" i="27"/>
  <c r="BI318" i="27"/>
  <c r="BH318" i="27"/>
  <c r="BG318" i="27"/>
  <c r="BF318" i="27"/>
  <c r="BE318" i="27"/>
  <c r="BD318" i="27"/>
  <c r="BC318" i="27"/>
  <c r="BB318" i="27"/>
  <c r="BA318" i="27"/>
  <c r="AZ318" i="27"/>
  <c r="AY318" i="27"/>
  <c r="AX318" i="27"/>
  <c r="AW318" i="27"/>
  <c r="AV318" i="27"/>
  <c r="AU318" i="27"/>
  <c r="AT318" i="27"/>
  <c r="AS318" i="27"/>
  <c r="AR318" i="27"/>
  <c r="AQ318" i="27"/>
  <c r="AP318" i="27"/>
  <c r="AO318" i="27"/>
  <c r="AN318" i="27"/>
  <c r="AM318" i="27"/>
  <c r="AL318" i="27"/>
  <c r="AK318" i="27"/>
  <c r="AJ318" i="27"/>
  <c r="AI318" i="27"/>
  <c r="AH318" i="27"/>
  <c r="AH396" i="27" s="1"/>
  <c r="AG318" i="27"/>
  <c r="AF318" i="27"/>
  <c r="AE318" i="27"/>
  <c r="AD318" i="27"/>
  <c r="AC318" i="27"/>
  <c r="AB318" i="27"/>
  <c r="AA318" i="27"/>
  <c r="Z318" i="27"/>
  <c r="Y318" i="27"/>
  <c r="X318" i="27"/>
  <c r="W318" i="27"/>
  <c r="V318" i="27"/>
  <c r="U318" i="27"/>
  <c r="T318" i="27"/>
  <c r="S318" i="27"/>
  <c r="R318" i="27"/>
  <c r="R396" i="27" s="1"/>
  <c r="Q318" i="27"/>
  <c r="P318" i="27"/>
  <c r="O318" i="27"/>
  <c r="N318" i="27"/>
  <c r="M318" i="27"/>
  <c r="L318" i="27"/>
  <c r="K318" i="27"/>
  <c r="J318" i="27"/>
  <c r="I318" i="27"/>
  <c r="H318" i="27"/>
  <c r="G318" i="27"/>
  <c r="CI317" i="27"/>
  <c r="CH317" i="27"/>
  <c r="CG317" i="27"/>
  <c r="CF317" i="27"/>
  <c r="CE317" i="27"/>
  <c r="CE321" i="27" s="1"/>
  <c r="CD317" i="27"/>
  <c r="CC317" i="27"/>
  <c r="CB317" i="27"/>
  <c r="CA317" i="27"/>
  <c r="BZ317" i="27"/>
  <c r="BY317" i="27"/>
  <c r="BX317" i="27"/>
  <c r="BW317" i="27"/>
  <c r="BW321" i="27" s="1"/>
  <c r="BV317" i="27"/>
  <c r="BU317" i="27"/>
  <c r="BT317" i="27"/>
  <c r="BS317" i="27"/>
  <c r="BR317" i="27"/>
  <c r="BQ317" i="27"/>
  <c r="BP317" i="27"/>
  <c r="BO317" i="27"/>
  <c r="BO321" i="27" s="1"/>
  <c r="BN317" i="27"/>
  <c r="BM317" i="27"/>
  <c r="BL317" i="27"/>
  <c r="BK317" i="27"/>
  <c r="BJ317" i="27"/>
  <c r="BI317" i="27"/>
  <c r="BH317" i="27"/>
  <c r="BG317" i="27"/>
  <c r="BG321" i="27" s="1"/>
  <c r="BF317" i="27"/>
  <c r="BE317" i="27"/>
  <c r="BD317" i="27"/>
  <c r="BC317" i="27"/>
  <c r="BB317" i="27"/>
  <c r="BA317" i="27"/>
  <c r="AZ317" i="27"/>
  <c r="AY317" i="27"/>
  <c r="AY395" i="27" s="1"/>
  <c r="AX317" i="27"/>
  <c r="AW317" i="27"/>
  <c r="AV317" i="27"/>
  <c r="AU317" i="27"/>
  <c r="AT317" i="27"/>
  <c r="AS317" i="27"/>
  <c r="AR317" i="27"/>
  <c r="AQ317" i="27"/>
  <c r="AP317" i="27"/>
  <c r="AO317" i="27"/>
  <c r="AN317" i="27"/>
  <c r="AM317" i="27"/>
  <c r="AL317" i="27"/>
  <c r="AK317" i="27"/>
  <c r="AJ317" i="27"/>
  <c r="AI317" i="27"/>
  <c r="AI395" i="27" s="1"/>
  <c r="AH317" i="27"/>
  <c r="AG317" i="27"/>
  <c r="AF317" i="27"/>
  <c r="AE317" i="27"/>
  <c r="AD317" i="27"/>
  <c r="AC317" i="27"/>
  <c r="AB317" i="27"/>
  <c r="AA317" i="27"/>
  <c r="Z317" i="27"/>
  <c r="Y317" i="27"/>
  <c r="X317" i="27"/>
  <c r="W317" i="27"/>
  <c r="V317" i="27"/>
  <c r="U317" i="27"/>
  <c r="T317" i="27"/>
  <c r="S317" i="27"/>
  <c r="S395" i="27" s="1"/>
  <c r="R317" i="27"/>
  <c r="Q317" i="27"/>
  <c r="P317" i="27"/>
  <c r="O317" i="27"/>
  <c r="N317" i="27"/>
  <c r="M317" i="27"/>
  <c r="L317" i="27"/>
  <c r="K317" i="27"/>
  <c r="J317" i="27"/>
  <c r="I317" i="27"/>
  <c r="H317" i="27"/>
  <c r="G317" i="27"/>
  <c r="CI316" i="27"/>
  <c r="CH316" i="27"/>
  <c r="CG316" i="27"/>
  <c r="CF316" i="27"/>
  <c r="CE316" i="27"/>
  <c r="CD316" i="27"/>
  <c r="CC316" i="27"/>
  <c r="CB316" i="27"/>
  <c r="CA316" i="27"/>
  <c r="BZ316" i="27"/>
  <c r="BY316" i="27"/>
  <c r="BX316" i="27"/>
  <c r="BW316" i="27"/>
  <c r="BV316" i="27"/>
  <c r="BU316" i="27"/>
  <c r="BT316" i="27"/>
  <c r="BS316" i="27"/>
  <c r="BR316" i="27"/>
  <c r="BQ316" i="27"/>
  <c r="BP316" i="27"/>
  <c r="BO316" i="27"/>
  <c r="BN316" i="27"/>
  <c r="BM316" i="27"/>
  <c r="BL316" i="27"/>
  <c r="BK316" i="27"/>
  <c r="BJ316" i="27"/>
  <c r="BI316" i="27"/>
  <c r="BH316" i="27"/>
  <c r="BG316" i="27"/>
  <c r="BF316" i="27"/>
  <c r="BE316" i="27"/>
  <c r="BD316" i="27"/>
  <c r="BC316" i="27"/>
  <c r="BB316" i="27"/>
  <c r="BA316" i="27"/>
  <c r="AZ316" i="27"/>
  <c r="AY316" i="27"/>
  <c r="AX316" i="27"/>
  <c r="AW316" i="27"/>
  <c r="AV316" i="27"/>
  <c r="AU316" i="27"/>
  <c r="AT316" i="27"/>
  <c r="AS316" i="27"/>
  <c r="AR316" i="27"/>
  <c r="AQ316" i="27"/>
  <c r="AP316" i="27"/>
  <c r="AO316" i="27"/>
  <c r="AN316" i="27"/>
  <c r="AM316" i="27"/>
  <c r="AL316" i="27"/>
  <c r="AK316" i="27"/>
  <c r="AJ316" i="27"/>
  <c r="AI316" i="27"/>
  <c r="AH316" i="27"/>
  <c r="AG316" i="27"/>
  <c r="AF316" i="27"/>
  <c r="AE316" i="27"/>
  <c r="AD316" i="27"/>
  <c r="AC316" i="27"/>
  <c r="AB316" i="27"/>
  <c r="AA316" i="27"/>
  <c r="Z316" i="27"/>
  <c r="Y316" i="27"/>
  <c r="X316" i="27"/>
  <c r="W316" i="27"/>
  <c r="V316" i="27"/>
  <c r="U316" i="27"/>
  <c r="T316" i="27"/>
  <c r="S316" i="27"/>
  <c r="R316" i="27"/>
  <c r="Q316" i="27"/>
  <c r="P316" i="27"/>
  <c r="O316" i="27"/>
  <c r="N316" i="27"/>
  <c r="M316" i="27"/>
  <c r="L316" i="27"/>
  <c r="K316" i="27"/>
  <c r="J316" i="27"/>
  <c r="I316" i="27"/>
  <c r="H316" i="27"/>
  <c r="G316" i="27"/>
  <c r="CI314" i="27"/>
  <c r="CH314" i="27"/>
  <c r="CG314" i="27"/>
  <c r="CF314" i="27"/>
  <c r="CE314" i="27"/>
  <c r="CD314" i="27"/>
  <c r="CC314" i="27"/>
  <c r="CB314" i="27"/>
  <c r="CA314" i="27"/>
  <c r="BZ314" i="27"/>
  <c r="BY314" i="27"/>
  <c r="BX314" i="27"/>
  <c r="BW314" i="27"/>
  <c r="BV314" i="27"/>
  <c r="BU314" i="27"/>
  <c r="BT314" i="27"/>
  <c r="BS314" i="27"/>
  <c r="BR314" i="27"/>
  <c r="BQ314" i="27"/>
  <c r="BP314" i="27"/>
  <c r="BO314" i="27"/>
  <c r="BN314" i="27"/>
  <c r="BM314" i="27"/>
  <c r="BL314" i="27"/>
  <c r="BK314" i="27"/>
  <c r="BJ314" i="27"/>
  <c r="BI314" i="27"/>
  <c r="BH314" i="27"/>
  <c r="BG314" i="27"/>
  <c r="BF314" i="27"/>
  <c r="BE314" i="27"/>
  <c r="BD314" i="27"/>
  <c r="BC314" i="27"/>
  <c r="BB314" i="27"/>
  <c r="BA314" i="27"/>
  <c r="AZ314" i="27"/>
  <c r="AY314" i="27"/>
  <c r="AX314" i="27"/>
  <c r="AW314" i="27"/>
  <c r="AV314" i="27"/>
  <c r="AU314" i="27"/>
  <c r="AT314" i="27"/>
  <c r="AS314" i="27"/>
  <c r="AR314" i="27"/>
  <c r="AQ314" i="27"/>
  <c r="AP314" i="27"/>
  <c r="AO314" i="27"/>
  <c r="AN314" i="27"/>
  <c r="AM314" i="27"/>
  <c r="AL314" i="27"/>
  <c r="AK314" i="27"/>
  <c r="AJ314" i="27"/>
  <c r="AI314" i="27"/>
  <c r="AH314" i="27"/>
  <c r="AG314" i="27"/>
  <c r="AF314" i="27"/>
  <c r="AE314" i="27"/>
  <c r="AD314" i="27"/>
  <c r="AC314" i="27"/>
  <c r="AB314" i="27"/>
  <c r="AA314" i="27"/>
  <c r="Z314" i="27"/>
  <c r="Y314" i="27"/>
  <c r="X314" i="27"/>
  <c r="W314" i="27"/>
  <c r="V314" i="27"/>
  <c r="U314" i="27"/>
  <c r="T314" i="27"/>
  <c r="S314" i="27"/>
  <c r="R314" i="27"/>
  <c r="Q314" i="27"/>
  <c r="P314" i="27"/>
  <c r="O314" i="27"/>
  <c r="N314" i="27"/>
  <c r="M314" i="27"/>
  <c r="L314" i="27"/>
  <c r="K314" i="27"/>
  <c r="J314" i="27"/>
  <c r="I314" i="27"/>
  <c r="H314" i="27"/>
  <c r="G314" i="27"/>
  <c r="CI311" i="27"/>
  <c r="CH311" i="27"/>
  <c r="CG311" i="27"/>
  <c r="CF311" i="27"/>
  <c r="CE311" i="27"/>
  <c r="CD311" i="27"/>
  <c r="CC311" i="27"/>
  <c r="CB311" i="27"/>
  <c r="CA311" i="27"/>
  <c r="BZ311" i="27"/>
  <c r="BY311" i="27"/>
  <c r="BX311" i="27"/>
  <c r="BW311" i="27"/>
  <c r="BV311" i="27"/>
  <c r="BU311" i="27"/>
  <c r="BT311" i="27"/>
  <c r="BS311" i="27"/>
  <c r="BR311" i="27"/>
  <c r="BQ311" i="27"/>
  <c r="BP311" i="27"/>
  <c r="BO311" i="27"/>
  <c r="BN311" i="27"/>
  <c r="BM311" i="27"/>
  <c r="BL311" i="27"/>
  <c r="BK311" i="27"/>
  <c r="BJ311" i="27"/>
  <c r="BI311" i="27"/>
  <c r="BH311" i="27"/>
  <c r="BG311" i="27"/>
  <c r="BF311" i="27"/>
  <c r="BE311" i="27"/>
  <c r="BD311" i="27"/>
  <c r="BC311" i="27"/>
  <c r="BB311" i="27"/>
  <c r="BA311" i="27"/>
  <c r="AZ311" i="27"/>
  <c r="AY311" i="27"/>
  <c r="AX311" i="27"/>
  <c r="AW311" i="27"/>
  <c r="AV311" i="27"/>
  <c r="AU311" i="27"/>
  <c r="AT311" i="27"/>
  <c r="AS311" i="27"/>
  <c r="AR311" i="27"/>
  <c r="AQ311" i="27"/>
  <c r="AP311" i="27"/>
  <c r="AO311" i="27"/>
  <c r="AN311" i="27"/>
  <c r="AM311" i="27"/>
  <c r="AL311" i="27"/>
  <c r="AK311" i="27"/>
  <c r="AJ311" i="27"/>
  <c r="AI311" i="27"/>
  <c r="AH311" i="27"/>
  <c r="AG311" i="27"/>
  <c r="AF311" i="27"/>
  <c r="AE311" i="27"/>
  <c r="AD311" i="27"/>
  <c r="AC311" i="27"/>
  <c r="AB311" i="27"/>
  <c r="AA311" i="27"/>
  <c r="Z311" i="27"/>
  <c r="Y311" i="27"/>
  <c r="X311" i="27"/>
  <c r="W311" i="27"/>
  <c r="V311" i="27"/>
  <c r="U311" i="27"/>
  <c r="T311" i="27"/>
  <c r="S311" i="27"/>
  <c r="R311" i="27"/>
  <c r="Q311" i="27"/>
  <c r="P311" i="27"/>
  <c r="O311" i="27"/>
  <c r="N311" i="27"/>
  <c r="M311" i="27"/>
  <c r="L311" i="27"/>
  <c r="K311" i="27"/>
  <c r="J311" i="27"/>
  <c r="I311" i="27"/>
  <c r="H311" i="27"/>
  <c r="G311" i="27"/>
  <c r="CI310" i="27"/>
  <c r="CH310" i="27"/>
  <c r="CG310" i="27"/>
  <c r="CF310" i="27"/>
  <c r="CE310" i="27"/>
  <c r="CD310" i="27"/>
  <c r="CC310" i="27"/>
  <c r="CB310" i="27"/>
  <c r="CA310" i="27"/>
  <c r="BZ310" i="27"/>
  <c r="BY310" i="27"/>
  <c r="BX310" i="27"/>
  <c r="BW310" i="27"/>
  <c r="BV310" i="27"/>
  <c r="BU310" i="27"/>
  <c r="BT310" i="27"/>
  <c r="BS310" i="27"/>
  <c r="BR310" i="27"/>
  <c r="BQ310" i="27"/>
  <c r="BP310" i="27"/>
  <c r="BO310" i="27"/>
  <c r="BN310" i="27"/>
  <c r="BM310" i="27"/>
  <c r="BL310" i="27"/>
  <c r="BK310" i="27"/>
  <c r="BJ310" i="27"/>
  <c r="BI310" i="27"/>
  <c r="BH310" i="27"/>
  <c r="BG310" i="27"/>
  <c r="BF310" i="27"/>
  <c r="BE310" i="27"/>
  <c r="BD310" i="27"/>
  <c r="BC310" i="27"/>
  <c r="BB310" i="27"/>
  <c r="BA310" i="27"/>
  <c r="AZ310" i="27"/>
  <c r="AY310" i="27"/>
  <c r="AX310" i="27"/>
  <c r="AW310" i="27"/>
  <c r="AV310" i="27"/>
  <c r="AU310" i="27"/>
  <c r="AT310" i="27"/>
  <c r="AS310" i="27"/>
  <c r="AR310" i="27"/>
  <c r="AQ310" i="27"/>
  <c r="AP310" i="27"/>
  <c r="AO310" i="27"/>
  <c r="AN310" i="27"/>
  <c r="AM310" i="27"/>
  <c r="AL310" i="27"/>
  <c r="AK310" i="27"/>
  <c r="AJ310" i="27"/>
  <c r="AI310" i="27"/>
  <c r="AH310" i="27"/>
  <c r="AG310" i="27"/>
  <c r="AF310" i="27"/>
  <c r="AE310" i="27"/>
  <c r="AD310" i="27"/>
  <c r="AC310" i="27"/>
  <c r="AB310" i="27"/>
  <c r="AA310" i="27"/>
  <c r="Z310" i="27"/>
  <c r="Y310" i="27"/>
  <c r="X310" i="27"/>
  <c r="W310" i="27"/>
  <c r="V310" i="27"/>
  <c r="U310" i="27"/>
  <c r="T310" i="27"/>
  <c r="S310" i="27"/>
  <c r="R310" i="27"/>
  <c r="Q310" i="27"/>
  <c r="P310" i="27"/>
  <c r="O310" i="27"/>
  <c r="N310" i="27"/>
  <c r="M310" i="27"/>
  <c r="L310" i="27"/>
  <c r="K310" i="27"/>
  <c r="J310" i="27"/>
  <c r="I310" i="27"/>
  <c r="H310" i="27"/>
  <c r="G310" i="27"/>
  <c r="CI308" i="27"/>
  <c r="CH308" i="27"/>
  <c r="CG308" i="27"/>
  <c r="CF308" i="27"/>
  <c r="CE308" i="27"/>
  <c r="CD308" i="27"/>
  <c r="CC308" i="27"/>
  <c r="CB308" i="27"/>
  <c r="CA308" i="27"/>
  <c r="BZ308" i="27"/>
  <c r="BY308" i="27"/>
  <c r="BX308" i="27"/>
  <c r="BW308" i="27"/>
  <c r="BV308" i="27"/>
  <c r="BU308" i="27"/>
  <c r="BT308" i="27"/>
  <c r="BS308" i="27"/>
  <c r="BR308" i="27"/>
  <c r="BQ308" i="27"/>
  <c r="BP308" i="27"/>
  <c r="BO308" i="27"/>
  <c r="BN308" i="27"/>
  <c r="BM308" i="27"/>
  <c r="BL308" i="27"/>
  <c r="BK308" i="27"/>
  <c r="BJ308" i="27"/>
  <c r="BI308" i="27"/>
  <c r="BH308" i="27"/>
  <c r="BG308" i="27"/>
  <c r="BF308" i="27"/>
  <c r="BE308" i="27"/>
  <c r="BD308" i="27"/>
  <c r="BC308" i="27"/>
  <c r="BB308" i="27"/>
  <c r="BA308" i="27"/>
  <c r="AZ308" i="27"/>
  <c r="AY308" i="27"/>
  <c r="AX308" i="27"/>
  <c r="AW308" i="27"/>
  <c r="AV308" i="27"/>
  <c r="AU308" i="27"/>
  <c r="AT308" i="27"/>
  <c r="AS308" i="27"/>
  <c r="AR308" i="27"/>
  <c r="AQ308" i="27"/>
  <c r="AP308" i="27"/>
  <c r="AO308" i="27"/>
  <c r="AN308" i="27"/>
  <c r="AM308" i="27"/>
  <c r="AL308" i="27"/>
  <c r="AK308" i="27"/>
  <c r="AJ308" i="27"/>
  <c r="AI308" i="27"/>
  <c r="AH308" i="27"/>
  <c r="AG308" i="27"/>
  <c r="AF308" i="27"/>
  <c r="AE308" i="27"/>
  <c r="AD308" i="27"/>
  <c r="AC308" i="27"/>
  <c r="AB308" i="27"/>
  <c r="AA308" i="27"/>
  <c r="Z308" i="27"/>
  <c r="Y308" i="27"/>
  <c r="X308" i="27"/>
  <c r="W308" i="27"/>
  <c r="V308" i="27"/>
  <c r="U308" i="27"/>
  <c r="T308" i="27"/>
  <c r="S308" i="27"/>
  <c r="R308" i="27"/>
  <c r="Q308" i="27"/>
  <c r="P308" i="27"/>
  <c r="O308" i="27"/>
  <c r="N308" i="27"/>
  <c r="M308" i="27"/>
  <c r="L308" i="27"/>
  <c r="K308" i="27"/>
  <c r="J308" i="27"/>
  <c r="I308" i="27"/>
  <c r="H308" i="27"/>
  <c r="G308" i="27"/>
  <c r="CI307" i="27"/>
  <c r="CH307" i="27"/>
  <c r="CG307" i="27"/>
  <c r="CF307" i="27"/>
  <c r="CE307" i="27"/>
  <c r="CD307" i="27"/>
  <c r="CC307" i="27"/>
  <c r="CB307" i="27"/>
  <c r="CA307" i="27"/>
  <c r="BZ307" i="27"/>
  <c r="BY307" i="27"/>
  <c r="BX307" i="27"/>
  <c r="BW307" i="27"/>
  <c r="BV307" i="27"/>
  <c r="BU307" i="27"/>
  <c r="BT307" i="27"/>
  <c r="BS307" i="27"/>
  <c r="BR307" i="27"/>
  <c r="BQ307" i="27"/>
  <c r="BP307" i="27"/>
  <c r="BO307" i="27"/>
  <c r="BN307" i="27"/>
  <c r="BM307" i="27"/>
  <c r="BL307" i="27"/>
  <c r="BK307" i="27"/>
  <c r="BJ307" i="27"/>
  <c r="BI307" i="27"/>
  <c r="BH307" i="27"/>
  <c r="BG307" i="27"/>
  <c r="BF307" i="27"/>
  <c r="BE307" i="27"/>
  <c r="BD307" i="27"/>
  <c r="BC307" i="27"/>
  <c r="BB307" i="27"/>
  <c r="BA307" i="27"/>
  <c r="AZ307" i="27"/>
  <c r="AY307" i="27"/>
  <c r="AX307" i="27"/>
  <c r="AW307" i="27"/>
  <c r="AV307" i="27"/>
  <c r="AU307" i="27"/>
  <c r="AT307" i="27"/>
  <c r="AS307" i="27"/>
  <c r="AR307" i="27"/>
  <c r="AQ307" i="27"/>
  <c r="AP307" i="27"/>
  <c r="AO307" i="27"/>
  <c r="AN307" i="27"/>
  <c r="AM307" i="27"/>
  <c r="AL307" i="27"/>
  <c r="AK307" i="27"/>
  <c r="AJ307" i="27"/>
  <c r="AI307" i="27"/>
  <c r="AH307" i="27"/>
  <c r="AG307" i="27"/>
  <c r="AF307" i="27"/>
  <c r="AE307" i="27"/>
  <c r="AD307" i="27"/>
  <c r="AC307" i="27"/>
  <c r="AB307" i="27"/>
  <c r="AA307" i="27"/>
  <c r="Z307" i="27"/>
  <c r="Y307" i="27"/>
  <c r="X307" i="27"/>
  <c r="W307" i="27"/>
  <c r="V307" i="27"/>
  <c r="U307" i="27"/>
  <c r="T307" i="27"/>
  <c r="S307" i="27"/>
  <c r="R307" i="27"/>
  <c r="Q307" i="27"/>
  <c r="P307" i="27"/>
  <c r="O307" i="27"/>
  <c r="N307" i="27"/>
  <c r="M307" i="27"/>
  <c r="L307" i="27"/>
  <c r="K307" i="27"/>
  <c r="J307" i="27"/>
  <c r="I307" i="27"/>
  <c r="H307" i="27"/>
  <c r="G307" i="27"/>
  <c r="CI306" i="27"/>
  <c r="CH306" i="27"/>
  <c r="CG306" i="27"/>
  <c r="CF306" i="27"/>
  <c r="CE306" i="27"/>
  <c r="CD306" i="27"/>
  <c r="CC306" i="27"/>
  <c r="CB306" i="27"/>
  <c r="CA306" i="27"/>
  <c r="BZ306" i="27"/>
  <c r="BY306" i="27"/>
  <c r="BX306" i="27"/>
  <c r="BW306" i="27"/>
  <c r="BV306" i="27"/>
  <c r="BU306" i="27"/>
  <c r="BT306" i="27"/>
  <c r="BS306" i="27"/>
  <c r="BR306" i="27"/>
  <c r="BQ306" i="27"/>
  <c r="BP306" i="27"/>
  <c r="BO306" i="27"/>
  <c r="BN306" i="27"/>
  <c r="BM306" i="27"/>
  <c r="BL306" i="27"/>
  <c r="BK306" i="27"/>
  <c r="BJ306" i="27"/>
  <c r="BI306" i="27"/>
  <c r="BH306" i="27"/>
  <c r="BG306" i="27"/>
  <c r="BF306" i="27"/>
  <c r="BE306" i="27"/>
  <c r="BD306" i="27"/>
  <c r="BC306" i="27"/>
  <c r="BB306" i="27"/>
  <c r="BA306" i="27"/>
  <c r="AZ306" i="27"/>
  <c r="AY306" i="27"/>
  <c r="AX306" i="27"/>
  <c r="AW306" i="27"/>
  <c r="AV306" i="27"/>
  <c r="AU306" i="27"/>
  <c r="AT306" i="27"/>
  <c r="AS306" i="27"/>
  <c r="AR306" i="27"/>
  <c r="AQ306" i="27"/>
  <c r="AP306" i="27"/>
  <c r="AO306" i="27"/>
  <c r="AN306" i="27"/>
  <c r="AM306" i="27"/>
  <c r="AL306" i="27"/>
  <c r="AK306" i="27"/>
  <c r="AJ306" i="27"/>
  <c r="AI306" i="27"/>
  <c r="AH306" i="27"/>
  <c r="AG306" i="27"/>
  <c r="AF306" i="27"/>
  <c r="AE306" i="27"/>
  <c r="AD306" i="27"/>
  <c r="AC306" i="27"/>
  <c r="AB306" i="27"/>
  <c r="AA306" i="27"/>
  <c r="Z306" i="27"/>
  <c r="Y306" i="27"/>
  <c r="X306" i="27"/>
  <c r="W306" i="27"/>
  <c r="V306" i="27"/>
  <c r="U306" i="27"/>
  <c r="T306" i="27"/>
  <c r="S306" i="27"/>
  <c r="R306" i="27"/>
  <c r="Q306" i="27"/>
  <c r="P306" i="27"/>
  <c r="O306" i="27"/>
  <c r="N306" i="27"/>
  <c r="M306" i="27"/>
  <c r="L306" i="27"/>
  <c r="K306" i="27"/>
  <c r="J306" i="27"/>
  <c r="I306" i="27"/>
  <c r="H306" i="27"/>
  <c r="G306" i="27"/>
  <c r="CI305" i="27"/>
  <c r="CH305" i="27"/>
  <c r="CG305" i="27"/>
  <c r="CF305" i="27"/>
  <c r="CE305" i="27"/>
  <c r="CD305" i="27"/>
  <c r="CC305" i="27"/>
  <c r="CB305" i="27"/>
  <c r="CA305" i="27"/>
  <c r="BZ305" i="27"/>
  <c r="BY305" i="27"/>
  <c r="BX305" i="27"/>
  <c r="BW305" i="27"/>
  <c r="BV305" i="27"/>
  <c r="BU305" i="27"/>
  <c r="BT305" i="27"/>
  <c r="BS305" i="27"/>
  <c r="BR305" i="27"/>
  <c r="BQ305" i="27"/>
  <c r="BP305" i="27"/>
  <c r="BO305" i="27"/>
  <c r="BN305" i="27"/>
  <c r="BM305" i="27"/>
  <c r="BL305" i="27"/>
  <c r="BK305" i="27"/>
  <c r="BJ305" i="27"/>
  <c r="BI305" i="27"/>
  <c r="BH305" i="27"/>
  <c r="BG305" i="27"/>
  <c r="BF305" i="27"/>
  <c r="BE305" i="27"/>
  <c r="BD305" i="27"/>
  <c r="BC305" i="27"/>
  <c r="BB305" i="27"/>
  <c r="BA305" i="27"/>
  <c r="AZ305" i="27"/>
  <c r="AY305" i="27"/>
  <c r="AX305" i="27"/>
  <c r="AW305" i="27"/>
  <c r="AV305" i="27"/>
  <c r="AU305" i="27"/>
  <c r="AT305" i="27"/>
  <c r="AS305" i="27"/>
  <c r="AR305" i="27"/>
  <c r="AQ305" i="27"/>
  <c r="AP305" i="27"/>
  <c r="AO305" i="27"/>
  <c r="AN305" i="27"/>
  <c r="AM305" i="27"/>
  <c r="AL305" i="27"/>
  <c r="AK305" i="27"/>
  <c r="AJ305" i="27"/>
  <c r="AI305" i="27"/>
  <c r="AH305" i="27"/>
  <c r="AG305" i="27"/>
  <c r="AF305" i="27"/>
  <c r="AE305" i="27"/>
  <c r="AD305" i="27"/>
  <c r="AC305" i="27"/>
  <c r="AB305" i="27"/>
  <c r="AA305" i="27"/>
  <c r="Z305" i="27"/>
  <c r="Y305" i="27"/>
  <c r="X305" i="27"/>
  <c r="W305" i="27"/>
  <c r="V305" i="27"/>
  <c r="U305" i="27"/>
  <c r="T305" i="27"/>
  <c r="S305" i="27"/>
  <c r="R305" i="27"/>
  <c r="Q305" i="27"/>
  <c r="P305" i="27"/>
  <c r="O305" i="27"/>
  <c r="N305" i="27"/>
  <c r="M305" i="27"/>
  <c r="L305" i="27"/>
  <c r="K305" i="27"/>
  <c r="J305" i="27"/>
  <c r="I305" i="27"/>
  <c r="H305" i="27"/>
  <c r="G305" i="27"/>
  <c r="CI304" i="27"/>
  <c r="CI361" i="27" s="1"/>
  <c r="CH304" i="27"/>
  <c r="CH361" i="27" s="1"/>
  <c r="CG304" i="27"/>
  <c r="CG361" i="27" s="1"/>
  <c r="CF304" i="27"/>
  <c r="CF361" i="27" s="1"/>
  <c r="CE304" i="27"/>
  <c r="CE361" i="27" s="1"/>
  <c r="CD304" i="27"/>
  <c r="CD361" i="27" s="1"/>
  <c r="CC304" i="27"/>
  <c r="CC361" i="27" s="1"/>
  <c r="CB304" i="27"/>
  <c r="CB361" i="27" s="1"/>
  <c r="CA304" i="27"/>
  <c r="CA361" i="27" s="1"/>
  <c r="BZ304" i="27"/>
  <c r="BZ361" i="27" s="1"/>
  <c r="BY304" i="27"/>
  <c r="BY361" i="27" s="1"/>
  <c r="BX304" i="27"/>
  <c r="BX361" i="27" s="1"/>
  <c r="BW304" i="27"/>
  <c r="BW361" i="27" s="1"/>
  <c r="BV304" i="27"/>
  <c r="BV361" i="27" s="1"/>
  <c r="BU304" i="27"/>
  <c r="BU361" i="27" s="1"/>
  <c r="BT304" i="27"/>
  <c r="BT361" i="27" s="1"/>
  <c r="BS304" i="27"/>
  <c r="BS361" i="27" s="1"/>
  <c r="BR304" i="27"/>
  <c r="BR361" i="27" s="1"/>
  <c r="BQ304" i="27"/>
  <c r="BQ361" i="27" s="1"/>
  <c r="BP304" i="27"/>
  <c r="BP361" i="27" s="1"/>
  <c r="BO304" i="27"/>
  <c r="BO361" i="27" s="1"/>
  <c r="BN304" i="27"/>
  <c r="BN361" i="27" s="1"/>
  <c r="BM304" i="27"/>
  <c r="BM361" i="27" s="1"/>
  <c r="BL304" i="27"/>
  <c r="BL361" i="27" s="1"/>
  <c r="BK304" i="27"/>
  <c r="BK361" i="27" s="1"/>
  <c r="BJ304" i="27"/>
  <c r="BJ361" i="27" s="1"/>
  <c r="BI304" i="27"/>
  <c r="BI361" i="27" s="1"/>
  <c r="BH304" i="27"/>
  <c r="BH361" i="27" s="1"/>
  <c r="BG304" i="27"/>
  <c r="BG361" i="27" s="1"/>
  <c r="BF304" i="27"/>
  <c r="BF361" i="27" s="1"/>
  <c r="BE304" i="27"/>
  <c r="BE361" i="27" s="1"/>
  <c r="BD304" i="27"/>
  <c r="BD361" i="27" s="1"/>
  <c r="BC304" i="27"/>
  <c r="BC361" i="27" s="1"/>
  <c r="BB304" i="27"/>
  <c r="BB361" i="27" s="1"/>
  <c r="BA304" i="27"/>
  <c r="BA361" i="27" s="1"/>
  <c r="AZ304" i="27"/>
  <c r="AZ361" i="27" s="1"/>
  <c r="AY304" i="27"/>
  <c r="AY361" i="27" s="1"/>
  <c r="AX304" i="27"/>
  <c r="AX361" i="27" s="1"/>
  <c r="AW304" i="27"/>
  <c r="AW361" i="27" s="1"/>
  <c r="AV304" i="27"/>
  <c r="AV361" i="27" s="1"/>
  <c r="AU304" i="27"/>
  <c r="AU361" i="27" s="1"/>
  <c r="AT304" i="27"/>
  <c r="AT361" i="27" s="1"/>
  <c r="AS304" i="27"/>
  <c r="AS361" i="27" s="1"/>
  <c r="AR304" i="27"/>
  <c r="AR361" i="27" s="1"/>
  <c r="AQ304" i="27"/>
  <c r="AQ361" i="27" s="1"/>
  <c r="AP304" i="27"/>
  <c r="AP361" i="27" s="1"/>
  <c r="AO304" i="27"/>
  <c r="AO361" i="27" s="1"/>
  <c r="AN304" i="27"/>
  <c r="AN361" i="27" s="1"/>
  <c r="AM304" i="27"/>
  <c r="AM361" i="27" s="1"/>
  <c r="AL304" i="27"/>
  <c r="AL361" i="27" s="1"/>
  <c r="AK304" i="27"/>
  <c r="AK361" i="27" s="1"/>
  <c r="AJ304" i="27"/>
  <c r="AJ361" i="27" s="1"/>
  <c r="AI304" i="27"/>
  <c r="AI361" i="27" s="1"/>
  <c r="AH304" i="27"/>
  <c r="AH361" i="27" s="1"/>
  <c r="AG304" i="27"/>
  <c r="AG361" i="27" s="1"/>
  <c r="AF304" i="27"/>
  <c r="AF361" i="27" s="1"/>
  <c r="AE304" i="27"/>
  <c r="AE361" i="27" s="1"/>
  <c r="AD304" i="27"/>
  <c r="AD361" i="27" s="1"/>
  <c r="AC304" i="27"/>
  <c r="AC361" i="27" s="1"/>
  <c r="AB304" i="27"/>
  <c r="AB361" i="27" s="1"/>
  <c r="AA304" i="27"/>
  <c r="AA361" i="27" s="1"/>
  <c r="Z304" i="27"/>
  <c r="Z361" i="27" s="1"/>
  <c r="Y304" i="27"/>
  <c r="Y361" i="27" s="1"/>
  <c r="X304" i="27"/>
  <c r="X361" i="27" s="1"/>
  <c r="W304" i="27"/>
  <c r="W361" i="27" s="1"/>
  <c r="V304" i="27"/>
  <c r="V361" i="27" s="1"/>
  <c r="U304" i="27"/>
  <c r="U361" i="27" s="1"/>
  <c r="T304" i="27"/>
  <c r="T361" i="27" s="1"/>
  <c r="S304" i="27"/>
  <c r="S361" i="27" s="1"/>
  <c r="R304" i="27"/>
  <c r="R361" i="27" s="1"/>
  <c r="Q304" i="27"/>
  <c r="Q361" i="27" s="1"/>
  <c r="P304" i="27"/>
  <c r="P361" i="27" s="1"/>
  <c r="O304" i="27"/>
  <c r="O361" i="27" s="1"/>
  <c r="N304" i="27"/>
  <c r="N361" i="27" s="1"/>
  <c r="M304" i="27"/>
  <c r="M361" i="27" s="1"/>
  <c r="L304" i="27"/>
  <c r="L361" i="27" s="1"/>
  <c r="K304" i="27"/>
  <c r="K361" i="27" s="1"/>
  <c r="J304" i="27"/>
  <c r="J361" i="27" s="1"/>
  <c r="I304" i="27"/>
  <c r="I361" i="27" s="1"/>
  <c r="H304" i="27"/>
  <c r="H361" i="27" s="1"/>
  <c r="G304" i="27"/>
  <c r="G361" i="27" s="1"/>
  <c r="CI271" i="27"/>
  <c r="CH271" i="27"/>
  <c r="CG271" i="27"/>
  <c r="CF271" i="27"/>
  <c r="CE271" i="27"/>
  <c r="CD271" i="27"/>
  <c r="CC271" i="27"/>
  <c r="CB271" i="27"/>
  <c r="CA271" i="27"/>
  <c r="BZ271" i="27"/>
  <c r="BY271" i="27"/>
  <c r="BX271" i="27"/>
  <c r="BW271" i="27"/>
  <c r="BV271" i="27"/>
  <c r="BU271" i="27"/>
  <c r="BT271" i="27"/>
  <c r="BS271" i="27"/>
  <c r="BR271" i="27"/>
  <c r="BQ271" i="27"/>
  <c r="BP271" i="27"/>
  <c r="BO271" i="27"/>
  <c r="BN271" i="27"/>
  <c r="BM271" i="27"/>
  <c r="BL271" i="27"/>
  <c r="BK271" i="27"/>
  <c r="BJ271" i="27"/>
  <c r="BI271" i="27"/>
  <c r="BH271" i="27"/>
  <c r="BG271" i="27"/>
  <c r="BF271" i="27"/>
  <c r="BE271" i="27"/>
  <c r="BD271" i="27"/>
  <c r="BC271" i="27"/>
  <c r="BB271" i="27"/>
  <c r="BA271" i="27"/>
  <c r="AZ271" i="27"/>
  <c r="AY271" i="27"/>
  <c r="AX271" i="27"/>
  <c r="AW271" i="27"/>
  <c r="AV271" i="27"/>
  <c r="AU271" i="27"/>
  <c r="AT271" i="27"/>
  <c r="AS271" i="27"/>
  <c r="AR271" i="27"/>
  <c r="AQ271" i="27"/>
  <c r="AP271" i="27"/>
  <c r="AO271" i="27"/>
  <c r="AN271" i="27"/>
  <c r="AM271" i="27"/>
  <c r="AL271" i="27"/>
  <c r="AK271" i="27"/>
  <c r="AJ271" i="27"/>
  <c r="AI271" i="27"/>
  <c r="AH271" i="27"/>
  <c r="AG271" i="27"/>
  <c r="AF271" i="27"/>
  <c r="AE271" i="27"/>
  <c r="AD271" i="27"/>
  <c r="AC271" i="27"/>
  <c r="AB271" i="27"/>
  <c r="AA271" i="27"/>
  <c r="Z271" i="27"/>
  <c r="Y271" i="27"/>
  <c r="X271" i="27"/>
  <c r="W271" i="27"/>
  <c r="V271" i="27"/>
  <c r="U271" i="27"/>
  <c r="T271" i="27"/>
  <c r="S271" i="27"/>
  <c r="R271" i="27"/>
  <c r="Q271" i="27"/>
  <c r="P271" i="27"/>
  <c r="O271" i="27"/>
  <c r="N271" i="27"/>
  <c r="M271" i="27"/>
  <c r="L271" i="27"/>
  <c r="K271" i="27"/>
  <c r="J271" i="27"/>
  <c r="I271" i="27"/>
  <c r="H271" i="27"/>
  <c r="G271" i="27"/>
  <c r="CI269" i="27"/>
  <c r="CH269" i="27"/>
  <c r="CG269" i="27"/>
  <c r="CF269" i="27"/>
  <c r="CE269" i="27"/>
  <c r="CD269" i="27"/>
  <c r="CC269" i="27"/>
  <c r="CB269" i="27"/>
  <c r="CA269" i="27"/>
  <c r="BZ269" i="27"/>
  <c r="BY269" i="27"/>
  <c r="BX269" i="27"/>
  <c r="BW269" i="27"/>
  <c r="BV269" i="27"/>
  <c r="BU269" i="27"/>
  <c r="BT269" i="27"/>
  <c r="BS269" i="27"/>
  <c r="BR269" i="27"/>
  <c r="BQ269" i="27"/>
  <c r="BP269" i="27"/>
  <c r="BO269" i="27"/>
  <c r="BN269" i="27"/>
  <c r="BM269" i="27"/>
  <c r="BL269" i="27"/>
  <c r="BK269" i="27"/>
  <c r="BJ269" i="27"/>
  <c r="BI269" i="27"/>
  <c r="BH269" i="27"/>
  <c r="BG269" i="27"/>
  <c r="BF269" i="27"/>
  <c r="BE269" i="27"/>
  <c r="BD269" i="27"/>
  <c r="BC269" i="27"/>
  <c r="BB269" i="27"/>
  <c r="BA269" i="27"/>
  <c r="AZ269" i="27"/>
  <c r="AY269" i="27"/>
  <c r="AX269" i="27"/>
  <c r="AW269" i="27"/>
  <c r="AV269" i="27"/>
  <c r="AU269" i="27"/>
  <c r="AT269" i="27"/>
  <c r="AS269" i="27"/>
  <c r="AR269" i="27"/>
  <c r="AQ269" i="27"/>
  <c r="AP269" i="27"/>
  <c r="AO269" i="27"/>
  <c r="AN269" i="27"/>
  <c r="AM269" i="27"/>
  <c r="AL269" i="27"/>
  <c r="AK269" i="27"/>
  <c r="AJ269" i="27"/>
  <c r="AI269" i="27"/>
  <c r="AH269" i="27"/>
  <c r="AG269" i="27"/>
  <c r="AF269" i="27"/>
  <c r="AE269" i="27"/>
  <c r="AD269" i="27"/>
  <c r="AC269" i="27"/>
  <c r="AB269" i="27"/>
  <c r="AA269" i="27"/>
  <c r="Z269" i="27"/>
  <c r="Y269" i="27"/>
  <c r="X269" i="27"/>
  <c r="W269" i="27"/>
  <c r="V269" i="27"/>
  <c r="U269" i="27"/>
  <c r="T269" i="27"/>
  <c r="S269" i="27"/>
  <c r="R269" i="27"/>
  <c r="Q269" i="27"/>
  <c r="P269" i="27"/>
  <c r="O269" i="27"/>
  <c r="N269" i="27"/>
  <c r="M269" i="27"/>
  <c r="L269" i="27"/>
  <c r="K269" i="27"/>
  <c r="J269" i="27"/>
  <c r="I269" i="27"/>
  <c r="H269" i="27"/>
  <c r="G269" i="27"/>
  <c r="G265" i="27"/>
  <c r="G264" i="27"/>
  <c r="G263" i="27"/>
  <c r="CI262" i="27"/>
  <c r="CH262" i="27"/>
  <c r="CG262" i="27"/>
  <c r="CF262" i="27"/>
  <c r="CE262" i="27"/>
  <c r="CD262" i="27"/>
  <c r="CC262" i="27"/>
  <c r="CB262" i="27"/>
  <c r="CA262" i="27"/>
  <c r="BZ262" i="27"/>
  <c r="BY262" i="27"/>
  <c r="BX262" i="27"/>
  <c r="BW262" i="27"/>
  <c r="BV262" i="27"/>
  <c r="BU262" i="27"/>
  <c r="BT262" i="27"/>
  <c r="BS262" i="27"/>
  <c r="BR262" i="27"/>
  <c r="BQ262" i="27"/>
  <c r="BP262" i="27"/>
  <c r="BO262" i="27"/>
  <c r="BN262" i="27"/>
  <c r="BM262" i="27"/>
  <c r="BL262" i="27"/>
  <c r="BK262" i="27"/>
  <c r="BJ262" i="27"/>
  <c r="BI262" i="27"/>
  <c r="BH262" i="27"/>
  <c r="BG262" i="27"/>
  <c r="BF262" i="27"/>
  <c r="BE262" i="27"/>
  <c r="BD262" i="27"/>
  <c r="BC262" i="27"/>
  <c r="BB262" i="27"/>
  <c r="BA262" i="27"/>
  <c r="AZ262" i="27"/>
  <c r="AY262" i="27"/>
  <c r="AX262" i="27"/>
  <c r="AW262" i="27"/>
  <c r="AV262" i="27"/>
  <c r="AU262" i="27"/>
  <c r="AT262" i="27"/>
  <c r="AS262" i="27"/>
  <c r="AR262" i="27"/>
  <c r="AQ262" i="27"/>
  <c r="AP262" i="27"/>
  <c r="AO262" i="27"/>
  <c r="AN262" i="27"/>
  <c r="AM262" i="27"/>
  <c r="AL262" i="27"/>
  <c r="AK262" i="27"/>
  <c r="AJ262" i="27"/>
  <c r="AI262" i="27"/>
  <c r="AH262" i="27"/>
  <c r="AG262" i="27"/>
  <c r="AF262" i="27"/>
  <c r="AE262" i="27"/>
  <c r="AD262" i="27"/>
  <c r="AC262" i="27"/>
  <c r="AB262" i="27"/>
  <c r="AA262" i="27"/>
  <c r="Z262" i="27"/>
  <c r="Y262" i="27"/>
  <c r="X262" i="27"/>
  <c r="W262" i="27"/>
  <c r="V262" i="27"/>
  <c r="U262" i="27"/>
  <c r="T262" i="27"/>
  <c r="S262" i="27"/>
  <c r="R262" i="27"/>
  <c r="Q262" i="27"/>
  <c r="P262" i="27"/>
  <c r="O262" i="27"/>
  <c r="N262" i="27"/>
  <c r="M262" i="27"/>
  <c r="L262" i="27"/>
  <c r="K262" i="27"/>
  <c r="J262" i="27"/>
  <c r="I262" i="27"/>
  <c r="H262" i="27"/>
  <c r="G262" i="27"/>
  <c r="G257" i="27"/>
  <c r="H247" i="27"/>
  <c r="H257" i="27" s="1"/>
  <c r="CI242" i="27"/>
  <c r="CI389" i="27" s="1"/>
  <c r="CH242" i="27"/>
  <c r="CH389" i="27" s="1"/>
  <c r="CG242" i="27"/>
  <c r="CG389" i="27" s="1"/>
  <c r="CF242" i="27"/>
  <c r="CF389" i="27" s="1"/>
  <c r="CE242" i="27"/>
  <c r="CE389" i="27" s="1"/>
  <c r="CD242" i="27"/>
  <c r="CC242" i="27"/>
  <c r="CC389" i="27" s="1"/>
  <c r="CB242" i="27"/>
  <c r="CB389" i="27" s="1"/>
  <c r="CA242" i="27"/>
  <c r="CA389" i="27" s="1"/>
  <c r="BZ242" i="27"/>
  <c r="BZ389" i="27" s="1"/>
  <c r="BY242" i="27"/>
  <c r="BY389" i="27" s="1"/>
  <c r="BX242" i="27"/>
  <c r="BX389" i="27" s="1"/>
  <c r="BW242" i="27"/>
  <c r="BW389" i="27" s="1"/>
  <c r="BV242" i="27"/>
  <c r="BU242" i="27"/>
  <c r="BU389" i="27" s="1"/>
  <c r="BT242" i="27"/>
  <c r="BT389" i="27" s="1"/>
  <c r="BS242" i="27"/>
  <c r="BS389" i="27" s="1"/>
  <c r="BR242" i="27"/>
  <c r="BR389" i="27" s="1"/>
  <c r="BQ242" i="27"/>
  <c r="BQ389" i="27" s="1"/>
  <c r="BP242" i="27"/>
  <c r="BP389" i="27" s="1"/>
  <c r="BO242" i="27"/>
  <c r="BO389" i="27" s="1"/>
  <c r="BN242" i="27"/>
  <c r="BM242" i="27"/>
  <c r="BM389" i="27" s="1"/>
  <c r="BL242" i="27"/>
  <c r="BL389" i="27" s="1"/>
  <c r="BK242" i="27"/>
  <c r="BK389" i="27" s="1"/>
  <c r="BJ242" i="27"/>
  <c r="BJ389" i="27" s="1"/>
  <c r="BI242" i="27"/>
  <c r="BI389" i="27" s="1"/>
  <c r="BH242" i="27"/>
  <c r="BH389" i="27" s="1"/>
  <c r="BG242" i="27"/>
  <c r="BG389" i="27" s="1"/>
  <c r="BF242" i="27"/>
  <c r="BE242" i="27"/>
  <c r="BE389" i="27" s="1"/>
  <c r="BD242" i="27"/>
  <c r="BD389" i="27" s="1"/>
  <c r="BC242" i="27"/>
  <c r="BC389" i="27" s="1"/>
  <c r="BB242" i="27"/>
  <c r="BB389" i="27" s="1"/>
  <c r="BA242" i="27"/>
  <c r="BA389" i="27" s="1"/>
  <c r="AZ242" i="27"/>
  <c r="AZ389" i="27" s="1"/>
  <c r="AY242" i="27"/>
  <c r="AY389" i="27" s="1"/>
  <c r="AX242" i="27"/>
  <c r="AW242" i="27"/>
  <c r="AW389" i="27" s="1"/>
  <c r="AV242" i="27"/>
  <c r="AV389" i="27" s="1"/>
  <c r="AU242" i="27"/>
  <c r="AU389" i="27" s="1"/>
  <c r="AT242" i="27"/>
  <c r="AT389" i="27" s="1"/>
  <c r="AS242" i="27"/>
  <c r="AS389" i="27" s="1"/>
  <c r="AR242" i="27"/>
  <c r="AR389" i="27" s="1"/>
  <c r="AQ242" i="27"/>
  <c r="AQ389" i="27" s="1"/>
  <c r="AP242" i="27"/>
  <c r="AO242" i="27"/>
  <c r="AO389" i="27" s="1"/>
  <c r="AN242" i="27"/>
  <c r="AN389" i="27" s="1"/>
  <c r="AM242" i="27"/>
  <c r="AM389" i="27" s="1"/>
  <c r="AL242" i="27"/>
  <c r="AL389" i="27" s="1"/>
  <c r="AK242" i="27"/>
  <c r="AK389" i="27" s="1"/>
  <c r="AJ242" i="27"/>
  <c r="AJ389" i="27" s="1"/>
  <c r="AI242" i="27"/>
  <c r="AI389" i="27" s="1"/>
  <c r="AH242" i="27"/>
  <c r="AG242" i="27"/>
  <c r="AG389" i="27" s="1"/>
  <c r="AF242" i="27"/>
  <c r="AF389" i="27" s="1"/>
  <c r="AE242" i="27"/>
  <c r="AE389" i="27" s="1"/>
  <c r="AD242" i="27"/>
  <c r="AD389" i="27" s="1"/>
  <c r="AC242" i="27"/>
  <c r="AC389" i="27" s="1"/>
  <c r="AB242" i="27"/>
  <c r="AB389" i="27" s="1"/>
  <c r="AA242" i="27"/>
  <c r="AA389" i="27" s="1"/>
  <c r="Z242" i="27"/>
  <c r="Y242" i="27"/>
  <c r="Y389" i="27" s="1"/>
  <c r="X242" i="27"/>
  <c r="X389" i="27" s="1"/>
  <c r="W242" i="27"/>
  <c r="W389" i="27" s="1"/>
  <c r="V242" i="27"/>
  <c r="V389" i="27" s="1"/>
  <c r="U242" i="27"/>
  <c r="U389" i="27" s="1"/>
  <c r="T242" i="27"/>
  <c r="T389" i="27" s="1"/>
  <c r="S242" i="27"/>
  <c r="S389" i="27" s="1"/>
  <c r="R242" i="27"/>
  <c r="Q242" i="27"/>
  <c r="Q389" i="27" s="1"/>
  <c r="P242" i="27"/>
  <c r="P389" i="27" s="1"/>
  <c r="O242" i="27"/>
  <c r="O389" i="27" s="1"/>
  <c r="N242" i="27"/>
  <c r="N389" i="27" s="1"/>
  <c r="M242" i="27"/>
  <c r="M389" i="27" s="1"/>
  <c r="L242" i="27"/>
  <c r="L389" i="27" s="1"/>
  <c r="K242" i="27"/>
  <c r="K389" i="27" s="1"/>
  <c r="J242" i="27"/>
  <c r="I242" i="27"/>
  <c r="I389" i="27" s="1"/>
  <c r="H242" i="27"/>
  <c r="H389" i="27" s="1"/>
  <c r="G242" i="27"/>
  <c r="G389" i="27" s="1"/>
  <c r="CI233" i="27"/>
  <c r="CH233" i="27"/>
  <c r="CG233" i="27"/>
  <c r="CF233" i="27"/>
  <c r="CE233" i="27"/>
  <c r="CD233" i="27"/>
  <c r="CC233" i="27"/>
  <c r="CB233" i="27"/>
  <c r="CA233" i="27"/>
  <c r="BZ233" i="27"/>
  <c r="BY233" i="27"/>
  <c r="BX233" i="27"/>
  <c r="BW233" i="27"/>
  <c r="BV233" i="27"/>
  <c r="BU233" i="27"/>
  <c r="BT233" i="27"/>
  <c r="BS233" i="27"/>
  <c r="BR233" i="27"/>
  <c r="BQ233" i="27"/>
  <c r="BP233" i="27"/>
  <c r="BO233" i="27"/>
  <c r="BN233" i="27"/>
  <c r="BM233" i="27"/>
  <c r="BL233" i="27"/>
  <c r="BK233" i="27"/>
  <c r="BJ233" i="27"/>
  <c r="BI233" i="27"/>
  <c r="BH233" i="27"/>
  <c r="BG233" i="27"/>
  <c r="BF233" i="27"/>
  <c r="BE233" i="27"/>
  <c r="BD233" i="27"/>
  <c r="BC233" i="27"/>
  <c r="BB233" i="27"/>
  <c r="BA233" i="27"/>
  <c r="AZ233" i="27"/>
  <c r="AY233" i="27"/>
  <c r="AX233" i="27"/>
  <c r="AW233" i="27"/>
  <c r="AV233" i="27"/>
  <c r="AU233" i="27"/>
  <c r="AT233" i="27"/>
  <c r="AS233" i="27"/>
  <c r="AR233" i="27"/>
  <c r="AQ233" i="27"/>
  <c r="AP233" i="27"/>
  <c r="AO233" i="27"/>
  <c r="AN233" i="27"/>
  <c r="AM233" i="27"/>
  <c r="AL233" i="27"/>
  <c r="AK233" i="27"/>
  <c r="AJ233" i="27"/>
  <c r="AI233" i="27"/>
  <c r="AH233" i="27"/>
  <c r="AG233" i="27"/>
  <c r="AF233" i="27"/>
  <c r="AE233" i="27"/>
  <c r="AD233" i="27"/>
  <c r="AC233" i="27"/>
  <c r="AB233" i="27"/>
  <c r="AA233" i="27"/>
  <c r="Z233" i="27"/>
  <c r="Y233" i="27"/>
  <c r="X233" i="27"/>
  <c r="W233" i="27"/>
  <c r="V233" i="27"/>
  <c r="U233" i="27"/>
  <c r="T233" i="27"/>
  <c r="S233" i="27"/>
  <c r="R233" i="27"/>
  <c r="Q233" i="27"/>
  <c r="P233" i="27"/>
  <c r="O233" i="27"/>
  <c r="N233" i="27"/>
  <c r="M233" i="27"/>
  <c r="L233" i="27"/>
  <c r="K233" i="27"/>
  <c r="J233" i="27"/>
  <c r="I233" i="27"/>
  <c r="H233" i="27"/>
  <c r="G233" i="27"/>
  <c r="CI232" i="27"/>
  <c r="CH232" i="27"/>
  <c r="CG232" i="27"/>
  <c r="CF232" i="27"/>
  <c r="CE232" i="27"/>
  <c r="CD232" i="27"/>
  <c r="CC232" i="27"/>
  <c r="CB232" i="27"/>
  <c r="CA232" i="27"/>
  <c r="BZ232" i="27"/>
  <c r="BY232" i="27"/>
  <c r="BX232" i="27"/>
  <c r="BW232" i="27"/>
  <c r="BV232" i="27"/>
  <c r="BU232" i="27"/>
  <c r="BT232" i="27"/>
  <c r="BS232" i="27"/>
  <c r="BR232" i="27"/>
  <c r="BQ232" i="27"/>
  <c r="BP232" i="27"/>
  <c r="BO232" i="27"/>
  <c r="BN232" i="27"/>
  <c r="BM232" i="27"/>
  <c r="BL232" i="27"/>
  <c r="BK232" i="27"/>
  <c r="BJ232" i="27"/>
  <c r="BI232" i="27"/>
  <c r="BH232" i="27"/>
  <c r="BG232" i="27"/>
  <c r="BF232" i="27"/>
  <c r="BE232" i="27"/>
  <c r="BD232" i="27"/>
  <c r="BC232" i="27"/>
  <c r="BB232" i="27"/>
  <c r="BA232" i="27"/>
  <c r="AZ232" i="27"/>
  <c r="AY232" i="27"/>
  <c r="AX232" i="27"/>
  <c r="AW232" i="27"/>
  <c r="AV232" i="27"/>
  <c r="AU232" i="27"/>
  <c r="AT232" i="27"/>
  <c r="AS232" i="27"/>
  <c r="AR232" i="27"/>
  <c r="AQ232" i="27"/>
  <c r="AP232" i="27"/>
  <c r="AO232" i="27"/>
  <c r="AN232" i="27"/>
  <c r="AM232" i="27"/>
  <c r="AL232" i="27"/>
  <c r="AK232" i="27"/>
  <c r="AJ232" i="27"/>
  <c r="AI232" i="27"/>
  <c r="AH232" i="27"/>
  <c r="AG232" i="27"/>
  <c r="AF232" i="27"/>
  <c r="AE232" i="27"/>
  <c r="AD232" i="27"/>
  <c r="AC232" i="27"/>
  <c r="AB232" i="27"/>
  <c r="AA232" i="27"/>
  <c r="Z232" i="27"/>
  <c r="Y232" i="27"/>
  <c r="X232" i="27"/>
  <c r="W232" i="27"/>
  <c r="V232" i="27"/>
  <c r="U232" i="27"/>
  <c r="T232" i="27"/>
  <c r="S232" i="27"/>
  <c r="R232" i="27"/>
  <c r="Q232" i="27"/>
  <c r="P232" i="27"/>
  <c r="O232" i="27"/>
  <c r="N232" i="27"/>
  <c r="M232" i="27"/>
  <c r="L232" i="27"/>
  <c r="K232" i="27"/>
  <c r="J232" i="27"/>
  <c r="I232" i="27"/>
  <c r="H232" i="27"/>
  <c r="G232" i="27"/>
  <c r="CI231" i="27"/>
  <c r="CH231" i="27"/>
  <c r="CG231" i="27"/>
  <c r="CF231" i="27"/>
  <c r="CE231" i="27"/>
  <c r="CD231" i="27"/>
  <c r="CC231" i="27"/>
  <c r="CB231" i="27"/>
  <c r="CA231" i="27"/>
  <c r="BZ231" i="27"/>
  <c r="BY231" i="27"/>
  <c r="BX231" i="27"/>
  <c r="BW231" i="27"/>
  <c r="BV231" i="27"/>
  <c r="BU231" i="27"/>
  <c r="BT231" i="27"/>
  <c r="BS231" i="27"/>
  <c r="BR231" i="27"/>
  <c r="BQ231" i="27"/>
  <c r="BP231" i="27"/>
  <c r="BO231" i="27"/>
  <c r="BN231" i="27"/>
  <c r="BM231" i="27"/>
  <c r="BL231" i="27"/>
  <c r="BK231" i="27"/>
  <c r="BJ231" i="27"/>
  <c r="BI231" i="27"/>
  <c r="BH231" i="27"/>
  <c r="BG231" i="27"/>
  <c r="BF231" i="27"/>
  <c r="BE231" i="27"/>
  <c r="BD231" i="27"/>
  <c r="BC231" i="27"/>
  <c r="BB231" i="27"/>
  <c r="BA231" i="27"/>
  <c r="AZ231" i="27"/>
  <c r="AY231" i="27"/>
  <c r="AX231" i="27"/>
  <c r="AW231" i="27"/>
  <c r="AV231" i="27"/>
  <c r="AU231" i="27"/>
  <c r="AT231" i="27"/>
  <c r="AS231" i="27"/>
  <c r="AR231" i="27"/>
  <c r="AQ231" i="27"/>
  <c r="AP231" i="27"/>
  <c r="AO231" i="27"/>
  <c r="AN231" i="27"/>
  <c r="AM231" i="27"/>
  <c r="AL231" i="27"/>
  <c r="AK231" i="27"/>
  <c r="AJ231" i="27"/>
  <c r="AI231" i="27"/>
  <c r="AH231" i="27"/>
  <c r="AG231" i="27"/>
  <c r="AF231" i="27"/>
  <c r="AE231" i="27"/>
  <c r="AD231" i="27"/>
  <c r="AC231" i="27"/>
  <c r="AB231" i="27"/>
  <c r="AA231" i="27"/>
  <c r="Z231" i="27"/>
  <c r="Y231" i="27"/>
  <c r="X231" i="27"/>
  <c r="W231" i="27"/>
  <c r="V231" i="27"/>
  <c r="U231" i="27"/>
  <c r="T231" i="27"/>
  <c r="S231" i="27"/>
  <c r="R231" i="27"/>
  <c r="Q231" i="27"/>
  <c r="P231" i="27"/>
  <c r="O231" i="27"/>
  <c r="N231" i="27"/>
  <c r="M231" i="27"/>
  <c r="L231" i="27"/>
  <c r="K231" i="27"/>
  <c r="J231" i="27"/>
  <c r="I231" i="27"/>
  <c r="H231" i="27"/>
  <c r="G231" i="27"/>
  <c r="CI230" i="27"/>
  <c r="CH230" i="27"/>
  <c r="CG230" i="27"/>
  <c r="CF230" i="27"/>
  <c r="CE230" i="27"/>
  <c r="CD230" i="27"/>
  <c r="CC230" i="27"/>
  <c r="CB230" i="27"/>
  <c r="CA230" i="27"/>
  <c r="BZ230" i="27"/>
  <c r="BY230" i="27"/>
  <c r="BX230" i="27"/>
  <c r="BW230" i="27"/>
  <c r="BV230" i="27"/>
  <c r="BU230" i="27"/>
  <c r="BT230" i="27"/>
  <c r="BS230" i="27"/>
  <c r="BR230" i="27"/>
  <c r="BQ230" i="27"/>
  <c r="BP230" i="27"/>
  <c r="BO230" i="27"/>
  <c r="BN230" i="27"/>
  <c r="BM230" i="27"/>
  <c r="BL230" i="27"/>
  <c r="BK230" i="27"/>
  <c r="BJ230" i="27"/>
  <c r="BI230" i="27"/>
  <c r="BH230" i="27"/>
  <c r="BG230" i="27"/>
  <c r="BF230" i="27"/>
  <c r="BE230" i="27"/>
  <c r="BD230" i="27"/>
  <c r="BC230" i="27"/>
  <c r="BB230" i="27"/>
  <c r="BA230" i="27"/>
  <c r="AZ230" i="27"/>
  <c r="AY230" i="27"/>
  <c r="AX230" i="27"/>
  <c r="AW230" i="27"/>
  <c r="AV230" i="27"/>
  <c r="AU230" i="27"/>
  <c r="AT230" i="27"/>
  <c r="AS230" i="27"/>
  <c r="AR230" i="27"/>
  <c r="AQ230" i="27"/>
  <c r="AP230" i="27"/>
  <c r="AO230" i="27"/>
  <c r="AN230" i="27"/>
  <c r="AM230" i="27"/>
  <c r="AL230" i="27"/>
  <c r="AK230" i="27"/>
  <c r="AJ230" i="27"/>
  <c r="AI230" i="27"/>
  <c r="AH230" i="27"/>
  <c r="AG230" i="27"/>
  <c r="AF230" i="27"/>
  <c r="AE230" i="27"/>
  <c r="AD230" i="27"/>
  <c r="AC230" i="27"/>
  <c r="AB230" i="27"/>
  <c r="AA230" i="27"/>
  <c r="Z230" i="27"/>
  <c r="Y230" i="27"/>
  <c r="X230" i="27"/>
  <c r="W230" i="27"/>
  <c r="V230" i="27"/>
  <c r="U230" i="27"/>
  <c r="T230" i="27"/>
  <c r="S230" i="27"/>
  <c r="R230" i="27"/>
  <c r="Q230" i="27"/>
  <c r="P230" i="27"/>
  <c r="O230" i="27"/>
  <c r="N230" i="27"/>
  <c r="M230" i="27"/>
  <c r="L230" i="27"/>
  <c r="K230" i="27"/>
  <c r="J230" i="27"/>
  <c r="I230" i="27"/>
  <c r="H230" i="27"/>
  <c r="G230" i="27"/>
  <c r="CI213" i="27"/>
  <c r="CH213" i="27"/>
  <c r="CH212" i="27" s="1"/>
  <c r="CH309" i="27" s="1"/>
  <c r="CG213" i="27"/>
  <c r="CG222" i="27" s="1"/>
  <c r="CG223" i="27" s="1"/>
  <c r="CF213" i="27"/>
  <c r="CF222" i="27" s="1"/>
  <c r="CF223" i="27" s="1"/>
  <c r="CE213" i="27"/>
  <c r="CD213" i="27"/>
  <c r="CD222" i="27" s="1"/>
  <c r="CD223" i="27" s="1"/>
  <c r="CC213" i="27"/>
  <c r="CB213" i="27"/>
  <c r="CA213" i="27"/>
  <c r="BZ213" i="27"/>
  <c r="BZ212" i="27" s="1"/>
  <c r="BZ309" i="27" s="1"/>
  <c r="BY213" i="27"/>
  <c r="BY222" i="27" s="1"/>
  <c r="BY223" i="27" s="1"/>
  <c r="BX213" i="27"/>
  <c r="BX222" i="27" s="1"/>
  <c r="BX223" i="27" s="1"/>
  <c r="BW213" i="27"/>
  <c r="BV213" i="27"/>
  <c r="BV222" i="27" s="1"/>
  <c r="BV223" i="27" s="1"/>
  <c r="BU213" i="27"/>
  <c r="BT213" i="27"/>
  <c r="BS213" i="27"/>
  <c r="BR213" i="27"/>
  <c r="BR212" i="27" s="1"/>
  <c r="BR309" i="27" s="1"/>
  <c r="BQ213" i="27"/>
  <c r="BQ222" i="27" s="1"/>
  <c r="BQ223" i="27" s="1"/>
  <c r="BP213" i="27"/>
  <c r="BP222" i="27" s="1"/>
  <c r="BP223" i="27" s="1"/>
  <c r="BO213" i="27"/>
  <c r="BN213" i="27"/>
  <c r="BN222" i="27" s="1"/>
  <c r="BN223" i="27" s="1"/>
  <c r="BM213" i="27"/>
  <c r="BL213" i="27"/>
  <c r="BL212" i="27" s="1"/>
  <c r="BL309" i="27" s="1"/>
  <c r="BK213" i="27"/>
  <c r="BJ213" i="27"/>
  <c r="BJ212" i="27" s="1"/>
  <c r="BJ309" i="27" s="1"/>
  <c r="BI213" i="27"/>
  <c r="BI212" i="27" s="1"/>
  <c r="BI309" i="27" s="1"/>
  <c r="BH213" i="27"/>
  <c r="BH222" i="27" s="1"/>
  <c r="BH223" i="27" s="1"/>
  <c r="BG213" i="27"/>
  <c r="BG222" i="27" s="1"/>
  <c r="BG223" i="27" s="1"/>
  <c r="BF213" i="27"/>
  <c r="BF222" i="27" s="1"/>
  <c r="BF223" i="27" s="1"/>
  <c r="BE213" i="27"/>
  <c r="BD213" i="27"/>
  <c r="BD222" i="27" s="1"/>
  <c r="BD223" i="27" s="1"/>
  <c r="BC213" i="27"/>
  <c r="BB213" i="27"/>
  <c r="BB212" i="27" s="1"/>
  <c r="BB309" i="27" s="1"/>
  <c r="BA213" i="27"/>
  <c r="BA222" i="27" s="1"/>
  <c r="BA223" i="27" s="1"/>
  <c r="AZ213" i="27"/>
  <c r="AZ222" i="27" s="1"/>
  <c r="AZ223" i="27" s="1"/>
  <c r="AY213" i="27"/>
  <c r="AY222" i="27" s="1"/>
  <c r="AY223" i="27" s="1"/>
  <c r="AX213" i="27"/>
  <c r="AX222" i="27" s="1"/>
  <c r="AX223" i="27" s="1"/>
  <c r="AW213" i="27"/>
  <c r="AV213" i="27"/>
  <c r="AU213" i="27"/>
  <c r="AT213" i="27"/>
  <c r="AT212" i="27" s="1"/>
  <c r="AT309" i="27" s="1"/>
  <c r="AS213" i="27"/>
  <c r="AS222" i="27" s="1"/>
  <c r="AS223" i="27" s="1"/>
  <c r="AR213" i="27"/>
  <c r="AR222" i="27" s="1"/>
  <c r="AR223" i="27" s="1"/>
  <c r="AQ213" i="27"/>
  <c r="AQ222" i="27" s="1"/>
  <c r="AQ223" i="27" s="1"/>
  <c r="AP213" i="27"/>
  <c r="AP222" i="27" s="1"/>
  <c r="AP223" i="27" s="1"/>
  <c r="AO213" i="27"/>
  <c r="AN213" i="27"/>
  <c r="AN222" i="27" s="1"/>
  <c r="AN223" i="27" s="1"/>
  <c r="AM213" i="27"/>
  <c r="AL213" i="27"/>
  <c r="AL212" i="27" s="1"/>
  <c r="AL309" i="27" s="1"/>
  <c r="AK213" i="27"/>
  <c r="AK222" i="27" s="1"/>
  <c r="AK223" i="27" s="1"/>
  <c r="AJ213" i="27"/>
  <c r="AJ222" i="27" s="1"/>
  <c r="AJ223" i="27" s="1"/>
  <c r="AI213" i="27"/>
  <c r="AH213" i="27"/>
  <c r="AH222" i="27" s="1"/>
  <c r="AH223" i="27" s="1"/>
  <c r="AG213" i="27"/>
  <c r="AF213" i="27"/>
  <c r="AF212" i="27" s="1"/>
  <c r="AF309" i="27" s="1"/>
  <c r="AE213" i="27"/>
  <c r="AD213" i="27"/>
  <c r="AD212" i="27" s="1"/>
  <c r="AD309" i="27" s="1"/>
  <c r="AC213" i="27"/>
  <c r="AC222" i="27" s="1"/>
  <c r="AC223" i="27" s="1"/>
  <c r="AB213" i="27"/>
  <c r="AB222" i="27" s="1"/>
  <c r="AB223" i="27" s="1"/>
  <c r="AA213" i="27"/>
  <c r="AA222" i="27" s="1"/>
  <c r="AA223" i="27" s="1"/>
  <c r="Z213" i="27"/>
  <c r="Z222" i="27" s="1"/>
  <c r="Z223" i="27" s="1"/>
  <c r="Y213" i="27"/>
  <c r="X213" i="27"/>
  <c r="X222" i="27" s="1"/>
  <c r="X223" i="27" s="1"/>
  <c r="X391" i="27" s="1"/>
  <c r="W213" i="27"/>
  <c r="V213" i="27"/>
  <c r="V212" i="27" s="1"/>
  <c r="V309" i="27" s="1"/>
  <c r="U213" i="27"/>
  <c r="U222" i="27" s="1"/>
  <c r="U223" i="27" s="1"/>
  <c r="T213" i="27"/>
  <c r="T222" i="27" s="1"/>
  <c r="T223" i="27" s="1"/>
  <c r="S213" i="27"/>
  <c r="S222" i="27" s="1"/>
  <c r="S223" i="27" s="1"/>
  <c r="R213" i="27"/>
  <c r="R222" i="27" s="1"/>
  <c r="R223" i="27" s="1"/>
  <c r="Q213" i="27"/>
  <c r="P213" i="27"/>
  <c r="O213" i="27"/>
  <c r="N213" i="27"/>
  <c r="N212" i="27" s="1"/>
  <c r="N309" i="27" s="1"/>
  <c r="M213" i="27"/>
  <c r="M222" i="27" s="1"/>
  <c r="M223" i="27" s="1"/>
  <c r="L213" i="27"/>
  <c r="L222" i="27" s="1"/>
  <c r="L223" i="27" s="1"/>
  <c r="K213" i="27"/>
  <c r="K222" i="27" s="1"/>
  <c r="K223" i="27" s="1"/>
  <c r="J213" i="27"/>
  <c r="J222" i="27" s="1"/>
  <c r="J223" i="27" s="1"/>
  <c r="I213" i="27"/>
  <c r="H213" i="27"/>
  <c r="H222" i="27" s="1"/>
  <c r="H223" i="27" s="1"/>
  <c r="G213" i="27"/>
  <c r="C185" i="27"/>
  <c r="CI178" i="27"/>
  <c r="CH178" i="27"/>
  <c r="CG178" i="27"/>
  <c r="CF178" i="27"/>
  <c r="CE178" i="27"/>
  <c r="CD178" i="27"/>
  <c r="CC178" i="27"/>
  <c r="CB178" i="27"/>
  <c r="CA178" i="27"/>
  <c r="BZ178" i="27"/>
  <c r="BY178" i="27"/>
  <c r="BX178" i="27"/>
  <c r="BW178" i="27"/>
  <c r="BV178" i="27"/>
  <c r="BU178" i="27"/>
  <c r="BT178" i="27"/>
  <c r="BS178" i="27"/>
  <c r="BR178" i="27"/>
  <c r="BQ178" i="27"/>
  <c r="BP178" i="27"/>
  <c r="BO178" i="27"/>
  <c r="BN178" i="27"/>
  <c r="BM178" i="27"/>
  <c r="BL178" i="27"/>
  <c r="BK178" i="27"/>
  <c r="BJ178" i="27"/>
  <c r="BI178" i="27"/>
  <c r="BH178" i="27"/>
  <c r="BG178" i="27"/>
  <c r="BF178" i="27"/>
  <c r="BE178" i="27"/>
  <c r="BD178" i="27"/>
  <c r="BC178" i="27"/>
  <c r="BB178" i="27"/>
  <c r="BA178" i="27"/>
  <c r="AZ178" i="27"/>
  <c r="AY178" i="27"/>
  <c r="AX178" i="27"/>
  <c r="AW178" i="27"/>
  <c r="AV178" i="27"/>
  <c r="AU178" i="27"/>
  <c r="AT178" i="27"/>
  <c r="AS178" i="27"/>
  <c r="AR178" i="27"/>
  <c r="AQ178" i="27"/>
  <c r="AP178" i="27"/>
  <c r="AO178" i="27"/>
  <c r="AN178" i="27"/>
  <c r="AM178" i="27"/>
  <c r="AL178" i="27"/>
  <c r="AK178" i="27"/>
  <c r="AJ178" i="27"/>
  <c r="AI178" i="27"/>
  <c r="AH178" i="27"/>
  <c r="AG178" i="27"/>
  <c r="AF178" i="27"/>
  <c r="AE178" i="27"/>
  <c r="AD178" i="27"/>
  <c r="AC178" i="27"/>
  <c r="AB178" i="27"/>
  <c r="AA178" i="27"/>
  <c r="Z178" i="27"/>
  <c r="Y178" i="27"/>
  <c r="X178" i="27"/>
  <c r="W178" i="27"/>
  <c r="V178" i="27"/>
  <c r="U178" i="27"/>
  <c r="T178" i="27"/>
  <c r="S178" i="27"/>
  <c r="R178" i="27"/>
  <c r="Q178" i="27"/>
  <c r="P178" i="27"/>
  <c r="O178" i="27"/>
  <c r="N178" i="27"/>
  <c r="M178" i="27"/>
  <c r="L178" i="27"/>
  <c r="K178" i="27"/>
  <c r="J178" i="27"/>
  <c r="I178" i="27"/>
  <c r="H178" i="27"/>
  <c r="G178" i="27"/>
  <c r="G174" i="27"/>
  <c r="G173" i="27"/>
  <c r="G172" i="27"/>
  <c r="CI171" i="27"/>
  <c r="CH171" i="27"/>
  <c r="CG171" i="27"/>
  <c r="CF171" i="27"/>
  <c r="CE171" i="27"/>
  <c r="CD171" i="27"/>
  <c r="CC171" i="27"/>
  <c r="CB171" i="27"/>
  <c r="CA171" i="27"/>
  <c r="BZ171" i="27"/>
  <c r="BY171" i="27"/>
  <c r="BX171" i="27"/>
  <c r="BW171" i="27"/>
  <c r="BV171" i="27"/>
  <c r="BU171" i="27"/>
  <c r="BT171" i="27"/>
  <c r="BS171" i="27"/>
  <c r="BR171" i="27"/>
  <c r="BQ171" i="27"/>
  <c r="BP171" i="27"/>
  <c r="BO171" i="27"/>
  <c r="BN171" i="27"/>
  <c r="BM171" i="27"/>
  <c r="BL171" i="27"/>
  <c r="BK171" i="27"/>
  <c r="BJ171" i="27"/>
  <c r="BI171" i="27"/>
  <c r="BH171" i="27"/>
  <c r="BG171" i="27"/>
  <c r="BF171" i="27"/>
  <c r="BE171" i="27"/>
  <c r="BD171" i="27"/>
  <c r="BC171" i="27"/>
  <c r="BB171" i="27"/>
  <c r="BA171" i="27"/>
  <c r="AZ171" i="27"/>
  <c r="AY171" i="27"/>
  <c r="AX171" i="27"/>
  <c r="AW171" i="27"/>
  <c r="AV171" i="27"/>
  <c r="AU171" i="27"/>
  <c r="AT171" i="27"/>
  <c r="AS171" i="27"/>
  <c r="AR171" i="27"/>
  <c r="AQ171" i="27"/>
  <c r="AP171" i="27"/>
  <c r="AO171" i="27"/>
  <c r="AN171" i="27"/>
  <c r="AM171" i="27"/>
  <c r="AL171" i="27"/>
  <c r="AK171" i="27"/>
  <c r="AJ171" i="27"/>
  <c r="AI171" i="27"/>
  <c r="AH171" i="27"/>
  <c r="AG171" i="27"/>
  <c r="AF171" i="27"/>
  <c r="AE171" i="27"/>
  <c r="AD171" i="27"/>
  <c r="AC171" i="27"/>
  <c r="AB171" i="27"/>
  <c r="AA171" i="27"/>
  <c r="Z171" i="27"/>
  <c r="Y171" i="27"/>
  <c r="X171" i="27"/>
  <c r="W171" i="27"/>
  <c r="V171" i="27"/>
  <c r="U171" i="27"/>
  <c r="T171" i="27"/>
  <c r="S171" i="27"/>
  <c r="R171" i="27"/>
  <c r="Q171" i="27"/>
  <c r="P171" i="27"/>
  <c r="O171" i="27"/>
  <c r="N171" i="27"/>
  <c r="M171" i="27"/>
  <c r="L171" i="27"/>
  <c r="K171" i="27"/>
  <c r="J171" i="27"/>
  <c r="I171" i="27"/>
  <c r="H171" i="27"/>
  <c r="G171" i="27"/>
  <c r="G166" i="27"/>
  <c r="H156" i="27"/>
  <c r="H172" i="27" s="1"/>
  <c r="CI150" i="27"/>
  <c r="CH150" i="27"/>
  <c r="CG150" i="27"/>
  <c r="CF150" i="27"/>
  <c r="CE150" i="27"/>
  <c r="CD150" i="27"/>
  <c r="CC150" i="27"/>
  <c r="CB150" i="27"/>
  <c r="CA150" i="27"/>
  <c r="BZ150" i="27"/>
  <c r="BY150" i="27"/>
  <c r="BX150" i="27"/>
  <c r="BW150" i="27"/>
  <c r="BV150" i="27"/>
  <c r="BU150" i="27"/>
  <c r="BT150" i="27"/>
  <c r="BS150" i="27"/>
  <c r="BR150" i="27"/>
  <c r="BQ150" i="27"/>
  <c r="BP150" i="27"/>
  <c r="BO150" i="27"/>
  <c r="BN150" i="27"/>
  <c r="BM150" i="27"/>
  <c r="BL150" i="27"/>
  <c r="BK150" i="27"/>
  <c r="BJ150" i="27"/>
  <c r="BI150" i="27"/>
  <c r="BH150" i="27"/>
  <c r="BG150" i="27"/>
  <c r="BF150" i="27"/>
  <c r="BE150" i="27"/>
  <c r="BD150" i="27"/>
  <c r="BC150" i="27"/>
  <c r="BB150" i="27"/>
  <c r="BA150" i="27"/>
  <c r="AZ150" i="27"/>
  <c r="AY150" i="27"/>
  <c r="AX150" i="27"/>
  <c r="AW150" i="27"/>
  <c r="AV150" i="27"/>
  <c r="AU150" i="27"/>
  <c r="AT150" i="27"/>
  <c r="AS150" i="27"/>
  <c r="AR150" i="27"/>
  <c r="AQ150" i="27"/>
  <c r="AP150" i="27"/>
  <c r="AO150" i="27"/>
  <c r="AN150" i="27"/>
  <c r="AM150" i="27"/>
  <c r="AL150" i="27"/>
  <c r="AK150" i="27"/>
  <c r="AJ150" i="27"/>
  <c r="AI150" i="27"/>
  <c r="AH150" i="27"/>
  <c r="AG150" i="27"/>
  <c r="AF150" i="27"/>
  <c r="AE150" i="27"/>
  <c r="AD150" i="27"/>
  <c r="AC150" i="27"/>
  <c r="AB150" i="27"/>
  <c r="AA150" i="27"/>
  <c r="Z150" i="27"/>
  <c r="Y150" i="27"/>
  <c r="X150" i="27"/>
  <c r="W150" i="27"/>
  <c r="V150" i="27"/>
  <c r="U150" i="27"/>
  <c r="T150" i="27"/>
  <c r="S150" i="27"/>
  <c r="R150" i="27"/>
  <c r="Q150" i="27"/>
  <c r="P150" i="27"/>
  <c r="O150" i="27"/>
  <c r="N150" i="27"/>
  <c r="M150" i="27"/>
  <c r="L150" i="27"/>
  <c r="K150" i="27"/>
  <c r="J150" i="27"/>
  <c r="I150" i="27"/>
  <c r="H150" i="27"/>
  <c r="G150" i="27"/>
  <c r="CI149" i="27"/>
  <c r="CH149" i="27"/>
  <c r="CG149" i="27"/>
  <c r="CF149" i="27"/>
  <c r="CE149" i="27"/>
  <c r="CD149" i="27"/>
  <c r="CC149" i="27"/>
  <c r="CB149" i="27"/>
  <c r="CA149" i="27"/>
  <c r="BZ149" i="27"/>
  <c r="BY149" i="27"/>
  <c r="BX149" i="27"/>
  <c r="BW149" i="27"/>
  <c r="BV149" i="27"/>
  <c r="BU149" i="27"/>
  <c r="BT149" i="27"/>
  <c r="BS149" i="27"/>
  <c r="BR149" i="27"/>
  <c r="BQ149" i="27"/>
  <c r="BP149" i="27"/>
  <c r="BO149" i="27"/>
  <c r="BN149" i="27"/>
  <c r="BM149" i="27"/>
  <c r="BL149" i="27"/>
  <c r="BK149" i="27"/>
  <c r="BJ149" i="27"/>
  <c r="BI149" i="27"/>
  <c r="BH149" i="27"/>
  <c r="BG149" i="27"/>
  <c r="BF149" i="27"/>
  <c r="BE149" i="27"/>
  <c r="BD149" i="27"/>
  <c r="BC149" i="27"/>
  <c r="BB149" i="27"/>
  <c r="BA149" i="27"/>
  <c r="AZ149" i="27"/>
  <c r="AY149" i="27"/>
  <c r="AX149" i="27"/>
  <c r="AW149" i="27"/>
  <c r="AV149" i="27"/>
  <c r="AU149" i="27"/>
  <c r="AT149" i="27"/>
  <c r="AS149" i="27"/>
  <c r="AR149" i="27"/>
  <c r="AQ149" i="27"/>
  <c r="AP149" i="27"/>
  <c r="AO149" i="27"/>
  <c r="AN149" i="27"/>
  <c r="AM149" i="27"/>
  <c r="AL149" i="27"/>
  <c r="AK149" i="27"/>
  <c r="AJ149" i="27"/>
  <c r="AI149" i="27"/>
  <c r="AH149" i="27"/>
  <c r="AG149" i="27"/>
  <c r="AF149" i="27"/>
  <c r="AE149" i="27"/>
  <c r="AD149" i="27"/>
  <c r="AC149" i="27"/>
  <c r="AB149" i="27"/>
  <c r="AA149" i="27"/>
  <c r="Z149" i="27"/>
  <c r="Y149" i="27"/>
  <c r="X149" i="27"/>
  <c r="W149" i="27"/>
  <c r="V149" i="27"/>
  <c r="U149" i="27"/>
  <c r="T149" i="27"/>
  <c r="S149" i="27"/>
  <c r="R149" i="27"/>
  <c r="Q149" i="27"/>
  <c r="P149" i="27"/>
  <c r="O149" i="27"/>
  <c r="N149" i="27"/>
  <c r="M149" i="27"/>
  <c r="L149" i="27"/>
  <c r="K149" i="27"/>
  <c r="J149" i="27"/>
  <c r="I149" i="27"/>
  <c r="H149" i="27"/>
  <c r="G149" i="27"/>
  <c r="CI148" i="27"/>
  <c r="CH148" i="27"/>
  <c r="CG148" i="27"/>
  <c r="CF148" i="27"/>
  <c r="CE148" i="27"/>
  <c r="CD148" i="27"/>
  <c r="CC148" i="27"/>
  <c r="CB148" i="27"/>
  <c r="CA148" i="27"/>
  <c r="BZ148" i="27"/>
  <c r="BY148" i="27"/>
  <c r="BX148" i="27"/>
  <c r="BW148" i="27"/>
  <c r="BV148" i="27"/>
  <c r="BU148" i="27"/>
  <c r="BT148" i="27"/>
  <c r="BS148" i="27"/>
  <c r="BR148" i="27"/>
  <c r="BQ148" i="27"/>
  <c r="BP148" i="27"/>
  <c r="BO148" i="27"/>
  <c r="BN148" i="27"/>
  <c r="BM148" i="27"/>
  <c r="BL148" i="27"/>
  <c r="BK148" i="27"/>
  <c r="BJ148" i="27"/>
  <c r="BI148" i="27"/>
  <c r="BH148" i="27"/>
  <c r="BG148" i="27"/>
  <c r="BF148" i="27"/>
  <c r="BE148" i="27"/>
  <c r="BD148" i="27"/>
  <c r="BC148" i="27"/>
  <c r="BB148" i="27"/>
  <c r="BA148" i="27"/>
  <c r="AZ148" i="27"/>
  <c r="AY148" i="27"/>
  <c r="AX148" i="27"/>
  <c r="AW148" i="27"/>
  <c r="AV148" i="27"/>
  <c r="AU148" i="27"/>
  <c r="AT148" i="27"/>
  <c r="AS148" i="27"/>
  <c r="AR148" i="27"/>
  <c r="AQ148" i="27"/>
  <c r="AP148" i="27"/>
  <c r="AO148" i="27"/>
  <c r="AN148" i="27"/>
  <c r="AM148" i="27"/>
  <c r="AL148" i="27"/>
  <c r="AK148" i="27"/>
  <c r="AJ148" i="27"/>
  <c r="AI148" i="27"/>
  <c r="AH148" i="27"/>
  <c r="AG148" i="27"/>
  <c r="AF148" i="27"/>
  <c r="AE148" i="27"/>
  <c r="AD148" i="27"/>
  <c r="AC148" i="27"/>
  <c r="AB148" i="27"/>
  <c r="AA148" i="27"/>
  <c r="Z148" i="27"/>
  <c r="Y148" i="27"/>
  <c r="X148" i="27"/>
  <c r="W148" i="27"/>
  <c r="V148" i="27"/>
  <c r="U148" i="27"/>
  <c r="T148" i="27"/>
  <c r="S148" i="27"/>
  <c r="R148" i="27"/>
  <c r="Q148" i="27"/>
  <c r="P148" i="27"/>
  <c r="O148" i="27"/>
  <c r="N148" i="27"/>
  <c r="M148" i="27"/>
  <c r="L148" i="27"/>
  <c r="K148" i="27"/>
  <c r="J148" i="27"/>
  <c r="I148" i="27"/>
  <c r="H148" i="27"/>
  <c r="G148" i="27"/>
  <c r="CI147" i="27"/>
  <c r="CH147" i="27"/>
  <c r="CG147" i="27"/>
  <c r="CF147" i="27"/>
  <c r="CE147" i="27"/>
  <c r="CD147" i="27"/>
  <c r="CC147" i="27"/>
  <c r="CB147" i="27"/>
  <c r="CA147" i="27"/>
  <c r="BZ147" i="27"/>
  <c r="BY147" i="27"/>
  <c r="BX147" i="27"/>
  <c r="BW147" i="27"/>
  <c r="BV147" i="27"/>
  <c r="BU147" i="27"/>
  <c r="BT147" i="27"/>
  <c r="BS147" i="27"/>
  <c r="BR147" i="27"/>
  <c r="BQ147" i="27"/>
  <c r="BP147" i="27"/>
  <c r="BO147" i="27"/>
  <c r="BN147" i="27"/>
  <c r="BM147" i="27"/>
  <c r="BL147" i="27"/>
  <c r="BK147" i="27"/>
  <c r="BJ147" i="27"/>
  <c r="BI147" i="27"/>
  <c r="BH147" i="27"/>
  <c r="BG147" i="27"/>
  <c r="BF147" i="27"/>
  <c r="BE147" i="27"/>
  <c r="BD147" i="27"/>
  <c r="BC147" i="27"/>
  <c r="BB147" i="27"/>
  <c r="BA147" i="27"/>
  <c r="AZ147" i="27"/>
  <c r="AY147" i="27"/>
  <c r="AX147" i="27"/>
  <c r="AW147" i="27"/>
  <c r="AV147" i="27"/>
  <c r="AU147" i="27"/>
  <c r="AT147" i="27"/>
  <c r="AS147" i="27"/>
  <c r="AR147" i="27"/>
  <c r="AQ147" i="27"/>
  <c r="AP147" i="27"/>
  <c r="AO147" i="27"/>
  <c r="AN147" i="27"/>
  <c r="AM147" i="27"/>
  <c r="AL147" i="27"/>
  <c r="AK147" i="27"/>
  <c r="AJ147" i="27"/>
  <c r="AI147" i="27"/>
  <c r="AH147" i="27"/>
  <c r="AG147" i="27"/>
  <c r="AF147" i="27"/>
  <c r="AE147" i="27"/>
  <c r="AD147" i="27"/>
  <c r="AC147" i="27"/>
  <c r="AB147" i="27"/>
  <c r="AA147" i="27"/>
  <c r="Z147" i="27"/>
  <c r="Y147" i="27"/>
  <c r="X147" i="27"/>
  <c r="W147" i="27"/>
  <c r="V147" i="27"/>
  <c r="U147" i="27"/>
  <c r="T147" i="27"/>
  <c r="S147" i="27"/>
  <c r="R147" i="27"/>
  <c r="Q147" i="27"/>
  <c r="P147" i="27"/>
  <c r="O147" i="27"/>
  <c r="N147" i="27"/>
  <c r="M147" i="27"/>
  <c r="L147" i="27"/>
  <c r="K147" i="27"/>
  <c r="J147" i="27"/>
  <c r="I147" i="27"/>
  <c r="H147" i="27"/>
  <c r="G147" i="27"/>
  <c r="CI146" i="27"/>
  <c r="CH146" i="27"/>
  <c r="CG146" i="27"/>
  <c r="CF146" i="27"/>
  <c r="CE146" i="27"/>
  <c r="CD146" i="27"/>
  <c r="CC146" i="27"/>
  <c r="CB146" i="27"/>
  <c r="CA146" i="27"/>
  <c r="BZ146" i="27"/>
  <c r="BY146" i="27"/>
  <c r="BX146" i="27"/>
  <c r="BW146" i="27"/>
  <c r="BV146" i="27"/>
  <c r="BU146" i="27"/>
  <c r="BT146" i="27"/>
  <c r="BS146" i="27"/>
  <c r="BR146" i="27"/>
  <c r="BQ146" i="27"/>
  <c r="BP146" i="27"/>
  <c r="BO146" i="27"/>
  <c r="BN146" i="27"/>
  <c r="BM146" i="27"/>
  <c r="BL146" i="27"/>
  <c r="BK146" i="27"/>
  <c r="BJ146" i="27"/>
  <c r="BI146" i="27"/>
  <c r="BH146" i="27"/>
  <c r="BG146" i="27"/>
  <c r="BF146" i="27"/>
  <c r="BE146" i="27"/>
  <c r="BD146" i="27"/>
  <c r="BC146" i="27"/>
  <c r="BB146" i="27"/>
  <c r="BA146" i="27"/>
  <c r="AZ146" i="27"/>
  <c r="AY146" i="27"/>
  <c r="AX146" i="27"/>
  <c r="AW146" i="27"/>
  <c r="AV146" i="27"/>
  <c r="AU146" i="27"/>
  <c r="AT146" i="27"/>
  <c r="AS146" i="27"/>
  <c r="AR146" i="27"/>
  <c r="AQ146" i="27"/>
  <c r="AP146" i="27"/>
  <c r="AO146" i="27"/>
  <c r="AN146" i="27"/>
  <c r="AM146" i="27"/>
  <c r="AL146" i="27"/>
  <c r="AK146" i="27"/>
  <c r="AJ146" i="27"/>
  <c r="AI146" i="27"/>
  <c r="AH146" i="27"/>
  <c r="AG146" i="27"/>
  <c r="AF146" i="27"/>
  <c r="AE146" i="27"/>
  <c r="AD146" i="27"/>
  <c r="AC146" i="27"/>
  <c r="AB146" i="27"/>
  <c r="AA146" i="27"/>
  <c r="Z146" i="27"/>
  <c r="Y146" i="27"/>
  <c r="X146" i="27"/>
  <c r="W146" i="27"/>
  <c r="V146" i="27"/>
  <c r="U146" i="27"/>
  <c r="T146" i="27"/>
  <c r="S146" i="27"/>
  <c r="R146" i="27"/>
  <c r="Q146" i="27"/>
  <c r="P146" i="27"/>
  <c r="O146" i="27"/>
  <c r="N146" i="27"/>
  <c r="M146" i="27"/>
  <c r="L146" i="27"/>
  <c r="K146" i="27"/>
  <c r="J146" i="27"/>
  <c r="I146" i="27"/>
  <c r="H146" i="27"/>
  <c r="G146" i="27"/>
  <c r="CI145" i="27"/>
  <c r="CH145" i="27"/>
  <c r="CG145" i="27"/>
  <c r="CF145" i="27"/>
  <c r="CE145" i="27"/>
  <c r="CD145" i="27"/>
  <c r="CC145" i="27"/>
  <c r="CB145" i="27"/>
  <c r="CA145" i="27"/>
  <c r="BZ145" i="27"/>
  <c r="BY145" i="27"/>
  <c r="BX145" i="27"/>
  <c r="BW145" i="27"/>
  <c r="BV145" i="27"/>
  <c r="BU145" i="27"/>
  <c r="BT145" i="27"/>
  <c r="BS145" i="27"/>
  <c r="BR145" i="27"/>
  <c r="BQ145" i="27"/>
  <c r="BP145" i="27"/>
  <c r="BO145" i="27"/>
  <c r="BN145" i="27"/>
  <c r="BM145" i="27"/>
  <c r="BL145" i="27"/>
  <c r="BK145" i="27"/>
  <c r="BJ145" i="27"/>
  <c r="BI145" i="27"/>
  <c r="BH145" i="27"/>
  <c r="BG145" i="27"/>
  <c r="BF145" i="27"/>
  <c r="BE145" i="27"/>
  <c r="BD145" i="27"/>
  <c r="BC145" i="27"/>
  <c r="BB145" i="27"/>
  <c r="BA145" i="27"/>
  <c r="AZ145" i="27"/>
  <c r="AY145" i="27"/>
  <c r="AX145" i="27"/>
  <c r="AW145" i="27"/>
  <c r="AV145" i="27"/>
  <c r="AU145" i="27"/>
  <c r="AT145" i="27"/>
  <c r="AS145" i="27"/>
  <c r="AR145" i="27"/>
  <c r="AQ145" i="27"/>
  <c r="AP145" i="27"/>
  <c r="AO145" i="27"/>
  <c r="AN145" i="27"/>
  <c r="AM145" i="27"/>
  <c r="AL145" i="27"/>
  <c r="AK145" i="27"/>
  <c r="AJ145" i="27"/>
  <c r="AI145" i="27"/>
  <c r="AH145" i="27"/>
  <c r="AG145" i="27"/>
  <c r="AF145" i="27"/>
  <c r="AE145" i="27"/>
  <c r="AD145" i="27"/>
  <c r="AC145" i="27"/>
  <c r="AB145" i="27"/>
  <c r="AA145" i="27"/>
  <c r="Z145" i="27"/>
  <c r="Y145" i="27"/>
  <c r="X145" i="27"/>
  <c r="W145" i="27"/>
  <c r="V145" i="27"/>
  <c r="U145" i="27"/>
  <c r="T145" i="27"/>
  <c r="S145" i="27"/>
  <c r="R145" i="27"/>
  <c r="Q145" i="27"/>
  <c r="P145" i="27"/>
  <c r="O145" i="27"/>
  <c r="N145" i="27"/>
  <c r="M145" i="27"/>
  <c r="L145" i="27"/>
  <c r="K145" i="27"/>
  <c r="J145" i="27"/>
  <c r="I145" i="27"/>
  <c r="H145" i="27"/>
  <c r="G145" i="27"/>
  <c r="CI144" i="27"/>
  <c r="CH144" i="27"/>
  <c r="CG144" i="27"/>
  <c r="CF144" i="27"/>
  <c r="CE144" i="27"/>
  <c r="CD144" i="27"/>
  <c r="CC144" i="27"/>
  <c r="CB144" i="27"/>
  <c r="CA144" i="27"/>
  <c r="BZ144" i="27"/>
  <c r="BY144" i="27"/>
  <c r="BX144" i="27"/>
  <c r="BW144" i="27"/>
  <c r="BV144" i="27"/>
  <c r="BU144" i="27"/>
  <c r="BT144" i="27"/>
  <c r="BS144" i="27"/>
  <c r="BR144" i="27"/>
  <c r="BQ144" i="27"/>
  <c r="BP144" i="27"/>
  <c r="BO144" i="27"/>
  <c r="BN144" i="27"/>
  <c r="BM144" i="27"/>
  <c r="BL144" i="27"/>
  <c r="BK144" i="27"/>
  <c r="BJ144" i="27"/>
  <c r="BI144" i="27"/>
  <c r="BH144" i="27"/>
  <c r="BG144" i="27"/>
  <c r="BF144" i="27"/>
  <c r="BE144" i="27"/>
  <c r="BD144" i="27"/>
  <c r="BC144" i="27"/>
  <c r="BB144" i="27"/>
  <c r="BA144" i="27"/>
  <c r="AZ144" i="27"/>
  <c r="AY144" i="27"/>
  <c r="AX144" i="27"/>
  <c r="AW144" i="27"/>
  <c r="AV144" i="27"/>
  <c r="AU144" i="27"/>
  <c r="AT144" i="27"/>
  <c r="AS144" i="27"/>
  <c r="AR144" i="27"/>
  <c r="AQ144" i="27"/>
  <c r="AP144" i="27"/>
  <c r="AO144" i="27"/>
  <c r="AN144" i="27"/>
  <c r="AM144" i="27"/>
  <c r="AL144" i="27"/>
  <c r="AK144" i="27"/>
  <c r="AJ144" i="27"/>
  <c r="AI144" i="27"/>
  <c r="AH144" i="27"/>
  <c r="AG144" i="27"/>
  <c r="AF144" i="27"/>
  <c r="AE144" i="27"/>
  <c r="AD144" i="27"/>
  <c r="AC144" i="27"/>
  <c r="AB144" i="27"/>
  <c r="AA144" i="27"/>
  <c r="Z144" i="27"/>
  <c r="Y144" i="27"/>
  <c r="X144" i="27"/>
  <c r="W144" i="27"/>
  <c r="V144" i="27"/>
  <c r="U144" i="27"/>
  <c r="T144" i="27"/>
  <c r="S144" i="27"/>
  <c r="R144" i="27"/>
  <c r="Q144" i="27"/>
  <c r="P144" i="27"/>
  <c r="O144" i="27"/>
  <c r="N144" i="27"/>
  <c r="M144" i="27"/>
  <c r="L144" i="27"/>
  <c r="K144" i="27"/>
  <c r="J144" i="27"/>
  <c r="I144" i="27"/>
  <c r="H144" i="27"/>
  <c r="G144" i="27"/>
  <c r="CI143" i="27"/>
  <c r="CH143" i="27"/>
  <c r="CG143" i="27"/>
  <c r="CF143" i="27"/>
  <c r="CE143" i="27"/>
  <c r="CD143" i="27"/>
  <c r="CC143" i="27"/>
  <c r="CB143" i="27"/>
  <c r="CA143" i="27"/>
  <c r="BZ143" i="27"/>
  <c r="BY143" i="27"/>
  <c r="BX143" i="27"/>
  <c r="BW143" i="27"/>
  <c r="BV143" i="27"/>
  <c r="BU143" i="27"/>
  <c r="BT143" i="27"/>
  <c r="BS143" i="27"/>
  <c r="BR143" i="27"/>
  <c r="BQ143" i="27"/>
  <c r="BP143" i="27"/>
  <c r="BO143" i="27"/>
  <c r="BN143" i="27"/>
  <c r="BM143" i="27"/>
  <c r="BL143" i="27"/>
  <c r="BK143" i="27"/>
  <c r="BJ143" i="27"/>
  <c r="BI143" i="27"/>
  <c r="BH143" i="27"/>
  <c r="BG143" i="27"/>
  <c r="BF143" i="27"/>
  <c r="BE143" i="27"/>
  <c r="BD143" i="27"/>
  <c r="BC143" i="27"/>
  <c r="BB143" i="27"/>
  <c r="BA143" i="27"/>
  <c r="AZ143" i="27"/>
  <c r="AY143" i="27"/>
  <c r="AX143" i="27"/>
  <c r="AW143" i="27"/>
  <c r="AV143" i="27"/>
  <c r="AU143" i="27"/>
  <c r="AT143" i="27"/>
  <c r="AS143" i="27"/>
  <c r="AR143" i="27"/>
  <c r="AQ143" i="27"/>
  <c r="AP143" i="27"/>
  <c r="AO143" i="27"/>
  <c r="AN143" i="27"/>
  <c r="AM143" i="27"/>
  <c r="AL143" i="27"/>
  <c r="AK143" i="27"/>
  <c r="AJ143" i="27"/>
  <c r="AI143" i="27"/>
  <c r="AH143" i="27"/>
  <c r="AG143" i="27"/>
  <c r="AF143" i="27"/>
  <c r="AE143" i="27"/>
  <c r="AD143" i="27"/>
  <c r="AC143" i="27"/>
  <c r="AB143" i="27"/>
  <c r="AA143" i="27"/>
  <c r="Z143" i="27"/>
  <c r="Y143" i="27"/>
  <c r="X143" i="27"/>
  <c r="W143" i="27"/>
  <c r="V143" i="27"/>
  <c r="U143" i="27"/>
  <c r="T143" i="27"/>
  <c r="S143" i="27"/>
  <c r="R143" i="27"/>
  <c r="Q143" i="27"/>
  <c r="P143" i="27"/>
  <c r="O143" i="27"/>
  <c r="N143" i="27"/>
  <c r="M143" i="27"/>
  <c r="L143" i="27"/>
  <c r="K143" i="27"/>
  <c r="J143" i="27"/>
  <c r="I143" i="27"/>
  <c r="H143" i="27"/>
  <c r="G143" i="27"/>
  <c r="CI138" i="27"/>
  <c r="CH138" i="27"/>
  <c r="CG138" i="27"/>
  <c r="CF138" i="27"/>
  <c r="CE138" i="27"/>
  <c r="CD138" i="27"/>
  <c r="CC138" i="27"/>
  <c r="CB138" i="27"/>
  <c r="CA138" i="27"/>
  <c r="BZ138" i="27"/>
  <c r="BY138" i="27"/>
  <c r="BX138" i="27"/>
  <c r="BW138" i="27"/>
  <c r="BV138" i="27"/>
  <c r="BU138" i="27"/>
  <c r="BT138" i="27"/>
  <c r="BS138" i="27"/>
  <c r="BR138" i="27"/>
  <c r="BQ138" i="27"/>
  <c r="BP138" i="27"/>
  <c r="BO138" i="27"/>
  <c r="BN138" i="27"/>
  <c r="BM138" i="27"/>
  <c r="BL138" i="27"/>
  <c r="BK138" i="27"/>
  <c r="BJ138" i="27"/>
  <c r="BI138" i="27"/>
  <c r="BH138" i="27"/>
  <c r="BG138" i="27"/>
  <c r="BF138" i="27"/>
  <c r="BE138" i="27"/>
  <c r="BD138" i="27"/>
  <c r="BC138" i="27"/>
  <c r="BB138" i="27"/>
  <c r="BA138" i="27"/>
  <c r="AZ138" i="27"/>
  <c r="AY138" i="27"/>
  <c r="AX138" i="27"/>
  <c r="AW138" i="27"/>
  <c r="AV138" i="27"/>
  <c r="AU138" i="27"/>
  <c r="AT138" i="27"/>
  <c r="AS138" i="27"/>
  <c r="AR138" i="27"/>
  <c r="AQ138" i="27"/>
  <c r="AP138" i="27"/>
  <c r="AO138" i="27"/>
  <c r="AN138" i="27"/>
  <c r="AM138" i="27"/>
  <c r="AL138" i="27"/>
  <c r="AK138" i="27"/>
  <c r="AJ138" i="27"/>
  <c r="AI138" i="27"/>
  <c r="AH138" i="27"/>
  <c r="AG138" i="27"/>
  <c r="AF138" i="27"/>
  <c r="AE138" i="27"/>
  <c r="AD138" i="27"/>
  <c r="AC138" i="27"/>
  <c r="AB138" i="27"/>
  <c r="AA138" i="27"/>
  <c r="Z138" i="27"/>
  <c r="Y138" i="27"/>
  <c r="X138" i="27"/>
  <c r="W138" i="27"/>
  <c r="V138" i="27"/>
  <c r="U138" i="27"/>
  <c r="T138" i="27"/>
  <c r="S138" i="27"/>
  <c r="R138" i="27"/>
  <c r="Q138" i="27"/>
  <c r="P138" i="27"/>
  <c r="O138" i="27"/>
  <c r="N138" i="27"/>
  <c r="M138" i="27"/>
  <c r="L138" i="27"/>
  <c r="K138" i="27"/>
  <c r="J138" i="27"/>
  <c r="I138" i="27"/>
  <c r="H138" i="27"/>
  <c r="G138" i="27"/>
  <c r="CI137" i="27"/>
  <c r="CH137" i="27"/>
  <c r="CG137" i="27"/>
  <c r="CF137" i="27"/>
  <c r="CE137" i="27"/>
  <c r="CD137" i="27"/>
  <c r="CC137" i="27"/>
  <c r="CB137" i="27"/>
  <c r="CA137" i="27"/>
  <c r="BZ137" i="27"/>
  <c r="BY137" i="27"/>
  <c r="BX137" i="27"/>
  <c r="BW137" i="27"/>
  <c r="BV137" i="27"/>
  <c r="BU137" i="27"/>
  <c r="BT137" i="27"/>
  <c r="BS137" i="27"/>
  <c r="BR137" i="27"/>
  <c r="BQ137" i="27"/>
  <c r="BP137" i="27"/>
  <c r="BO137" i="27"/>
  <c r="BN137" i="27"/>
  <c r="BM137" i="27"/>
  <c r="BL137" i="27"/>
  <c r="BK137" i="27"/>
  <c r="BJ137" i="27"/>
  <c r="BI137" i="27"/>
  <c r="BH137" i="27"/>
  <c r="BG137" i="27"/>
  <c r="BF137" i="27"/>
  <c r="BE137" i="27"/>
  <c r="BD137" i="27"/>
  <c r="BC137" i="27"/>
  <c r="BB137" i="27"/>
  <c r="BA137" i="27"/>
  <c r="AZ137" i="27"/>
  <c r="AY137" i="27"/>
  <c r="AX137" i="27"/>
  <c r="AW137" i="27"/>
  <c r="AV137" i="27"/>
  <c r="AU137" i="27"/>
  <c r="AT137" i="27"/>
  <c r="AS137" i="27"/>
  <c r="AR137" i="27"/>
  <c r="AQ137" i="27"/>
  <c r="AP137" i="27"/>
  <c r="AO137" i="27"/>
  <c r="AN137" i="27"/>
  <c r="AM137" i="27"/>
  <c r="AL137" i="27"/>
  <c r="AK137" i="27"/>
  <c r="AJ137" i="27"/>
  <c r="AI137" i="27"/>
  <c r="AH137" i="27"/>
  <c r="AG137" i="27"/>
  <c r="AF137" i="27"/>
  <c r="AE137" i="27"/>
  <c r="AD137" i="27"/>
  <c r="AC137" i="27"/>
  <c r="AB137" i="27"/>
  <c r="AA137" i="27"/>
  <c r="Z137" i="27"/>
  <c r="Y137" i="27"/>
  <c r="X137" i="27"/>
  <c r="W137" i="27"/>
  <c r="V137" i="27"/>
  <c r="U137" i="27"/>
  <c r="T137" i="27"/>
  <c r="S137" i="27"/>
  <c r="R137" i="27"/>
  <c r="Q137" i="27"/>
  <c r="P137" i="27"/>
  <c r="O137" i="27"/>
  <c r="N137" i="27"/>
  <c r="M137" i="27"/>
  <c r="L137" i="27"/>
  <c r="K137" i="27"/>
  <c r="J137" i="27"/>
  <c r="I137" i="27"/>
  <c r="H137" i="27"/>
  <c r="G137" i="27"/>
  <c r="CI136" i="27"/>
  <c r="CH136" i="27"/>
  <c r="CG136" i="27"/>
  <c r="CF136" i="27"/>
  <c r="CE136" i="27"/>
  <c r="CD136" i="27"/>
  <c r="CC136" i="27"/>
  <c r="CB136" i="27"/>
  <c r="CA136" i="27"/>
  <c r="BZ136" i="27"/>
  <c r="BY136" i="27"/>
  <c r="BX136" i="27"/>
  <c r="BW136" i="27"/>
  <c r="BV136" i="27"/>
  <c r="BU136" i="27"/>
  <c r="BT136" i="27"/>
  <c r="BS136" i="27"/>
  <c r="BR136" i="27"/>
  <c r="BQ136" i="27"/>
  <c r="BP136" i="27"/>
  <c r="BO136" i="27"/>
  <c r="BN136" i="27"/>
  <c r="BM136" i="27"/>
  <c r="BL136" i="27"/>
  <c r="BK136" i="27"/>
  <c r="BJ136" i="27"/>
  <c r="BI136" i="27"/>
  <c r="BH136" i="27"/>
  <c r="BG136" i="27"/>
  <c r="BF136" i="27"/>
  <c r="BE136" i="27"/>
  <c r="BD136" i="27"/>
  <c r="BC136" i="27"/>
  <c r="BB136" i="27"/>
  <c r="BA136" i="27"/>
  <c r="AZ136" i="27"/>
  <c r="AY136" i="27"/>
  <c r="AX136" i="27"/>
  <c r="AW136" i="27"/>
  <c r="AV136" i="27"/>
  <c r="AU136" i="27"/>
  <c r="AT136" i="27"/>
  <c r="AS136" i="27"/>
  <c r="AR136" i="27"/>
  <c r="AQ136" i="27"/>
  <c r="AP136" i="27"/>
  <c r="AO136" i="27"/>
  <c r="AN136" i="27"/>
  <c r="AM136" i="27"/>
  <c r="AL136" i="27"/>
  <c r="AK136" i="27"/>
  <c r="AJ136" i="27"/>
  <c r="AI136" i="27"/>
  <c r="AH136" i="27"/>
  <c r="AG136" i="27"/>
  <c r="AF136" i="27"/>
  <c r="AE136" i="27"/>
  <c r="AD136" i="27"/>
  <c r="AC136" i="27"/>
  <c r="AB136" i="27"/>
  <c r="AA136" i="27"/>
  <c r="Z136" i="27"/>
  <c r="Y136" i="27"/>
  <c r="X136" i="27"/>
  <c r="W136" i="27"/>
  <c r="V136" i="27"/>
  <c r="U136" i="27"/>
  <c r="T136" i="27"/>
  <c r="S136" i="27"/>
  <c r="R136" i="27"/>
  <c r="Q136" i="27"/>
  <c r="P136" i="27"/>
  <c r="O136" i="27"/>
  <c r="N136" i="27"/>
  <c r="M136" i="27"/>
  <c r="L136" i="27"/>
  <c r="K136" i="27"/>
  <c r="J136" i="27"/>
  <c r="I136" i="27"/>
  <c r="H136" i="27"/>
  <c r="G136" i="27"/>
  <c r="CI135" i="27"/>
  <c r="CH135" i="27"/>
  <c r="CG135" i="27"/>
  <c r="CF135" i="27"/>
  <c r="CE135" i="27"/>
  <c r="CD135" i="27"/>
  <c r="CC135" i="27"/>
  <c r="CB135" i="27"/>
  <c r="CA135" i="27"/>
  <c r="BZ135" i="27"/>
  <c r="BY135" i="27"/>
  <c r="BX135" i="27"/>
  <c r="BW135" i="27"/>
  <c r="BV135" i="27"/>
  <c r="BU135" i="27"/>
  <c r="BT135" i="27"/>
  <c r="BS135" i="27"/>
  <c r="BR135" i="27"/>
  <c r="BQ135" i="27"/>
  <c r="BP135" i="27"/>
  <c r="BO135" i="27"/>
  <c r="BN135" i="27"/>
  <c r="BM135" i="27"/>
  <c r="BL135" i="27"/>
  <c r="BK135" i="27"/>
  <c r="BJ135" i="27"/>
  <c r="BI135" i="27"/>
  <c r="BH135" i="27"/>
  <c r="BG135" i="27"/>
  <c r="BF135" i="27"/>
  <c r="BE135" i="27"/>
  <c r="BD135" i="27"/>
  <c r="BC135" i="27"/>
  <c r="BB135" i="27"/>
  <c r="BA135" i="27"/>
  <c r="AZ135" i="27"/>
  <c r="AY135" i="27"/>
  <c r="AX135" i="27"/>
  <c r="AW135" i="27"/>
  <c r="AV135" i="27"/>
  <c r="AU135" i="27"/>
  <c r="AT135" i="27"/>
  <c r="AS135" i="27"/>
  <c r="AR135" i="27"/>
  <c r="AQ135" i="27"/>
  <c r="AP135" i="27"/>
  <c r="AO135" i="27"/>
  <c r="AN135" i="27"/>
  <c r="AM135" i="27"/>
  <c r="AL135" i="27"/>
  <c r="AK135" i="27"/>
  <c r="AJ135" i="27"/>
  <c r="AI135" i="27"/>
  <c r="AH135" i="27"/>
  <c r="AG135" i="27"/>
  <c r="AF135" i="27"/>
  <c r="AE135" i="27"/>
  <c r="AD135" i="27"/>
  <c r="AC135" i="27"/>
  <c r="AB135" i="27"/>
  <c r="AA135" i="27"/>
  <c r="Z135" i="27"/>
  <c r="Y135" i="27"/>
  <c r="X135" i="27"/>
  <c r="W135" i="27"/>
  <c r="V135" i="27"/>
  <c r="U135" i="27"/>
  <c r="T135" i="27"/>
  <c r="S135" i="27"/>
  <c r="R135" i="27"/>
  <c r="Q135" i="27"/>
  <c r="P135" i="27"/>
  <c r="O135" i="27"/>
  <c r="N135" i="27"/>
  <c r="M135" i="27"/>
  <c r="L135" i="27"/>
  <c r="K135" i="27"/>
  <c r="J135" i="27"/>
  <c r="I135" i="27"/>
  <c r="H135" i="27"/>
  <c r="G135" i="27"/>
  <c r="CI133" i="27"/>
  <c r="CH133" i="27"/>
  <c r="CG133" i="27"/>
  <c r="CF133" i="27"/>
  <c r="CE133" i="27"/>
  <c r="CD133" i="27"/>
  <c r="CC133" i="27"/>
  <c r="CB133" i="27"/>
  <c r="CA133" i="27"/>
  <c r="BZ133" i="27"/>
  <c r="BY133" i="27"/>
  <c r="BX133" i="27"/>
  <c r="BW133" i="27"/>
  <c r="BV133" i="27"/>
  <c r="BU133" i="27"/>
  <c r="BT133" i="27"/>
  <c r="BS133" i="27"/>
  <c r="BR133" i="27"/>
  <c r="BQ133" i="27"/>
  <c r="BP133" i="27"/>
  <c r="BO133" i="27"/>
  <c r="BN133" i="27"/>
  <c r="BM133" i="27"/>
  <c r="BL133" i="27"/>
  <c r="BK133" i="27"/>
  <c r="BJ133" i="27"/>
  <c r="BI133" i="27"/>
  <c r="BH133" i="27"/>
  <c r="BG133" i="27"/>
  <c r="BF133" i="27"/>
  <c r="BE133" i="27"/>
  <c r="BD133" i="27"/>
  <c r="BC133" i="27"/>
  <c r="BB133" i="27"/>
  <c r="BA133" i="27"/>
  <c r="AZ133" i="27"/>
  <c r="AY133" i="27"/>
  <c r="AX133" i="27"/>
  <c r="AW133" i="27"/>
  <c r="AV133" i="27"/>
  <c r="AU133" i="27"/>
  <c r="AT133" i="27"/>
  <c r="AS133" i="27"/>
  <c r="AR133" i="27"/>
  <c r="AQ133" i="27"/>
  <c r="AP133" i="27"/>
  <c r="AO133" i="27"/>
  <c r="AN133" i="27"/>
  <c r="AM133" i="27"/>
  <c r="AL133" i="27"/>
  <c r="AK133" i="27"/>
  <c r="AJ133" i="27"/>
  <c r="AI133" i="27"/>
  <c r="AH133" i="27"/>
  <c r="AG133" i="27"/>
  <c r="AF133" i="27"/>
  <c r="AE133" i="27"/>
  <c r="AD133" i="27"/>
  <c r="AC133" i="27"/>
  <c r="AB133" i="27"/>
  <c r="AA133" i="27"/>
  <c r="Z133" i="27"/>
  <c r="Y133" i="27"/>
  <c r="X133" i="27"/>
  <c r="W133" i="27"/>
  <c r="V133" i="27"/>
  <c r="U133" i="27"/>
  <c r="T133" i="27"/>
  <c r="S133" i="27"/>
  <c r="R133" i="27"/>
  <c r="Q133" i="27"/>
  <c r="P133" i="27"/>
  <c r="O133" i="27"/>
  <c r="N133" i="27"/>
  <c r="M133" i="27"/>
  <c r="L133" i="27"/>
  <c r="K133" i="27"/>
  <c r="J133" i="27"/>
  <c r="I133" i="27"/>
  <c r="H133" i="27"/>
  <c r="G133" i="27"/>
  <c r="CI130" i="27"/>
  <c r="CH130" i="27"/>
  <c r="CG130" i="27"/>
  <c r="CG69" i="15" s="1"/>
  <c r="CF130" i="27"/>
  <c r="CF69" i="15" s="1"/>
  <c r="CE130" i="27"/>
  <c r="CE69" i="15" s="1"/>
  <c r="CD130" i="27"/>
  <c r="CD69" i="15" s="1"/>
  <c r="CC130" i="27"/>
  <c r="CC69" i="15" s="1"/>
  <c r="CB130" i="27"/>
  <c r="CB69" i="15" s="1"/>
  <c r="CA130" i="27"/>
  <c r="CA69" i="15" s="1"/>
  <c r="BZ130" i="27"/>
  <c r="BZ69" i="15" s="1"/>
  <c r="BY130" i="27"/>
  <c r="BY69" i="15" s="1"/>
  <c r="BX130" i="27"/>
  <c r="BX69" i="15" s="1"/>
  <c r="BW130" i="27"/>
  <c r="BW69" i="15" s="1"/>
  <c r="BV130" i="27"/>
  <c r="BV69" i="15" s="1"/>
  <c r="BU130" i="27"/>
  <c r="BU69" i="15" s="1"/>
  <c r="BT130" i="27"/>
  <c r="BT69" i="15" s="1"/>
  <c r="BS130" i="27"/>
  <c r="BS69" i="15" s="1"/>
  <c r="BR130" i="27"/>
  <c r="BR69" i="15" s="1"/>
  <c r="BQ130" i="27"/>
  <c r="BQ69" i="15" s="1"/>
  <c r="BP130" i="27"/>
  <c r="BP69" i="15" s="1"/>
  <c r="BO130" i="27"/>
  <c r="BO69" i="15" s="1"/>
  <c r="BN130" i="27"/>
  <c r="BN69" i="15" s="1"/>
  <c r="BM130" i="27"/>
  <c r="BM69" i="15" s="1"/>
  <c r="BL130" i="27"/>
  <c r="BL69" i="15" s="1"/>
  <c r="BK130" i="27"/>
  <c r="BK69" i="15" s="1"/>
  <c r="BJ130" i="27"/>
  <c r="BJ69" i="15" s="1"/>
  <c r="BI130" i="27"/>
  <c r="BI69" i="15" s="1"/>
  <c r="BH130" i="27"/>
  <c r="BH69" i="15" s="1"/>
  <c r="BG130" i="27"/>
  <c r="BG69" i="15" s="1"/>
  <c r="BF130" i="27"/>
  <c r="BF69" i="15" s="1"/>
  <c r="BE130" i="27"/>
  <c r="BE69" i="15" s="1"/>
  <c r="BD130" i="27"/>
  <c r="BD69" i="15" s="1"/>
  <c r="BC130" i="27"/>
  <c r="BC69" i="15" s="1"/>
  <c r="BB130" i="27"/>
  <c r="BB69" i="15" s="1"/>
  <c r="BA130" i="27"/>
  <c r="BA69" i="15" s="1"/>
  <c r="AZ130" i="27"/>
  <c r="AZ69" i="15" s="1"/>
  <c r="AY130" i="27"/>
  <c r="AY69" i="15" s="1"/>
  <c r="AX130" i="27"/>
  <c r="AX69" i="15" s="1"/>
  <c r="AW130" i="27"/>
  <c r="AW69" i="15" s="1"/>
  <c r="AV130" i="27"/>
  <c r="AV69" i="15" s="1"/>
  <c r="AU130" i="27"/>
  <c r="AU69" i="15" s="1"/>
  <c r="AT130" i="27"/>
  <c r="AT69" i="15" s="1"/>
  <c r="AS130" i="27"/>
  <c r="AS69" i="15" s="1"/>
  <c r="AR130" i="27"/>
  <c r="AR69" i="15" s="1"/>
  <c r="AQ130" i="27"/>
  <c r="AQ69" i="15" s="1"/>
  <c r="AP130" i="27"/>
  <c r="AP69" i="15" s="1"/>
  <c r="AO130" i="27"/>
  <c r="AO69" i="15" s="1"/>
  <c r="AN130" i="27"/>
  <c r="AN69" i="15" s="1"/>
  <c r="AM130" i="27"/>
  <c r="AM69" i="15" s="1"/>
  <c r="AL130" i="27"/>
  <c r="AL69" i="15" s="1"/>
  <c r="AK130" i="27"/>
  <c r="AK69" i="15" s="1"/>
  <c r="AJ130" i="27"/>
  <c r="AJ69" i="15" s="1"/>
  <c r="AI130" i="27"/>
  <c r="AI69" i="15" s="1"/>
  <c r="AH130" i="27"/>
  <c r="AH69" i="15" s="1"/>
  <c r="AG130" i="27"/>
  <c r="AG69" i="15" s="1"/>
  <c r="AF130" i="27"/>
  <c r="AF69" i="15" s="1"/>
  <c r="AE130" i="27"/>
  <c r="AE69" i="15" s="1"/>
  <c r="AD130" i="27"/>
  <c r="AD69" i="15" s="1"/>
  <c r="AC130" i="27"/>
  <c r="AC69" i="15" s="1"/>
  <c r="AB130" i="27"/>
  <c r="AB69" i="15" s="1"/>
  <c r="AA130" i="27"/>
  <c r="AA69" i="15" s="1"/>
  <c r="Z130" i="27"/>
  <c r="Z69" i="15" s="1"/>
  <c r="Y130" i="27"/>
  <c r="Y69" i="15" s="1"/>
  <c r="X130" i="27"/>
  <c r="X69" i="15" s="1"/>
  <c r="W130" i="27"/>
  <c r="W69" i="15" s="1"/>
  <c r="V130" i="27"/>
  <c r="V69" i="15" s="1"/>
  <c r="U130" i="27"/>
  <c r="U69" i="15" s="1"/>
  <c r="T130" i="27"/>
  <c r="T69" i="15" s="1"/>
  <c r="S130" i="27"/>
  <c r="S69" i="15" s="1"/>
  <c r="R130" i="27"/>
  <c r="R69" i="15" s="1"/>
  <c r="Q130" i="27"/>
  <c r="Q69" i="15" s="1"/>
  <c r="P130" i="27"/>
  <c r="P69" i="15" s="1"/>
  <c r="O130" i="27"/>
  <c r="O69" i="15" s="1"/>
  <c r="N130" i="27"/>
  <c r="N69" i="15" s="1"/>
  <c r="M130" i="27"/>
  <c r="M69" i="15" s="1"/>
  <c r="L130" i="27"/>
  <c r="L69" i="15" s="1"/>
  <c r="K130" i="27"/>
  <c r="K69" i="15" s="1"/>
  <c r="J130" i="27"/>
  <c r="J69" i="15" s="1"/>
  <c r="I130" i="27"/>
  <c r="I69" i="15" s="1"/>
  <c r="H130" i="27"/>
  <c r="H69" i="15" s="1"/>
  <c r="G130" i="27"/>
  <c r="G69" i="15" s="1"/>
  <c r="CI129" i="27"/>
  <c r="CH129" i="27"/>
  <c r="CG129" i="27"/>
  <c r="CF129" i="27"/>
  <c r="CE129" i="27"/>
  <c r="CD129" i="27"/>
  <c r="CC129" i="27"/>
  <c r="CB129" i="27"/>
  <c r="CA129" i="27"/>
  <c r="BZ129" i="27"/>
  <c r="BY129" i="27"/>
  <c r="BX129" i="27"/>
  <c r="BW129" i="27"/>
  <c r="BV129" i="27"/>
  <c r="BU129" i="27"/>
  <c r="BT129" i="27"/>
  <c r="BS129" i="27"/>
  <c r="BR129" i="27"/>
  <c r="BQ129" i="27"/>
  <c r="BP129" i="27"/>
  <c r="BO129" i="27"/>
  <c r="BN129" i="27"/>
  <c r="BM129" i="27"/>
  <c r="BL129" i="27"/>
  <c r="BK129" i="27"/>
  <c r="BJ129" i="27"/>
  <c r="BI129" i="27"/>
  <c r="BH129" i="27"/>
  <c r="BG129" i="27"/>
  <c r="BF129" i="27"/>
  <c r="BE129" i="27"/>
  <c r="BD129" i="27"/>
  <c r="BC129" i="27"/>
  <c r="BB129" i="27"/>
  <c r="BA129" i="27"/>
  <c r="AZ129" i="27"/>
  <c r="AY129" i="27"/>
  <c r="AX129" i="27"/>
  <c r="AW129" i="27"/>
  <c r="AV129" i="27"/>
  <c r="AU129" i="27"/>
  <c r="AT129" i="27"/>
  <c r="AS129" i="27"/>
  <c r="AR129" i="27"/>
  <c r="AQ129" i="27"/>
  <c r="AP129" i="27"/>
  <c r="AO129" i="27"/>
  <c r="AN129" i="27"/>
  <c r="AM129" i="27"/>
  <c r="AL129" i="27"/>
  <c r="AK129" i="27"/>
  <c r="AJ129" i="27"/>
  <c r="AI129" i="27"/>
  <c r="AH129" i="27"/>
  <c r="AG129" i="27"/>
  <c r="AF129" i="27"/>
  <c r="AE129" i="27"/>
  <c r="AD129" i="27"/>
  <c r="AC129" i="27"/>
  <c r="AB129" i="27"/>
  <c r="AA129" i="27"/>
  <c r="Z129" i="27"/>
  <c r="Y129" i="27"/>
  <c r="X129" i="27"/>
  <c r="W129" i="27"/>
  <c r="V129" i="27"/>
  <c r="U129" i="27"/>
  <c r="T129" i="27"/>
  <c r="S129" i="27"/>
  <c r="R129" i="27"/>
  <c r="Q129" i="27"/>
  <c r="P129" i="27"/>
  <c r="O129" i="27"/>
  <c r="N129" i="27"/>
  <c r="M129" i="27"/>
  <c r="L129" i="27"/>
  <c r="K129" i="27"/>
  <c r="J129" i="27"/>
  <c r="I129" i="27"/>
  <c r="H129" i="27"/>
  <c r="G129" i="27"/>
  <c r="CI127" i="27"/>
  <c r="CH127" i="27"/>
  <c r="CG127" i="27"/>
  <c r="CF127" i="27"/>
  <c r="CE127" i="27"/>
  <c r="CD127" i="27"/>
  <c r="CC127" i="27"/>
  <c r="CB127" i="27"/>
  <c r="CA127" i="27"/>
  <c r="BZ127" i="27"/>
  <c r="BY127" i="27"/>
  <c r="BX127" i="27"/>
  <c r="BW127" i="27"/>
  <c r="BV127" i="27"/>
  <c r="BU127" i="27"/>
  <c r="BT127" i="27"/>
  <c r="BS127" i="27"/>
  <c r="BR127" i="27"/>
  <c r="BQ127" i="27"/>
  <c r="BP127" i="27"/>
  <c r="BO127" i="27"/>
  <c r="BN127" i="27"/>
  <c r="BM127" i="27"/>
  <c r="BL127" i="27"/>
  <c r="BK127" i="27"/>
  <c r="BJ127" i="27"/>
  <c r="BI127" i="27"/>
  <c r="BH127" i="27"/>
  <c r="BG127" i="27"/>
  <c r="BF127" i="27"/>
  <c r="BE127" i="27"/>
  <c r="BD127" i="27"/>
  <c r="BC127" i="27"/>
  <c r="BB127" i="27"/>
  <c r="BA127" i="27"/>
  <c r="AZ127" i="27"/>
  <c r="AY127" i="27"/>
  <c r="AX127" i="27"/>
  <c r="AW127" i="27"/>
  <c r="AV127" i="27"/>
  <c r="AU127" i="27"/>
  <c r="AT127" i="27"/>
  <c r="AS127" i="27"/>
  <c r="AR127" i="27"/>
  <c r="AQ127" i="27"/>
  <c r="AP127" i="27"/>
  <c r="AO127" i="27"/>
  <c r="AN127" i="27"/>
  <c r="AM127" i="27"/>
  <c r="AL127" i="27"/>
  <c r="AK127" i="27"/>
  <c r="AJ127" i="27"/>
  <c r="AI127" i="27"/>
  <c r="AH127" i="27"/>
  <c r="AG127" i="27"/>
  <c r="AF127" i="27"/>
  <c r="AE127" i="27"/>
  <c r="AD127" i="27"/>
  <c r="AC127" i="27"/>
  <c r="AB127" i="27"/>
  <c r="AA127" i="27"/>
  <c r="Z127" i="27"/>
  <c r="Y127" i="27"/>
  <c r="X127" i="27"/>
  <c r="W127" i="27"/>
  <c r="V127" i="27"/>
  <c r="U127" i="27"/>
  <c r="T127" i="27"/>
  <c r="S127" i="27"/>
  <c r="R127" i="27"/>
  <c r="Q127" i="27"/>
  <c r="P127" i="27"/>
  <c r="O127" i="27"/>
  <c r="N127" i="27"/>
  <c r="M127" i="27"/>
  <c r="L127" i="27"/>
  <c r="K127" i="27"/>
  <c r="J127" i="27"/>
  <c r="I127" i="27"/>
  <c r="H127" i="27"/>
  <c r="G127" i="27"/>
  <c r="CI126" i="27"/>
  <c r="CH126" i="27"/>
  <c r="CG126" i="27"/>
  <c r="CF126" i="27"/>
  <c r="CE126" i="27"/>
  <c r="CD126" i="27"/>
  <c r="CC126" i="27"/>
  <c r="CB126" i="27"/>
  <c r="CA126" i="27"/>
  <c r="BZ126" i="27"/>
  <c r="BY126" i="27"/>
  <c r="BX126" i="27"/>
  <c r="BW126" i="27"/>
  <c r="BV126" i="27"/>
  <c r="BU126" i="27"/>
  <c r="BT126" i="27"/>
  <c r="BS126" i="27"/>
  <c r="BR126" i="27"/>
  <c r="BQ126" i="27"/>
  <c r="BP126" i="27"/>
  <c r="BO126" i="27"/>
  <c r="BN126" i="27"/>
  <c r="BM126" i="27"/>
  <c r="BL126" i="27"/>
  <c r="BK126" i="27"/>
  <c r="BJ126" i="27"/>
  <c r="BI126" i="27"/>
  <c r="BH126" i="27"/>
  <c r="BG126" i="27"/>
  <c r="BF126" i="27"/>
  <c r="BE126" i="27"/>
  <c r="BD126" i="27"/>
  <c r="BC126" i="27"/>
  <c r="BB126" i="27"/>
  <c r="BA126" i="27"/>
  <c r="AZ126" i="27"/>
  <c r="AY126" i="27"/>
  <c r="AX126" i="27"/>
  <c r="AW126" i="27"/>
  <c r="AV126" i="27"/>
  <c r="AU126" i="27"/>
  <c r="AT126" i="27"/>
  <c r="AS126" i="27"/>
  <c r="AR126" i="27"/>
  <c r="AQ126" i="27"/>
  <c r="AP126" i="27"/>
  <c r="AO126" i="27"/>
  <c r="AN126" i="27"/>
  <c r="AM126" i="27"/>
  <c r="AL126" i="27"/>
  <c r="AK126" i="27"/>
  <c r="AJ126" i="27"/>
  <c r="AI126" i="27"/>
  <c r="AH126" i="27"/>
  <c r="AG126" i="27"/>
  <c r="AF126" i="27"/>
  <c r="AE126" i="27"/>
  <c r="AD126" i="27"/>
  <c r="AC126" i="27"/>
  <c r="AB126" i="27"/>
  <c r="AA126" i="27"/>
  <c r="Z126" i="27"/>
  <c r="Y126" i="27"/>
  <c r="X126" i="27"/>
  <c r="W126" i="27"/>
  <c r="V126" i="27"/>
  <c r="U126" i="27"/>
  <c r="T126" i="27"/>
  <c r="S126" i="27"/>
  <c r="R126" i="27"/>
  <c r="Q126" i="27"/>
  <c r="P126" i="27"/>
  <c r="O126" i="27"/>
  <c r="N126" i="27"/>
  <c r="M126" i="27"/>
  <c r="L126" i="27"/>
  <c r="K126" i="27"/>
  <c r="J126" i="27"/>
  <c r="I126" i="27"/>
  <c r="H126" i="27"/>
  <c r="G126" i="27"/>
  <c r="CI125" i="27"/>
  <c r="CH125" i="27"/>
  <c r="CG125" i="27"/>
  <c r="CF125" i="27"/>
  <c r="CE125" i="27"/>
  <c r="CD125" i="27"/>
  <c r="CC125" i="27"/>
  <c r="CB125" i="27"/>
  <c r="CA125" i="27"/>
  <c r="BZ125" i="27"/>
  <c r="BY125" i="27"/>
  <c r="BX125" i="27"/>
  <c r="BW125" i="27"/>
  <c r="BV125" i="27"/>
  <c r="BU125" i="27"/>
  <c r="BT125" i="27"/>
  <c r="BS125" i="27"/>
  <c r="BR125" i="27"/>
  <c r="BQ125" i="27"/>
  <c r="BP125" i="27"/>
  <c r="BO125" i="27"/>
  <c r="BN125" i="27"/>
  <c r="BM125" i="27"/>
  <c r="BL125" i="27"/>
  <c r="BK125" i="27"/>
  <c r="BJ125" i="27"/>
  <c r="BI125" i="27"/>
  <c r="BH125" i="27"/>
  <c r="BG125" i="27"/>
  <c r="BF125" i="27"/>
  <c r="BE125" i="27"/>
  <c r="BD125" i="27"/>
  <c r="BC125" i="27"/>
  <c r="BB125" i="27"/>
  <c r="BA125" i="27"/>
  <c r="AZ125" i="27"/>
  <c r="AY125" i="27"/>
  <c r="AX125" i="27"/>
  <c r="AW125" i="27"/>
  <c r="AV125" i="27"/>
  <c r="AU125" i="27"/>
  <c r="AT125" i="27"/>
  <c r="AS125" i="27"/>
  <c r="AR125" i="27"/>
  <c r="AQ125" i="27"/>
  <c r="AP125" i="27"/>
  <c r="AO125" i="27"/>
  <c r="AN125" i="27"/>
  <c r="AM125" i="27"/>
  <c r="AL125" i="27"/>
  <c r="AK125" i="27"/>
  <c r="AJ125" i="27"/>
  <c r="AI125" i="27"/>
  <c r="AH125" i="27"/>
  <c r="AG125" i="27"/>
  <c r="AF125" i="27"/>
  <c r="AE125" i="27"/>
  <c r="AD125" i="27"/>
  <c r="AC125" i="27"/>
  <c r="AB125" i="27"/>
  <c r="AA125" i="27"/>
  <c r="Z125" i="27"/>
  <c r="Y125" i="27"/>
  <c r="X125" i="27"/>
  <c r="W125" i="27"/>
  <c r="V125" i="27"/>
  <c r="U125" i="27"/>
  <c r="T125" i="27"/>
  <c r="S125" i="27"/>
  <c r="R125" i="27"/>
  <c r="Q125" i="27"/>
  <c r="P125" i="27"/>
  <c r="O125" i="27"/>
  <c r="N125" i="27"/>
  <c r="M125" i="27"/>
  <c r="L125" i="27"/>
  <c r="K125" i="27"/>
  <c r="J125" i="27"/>
  <c r="I125" i="27"/>
  <c r="H125" i="27"/>
  <c r="G125" i="27"/>
  <c r="CI124" i="27"/>
  <c r="CH124" i="27"/>
  <c r="CG124" i="27"/>
  <c r="CF124" i="27"/>
  <c r="CE124" i="27"/>
  <c r="CD124" i="27"/>
  <c r="CC124" i="27"/>
  <c r="CB124" i="27"/>
  <c r="CA124" i="27"/>
  <c r="BZ124" i="27"/>
  <c r="BY124" i="27"/>
  <c r="BX124" i="27"/>
  <c r="BW124" i="27"/>
  <c r="BV124" i="27"/>
  <c r="BU124" i="27"/>
  <c r="BT124" i="27"/>
  <c r="BS124" i="27"/>
  <c r="BR124" i="27"/>
  <c r="BQ124" i="27"/>
  <c r="BP124" i="27"/>
  <c r="BO124" i="27"/>
  <c r="BN124" i="27"/>
  <c r="BM124" i="27"/>
  <c r="BL124" i="27"/>
  <c r="BK124" i="27"/>
  <c r="BJ124" i="27"/>
  <c r="BI124" i="27"/>
  <c r="BH124" i="27"/>
  <c r="BG124" i="27"/>
  <c r="BF124" i="27"/>
  <c r="BE124" i="27"/>
  <c r="BD124" i="27"/>
  <c r="BC124" i="27"/>
  <c r="BB124" i="27"/>
  <c r="BA124" i="27"/>
  <c r="AZ124" i="27"/>
  <c r="AY124" i="27"/>
  <c r="AX124" i="27"/>
  <c r="AW124" i="27"/>
  <c r="AV124" i="27"/>
  <c r="AU124" i="27"/>
  <c r="AT124" i="27"/>
  <c r="AS124" i="27"/>
  <c r="AR124" i="27"/>
  <c r="AQ124" i="27"/>
  <c r="AP124" i="27"/>
  <c r="AO124" i="27"/>
  <c r="AN124" i="27"/>
  <c r="AM124" i="27"/>
  <c r="AL124" i="27"/>
  <c r="AK124" i="27"/>
  <c r="AJ124" i="27"/>
  <c r="AI124" i="27"/>
  <c r="AH124" i="27"/>
  <c r="AG124" i="27"/>
  <c r="AF124" i="27"/>
  <c r="AE124" i="27"/>
  <c r="AD124" i="27"/>
  <c r="AC124" i="27"/>
  <c r="AB124" i="27"/>
  <c r="AA124" i="27"/>
  <c r="Z124" i="27"/>
  <c r="Y124" i="27"/>
  <c r="X124" i="27"/>
  <c r="W124" i="27"/>
  <c r="V124" i="27"/>
  <c r="U124" i="27"/>
  <c r="T124" i="27"/>
  <c r="S124" i="27"/>
  <c r="R124" i="27"/>
  <c r="Q124" i="27"/>
  <c r="P124" i="27"/>
  <c r="O124" i="27"/>
  <c r="N124" i="27"/>
  <c r="M124" i="27"/>
  <c r="L124" i="27"/>
  <c r="K124" i="27"/>
  <c r="J124" i="27"/>
  <c r="I124" i="27"/>
  <c r="H124" i="27"/>
  <c r="G124" i="27"/>
  <c r="CI123" i="27"/>
  <c r="CI180" i="27" s="1"/>
  <c r="CH123" i="27"/>
  <c r="CH180" i="27" s="1"/>
  <c r="CG123" i="27"/>
  <c r="CG180" i="27" s="1"/>
  <c r="CF123" i="27"/>
  <c r="CF180" i="27" s="1"/>
  <c r="CE123" i="27"/>
  <c r="CE180" i="27" s="1"/>
  <c r="CD123" i="27"/>
  <c r="CD180" i="27" s="1"/>
  <c r="CC123" i="27"/>
  <c r="CC180" i="27" s="1"/>
  <c r="CB123" i="27"/>
  <c r="CB180" i="27" s="1"/>
  <c r="CA123" i="27"/>
  <c r="CA180" i="27" s="1"/>
  <c r="BZ123" i="27"/>
  <c r="BZ180" i="27" s="1"/>
  <c r="BY123" i="27"/>
  <c r="BY180" i="27" s="1"/>
  <c r="BX123" i="27"/>
  <c r="BX180" i="27" s="1"/>
  <c r="BW123" i="27"/>
  <c r="BW180" i="27" s="1"/>
  <c r="BV123" i="27"/>
  <c r="BV180" i="27" s="1"/>
  <c r="BU123" i="27"/>
  <c r="BU180" i="27" s="1"/>
  <c r="BT123" i="27"/>
  <c r="BT180" i="27" s="1"/>
  <c r="BS123" i="27"/>
  <c r="BS180" i="27" s="1"/>
  <c r="BR123" i="27"/>
  <c r="BR180" i="27" s="1"/>
  <c r="BQ123" i="27"/>
  <c r="BQ180" i="27" s="1"/>
  <c r="BP123" i="27"/>
  <c r="BP180" i="27" s="1"/>
  <c r="BO123" i="27"/>
  <c r="BO180" i="27" s="1"/>
  <c r="BN123" i="27"/>
  <c r="BN180" i="27" s="1"/>
  <c r="BM123" i="27"/>
  <c r="BM180" i="27" s="1"/>
  <c r="BL123" i="27"/>
  <c r="BL180" i="27" s="1"/>
  <c r="BK123" i="27"/>
  <c r="BK180" i="27" s="1"/>
  <c r="BJ123" i="27"/>
  <c r="BJ180" i="27" s="1"/>
  <c r="BI123" i="27"/>
  <c r="BI180" i="27" s="1"/>
  <c r="BH123" i="27"/>
  <c r="BH180" i="27" s="1"/>
  <c r="BG123" i="27"/>
  <c r="BG180" i="27" s="1"/>
  <c r="BF123" i="27"/>
  <c r="BF180" i="27" s="1"/>
  <c r="BE123" i="27"/>
  <c r="BE180" i="27" s="1"/>
  <c r="BD123" i="27"/>
  <c r="BD180" i="27" s="1"/>
  <c r="BC123" i="27"/>
  <c r="BC180" i="27" s="1"/>
  <c r="BB123" i="27"/>
  <c r="BB180" i="27" s="1"/>
  <c r="BA123" i="27"/>
  <c r="BA180" i="27" s="1"/>
  <c r="AZ123" i="27"/>
  <c r="AZ180" i="27" s="1"/>
  <c r="AY123" i="27"/>
  <c r="AY180" i="27" s="1"/>
  <c r="AX123" i="27"/>
  <c r="AX180" i="27" s="1"/>
  <c r="AW123" i="27"/>
  <c r="AW180" i="27" s="1"/>
  <c r="AV123" i="27"/>
  <c r="AV180" i="27" s="1"/>
  <c r="AU123" i="27"/>
  <c r="AU180" i="27" s="1"/>
  <c r="AT123" i="27"/>
  <c r="AT180" i="27" s="1"/>
  <c r="AS123" i="27"/>
  <c r="AS180" i="27" s="1"/>
  <c r="AR123" i="27"/>
  <c r="AR180" i="27" s="1"/>
  <c r="AQ123" i="27"/>
  <c r="AQ180" i="27" s="1"/>
  <c r="AP123" i="27"/>
  <c r="AP180" i="27" s="1"/>
  <c r="AO123" i="27"/>
  <c r="AO180" i="27" s="1"/>
  <c r="AN123" i="27"/>
  <c r="AN180" i="27" s="1"/>
  <c r="AM123" i="27"/>
  <c r="AM180" i="27" s="1"/>
  <c r="AL123" i="27"/>
  <c r="AL180" i="27" s="1"/>
  <c r="AK123" i="27"/>
  <c r="AK180" i="27" s="1"/>
  <c r="AJ123" i="27"/>
  <c r="AJ180" i="27" s="1"/>
  <c r="AI123" i="27"/>
  <c r="AI180" i="27" s="1"/>
  <c r="AH123" i="27"/>
  <c r="AH180" i="27" s="1"/>
  <c r="AG123" i="27"/>
  <c r="AG180" i="27" s="1"/>
  <c r="AF123" i="27"/>
  <c r="AF180" i="27" s="1"/>
  <c r="AE123" i="27"/>
  <c r="AE180" i="27" s="1"/>
  <c r="AD123" i="27"/>
  <c r="AD180" i="27" s="1"/>
  <c r="AC123" i="27"/>
  <c r="AC180" i="27" s="1"/>
  <c r="AB123" i="27"/>
  <c r="AB180" i="27" s="1"/>
  <c r="AA123" i="27"/>
  <c r="AA180" i="27" s="1"/>
  <c r="Z123" i="27"/>
  <c r="Z180" i="27" s="1"/>
  <c r="Y123" i="27"/>
  <c r="Y180" i="27" s="1"/>
  <c r="X123" i="27"/>
  <c r="X180" i="27" s="1"/>
  <c r="W123" i="27"/>
  <c r="W180" i="27" s="1"/>
  <c r="V123" i="27"/>
  <c r="V180" i="27" s="1"/>
  <c r="U123" i="27"/>
  <c r="U180" i="27" s="1"/>
  <c r="T123" i="27"/>
  <c r="T180" i="27" s="1"/>
  <c r="S123" i="27"/>
  <c r="S180" i="27" s="1"/>
  <c r="R123" i="27"/>
  <c r="R180" i="27" s="1"/>
  <c r="Q123" i="27"/>
  <c r="Q180" i="27" s="1"/>
  <c r="P123" i="27"/>
  <c r="P180" i="27" s="1"/>
  <c r="O123" i="27"/>
  <c r="O180" i="27" s="1"/>
  <c r="N123" i="27"/>
  <c r="N180" i="27" s="1"/>
  <c r="M123" i="27"/>
  <c r="M180" i="27" s="1"/>
  <c r="L123" i="27"/>
  <c r="L180" i="27" s="1"/>
  <c r="K123" i="27"/>
  <c r="K180" i="27" s="1"/>
  <c r="J123" i="27"/>
  <c r="J180" i="27" s="1"/>
  <c r="I123" i="27"/>
  <c r="I180" i="27" s="1"/>
  <c r="H123" i="27"/>
  <c r="H180" i="27" s="1"/>
  <c r="G123" i="27"/>
  <c r="G180" i="27" s="1"/>
  <c r="CI90" i="27"/>
  <c r="CH90" i="27"/>
  <c r="CG90" i="27"/>
  <c r="CF90" i="27"/>
  <c r="CE90" i="27"/>
  <c r="CD90" i="27"/>
  <c r="CC90" i="27"/>
  <c r="CB90" i="27"/>
  <c r="CA90" i="27"/>
  <c r="BZ90" i="27"/>
  <c r="BY90" i="27"/>
  <c r="BX90" i="27"/>
  <c r="BW90" i="27"/>
  <c r="BV90" i="27"/>
  <c r="BU90" i="27"/>
  <c r="BT90" i="27"/>
  <c r="BS90" i="27"/>
  <c r="BR90" i="27"/>
  <c r="BQ90" i="27"/>
  <c r="BP90" i="27"/>
  <c r="BO90" i="27"/>
  <c r="BN90" i="27"/>
  <c r="BM90" i="27"/>
  <c r="BL90" i="27"/>
  <c r="BK90" i="27"/>
  <c r="BJ90" i="27"/>
  <c r="BI90" i="27"/>
  <c r="BH90" i="27"/>
  <c r="BG90" i="27"/>
  <c r="BF90" i="27"/>
  <c r="BE90" i="27"/>
  <c r="BD90" i="27"/>
  <c r="BC90" i="27"/>
  <c r="BB90" i="27"/>
  <c r="BA90" i="27"/>
  <c r="AZ90" i="27"/>
  <c r="AY90" i="27"/>
  <c r="AX90" i="27"/>
  <c r="AW90" i="27"/>
  <c r="AV90" i="27"/>
  <c r="AU90" i="27"/>
  <c r="AT90" i="27"/>
  <c r="AS90" i="27"/>
  <c r="AR90" i="27"/>
  <c r="AQ90" i="27"/>
  <c r="AP90" i="27"/>
  <c r="AO90" i="27"/>
  <c r="AN90" i="27"/>
  <c r="AM90" i="27"/>
  <c r="AL90" i="27"/>
  <c r="AK90" i="27"/>
  <c r="AJ90" i="27"/>
  <c r="AI90" i="27"/>
  <c r="AH90" i="27"/>
  <c r="AG90" i="27"/>
  <c r="AF90" i="27"/>
  <c r="AE90" i="27"/>
  <c r="AD90" i="27"/>
  <c r="AC90" i="27"/>
  <c r="AB90" i="27"/>
  <c r="AA90" i="27"/>
  <c r="Z90" i="27"/>
  <c r="Y90" i="27"/>
  <c r="X90" i="27"/>
  <c r="W90" i="27"/>
  <c r="V90" i="27"/>
  <c r="U90" i="27"/>
  <c r="T90" i="27"/>
  <c r="S90" i="27"/>
  <c r="R90" i="27"/>
  <c r="Q90" i="27"/>
  <c r="P90" i="27"/>
  <c r="O90" i="27"/>
  <c r="N90" i="27"/>
  <c r="M90" i="27"/>
  <c r="L90" i="27"/>
  <c r="K90" i="27"/>
  <c r="J90" i="27"/>
  <c r="I90" i="27"/>
  <c r="H90" i="27"/>
  <c r="G90" i="27"/>
  <c r="CI88" i="27"/>
  <c r="CH88" i="27"/>
  <c r="CG88" i="27"/>
  <c r="CF88" i="27"/>
  <c r="CE88" i="27"/>
  <c r="CD88" i="27"/>
  <c r="CC88" i="27"/>
  <c r="CB88" i="27"/>
  <c r="CA88" i="27"/>
  <c r="BZ88" i="27"/>
  <c r="BY88" i="27"/>
  <c r="BX88" i="27"/>
  <c r="BW88" i="27"/>
  <c r="BV88" i="27"/>
  <c r="BU88" i="27"/>
  <c r="BT88" i="27"/>
  <c r="BS88" i="27"/>
  <c r="BR88" i="27"/>
  <c r="BQ88" i="27"/>
  <c r="BP88" i="27"/>
  <c r="BO88" i="27"/>
  <c r="BN88" i="27"/>
  <c r="BM88" i="27"/>
  <c r="BL88" i="27"/>
  <c r="BK88" i="27"/>
  <c r="BJ88" i="27"/>
  <c r="BI88" i="27"/>
  <c r="BH88" i="27"/>
  <c r="BG88" i="27"/>
  <c r="BF88" i="27"/>
  <c r="BE88" i="27"/>
  <c r="BD88" i="27"/>
  <c r="BC88" i="27"/>
  <c r="BB88" i="27"/>
  <c r="BA88" i="27"/>
  <c r="AZ88" i="27"/>
  <c r="AY88" i="27"/>
  <c r="AX88" i="27"/>
  <c r="AW88" i="27"/>
  <c r="AV88" i="27"/>
  <c r="AU88" i="27"/>
  <c r="AT88" i="27"/>
  <c r="AS88" i="27"/>
  <c r="AR88" i="27"/>
  <c r="AQ88" i="27"/>
  <c r="AP88" i="27"/>
  <c r="AO88" i="27"/>
  <c r="AN88" i="27"/>
  <c r="AM88" i="27"/>
  <c r="AL88" i="27"/>
  <c r="AK88" i="27"/>
  <c r="AJ88" i="27"/>
  <c r="AI88" i="27"/>
  <c r="AH88" i="27"/>
  <c r="AG88" i="27"/>
  <c r="AF88" i="27"/>
  <c r="AE88" i="27"/>
  <c r="AD88" i="27"/>
  <c r="AC88" i="27"/>
  <c r="AB88" i="27"/>
  <c r="AA88" i="27"/>
  <c r="Z88" i="27"/>
  <c r="Y88" i="27"/>
  <c r="X88" i="27"/>
  <c r="W88" i="27"/>
  <c r="V88" i="27"/>
  <c r="U88" i="27"/>
  <c r="T88" i="27"/>
  <c r="S88" i="27"/>
  <c r="R88" i="27"/>
  <c r="Q88" i="27"/>
  <c r="P88" i="27"/>
  <c r="O88" i="27"/>
  <c r="N88" i="27"/>
  <c r="M88" i="27"/>
  <c r="L88" i="27"/>
  <c r="K88" i="27"/>
  <c r="J88" i="27"/>
  <c r="I88" i="27"/>
  <c r="H88" i="27"/>
  <c r="G88" i="27"/>
  <c r="G84" i="27"/>
  <c r="G83" i="27"/>
  <c r="G82" i="27"/>
  <c r="CI81" i="27"/>
  <c r="CH81" i="27"/>
  <c r="CG81" i="27"/>
  <c r="CF81" i="27"/>
  <c r="CE81" i="27"/>
  <c r="CD81" i="27"/>
  <c r="CC81" i="27"/>
  <c r="CB81" i="27"/>
  <c r="CA81" i="27"/>
  <c r="BZ81" i="27"/>
  <c r="BY81" i="27"/>
  <c r="BX81" i="27"/>
  <c r="BW81" i="27"/>
  <c r="BV81" i="27"/>
  <c r="BU81" i="27"/>
  <c r="BT81" i="27"/>
  <c r="BS81" i="27"/>
  <c r="BR81" i="27"/>
  <c r="BQ81" i="27"/>
  <c r="BP81" i="27"/>
  <c r="BO81" i="27"/>
  <c r="BN81" i="27"/>
  <c r="BM81" i="27"/>
  <c r="BL81" i="27"/>
  <c r="BK81" i="27"/>
  <c r="BJ81" i="27"/>
  <c r="BI81" i="27"/>
  <c r="BH81" i="27"/>
  <c r="BG81" i="27"/>
  <c r="BF81" i="27"/>
  <c r="BE81" i="27"/>
  <c r="BD81" i="27"/>
  <c r="BC81" i="27"/>
  <c r="BB81" i="27"/>
  <c r="BA81" i="27"/>
  <c r="AZ81" i="27"/>
  <c r="AY81" i="27"/>
  <c r="AX81" i="27"/>
  <c r="AW81" i="27"/>
  <c r="AV81" i="27"/>
  <c r="AU81" i="27"/>
  <c r="AT81" i="27"/>
  <c r="AS81" i="27"/>
  <c r="AR81" i="27"/>
  <c r="AQ81" i="27"/>
  <c r="AP81" i="27"/>
  <c r="AO81" i="27"/>
  <c r="AN81" i="27"/>
  <c r="AM81" i="27"/>
  <c r="AL81" i="27"/>
  <c r="AK81" i="27"/>
  <c r="AJ81" i="27"/>
  <c r="AI81" i="27"/>
  <c r="AH81" i="27"/>
  <c r="AG81" i="27"/>
  <c r="AF81" i="27"/>
  <c r="AE81" i="27"/>
  <c r="AD81" i="27"/>
  <c r="AC81" i="27"/>
  <c r="AB81" i="27"/>
  <c r="AA81" i="27"/>
  <c r="Z81" i="27"/>
  <c r="Y81" i="27"/>
  <c r="X81" i="27"/>
  <c r="W81" i="27"/>
  <c r="V81" i="27"/>
  <c r="U81" i="27"/>
  <c r="T81" i="27"/>
  <c r="S81" i="27"/>
  <c r="R81" i="27"/>
  <c r="Q81" i="27"/>
  <c r="P81" i="27"/>
  <c r="O81" i="27"/>
  <c r="N81" i="27"/>
  <c r="M81" i="27"/>
  <c r="L81" i="27"/>
  <c r="K81" i="27"/>
  <c r="J81" i="27"/>
  <c r="I81" i="27"/>
  <c r="H81" i="27"/>
  <c r="G81" i="27"/>
  <c r="G76" i="27"/>
  <c r="CI61" i="27"/>
  <c r="CI371" i="27" s="1"/>
  <c r="CH61" i="27"/>
  <c r="CG61" i="27"/>
  <c r="CF61" i="27"/>
  <c r="CE61" i="27"/>
  <c r="CD61" i="27"/>
  <c r="CC61" i="27"/>
  <c r="CB61" i="27"/>
  <c r="CA61" i="27"/>
  <c r="BZ61" i="27"/>
  <c r="BY61" i="27"/>
  <c r="BX61" i="27"/>
  <c r="BW61" i="27"/>
  <c r="BV61" i="27"/>
  <c r="BU61" i="27"/>
  <c r="BT61" i="27"/>
  <c r="BS61" i="27"/>
  <c r="BR61" i="27"/>
  <c r="BQ61" i="27"/>
  <c r="BP61" i="27"/>
  <c r="BO61" i="27"/>
  <c r="BN61" i="27"/>
  <c r="BM61" i="27"/>
  <c r="BL61" i="27"/>
  <c r="BK61" i="27"/>
  <c r="BJ61" i="27"/>
  <c r="BI61" i="27"/>
  <c r="BH61" i="27"/>
  <c r="BG61" i="27"/>
  <c r="BF61" i="27"/>
  <c r="BE61" i="27"/>
  <c r="BD61" i="27"/>
  <c r="BC61" i="27"/>
  <c r="BB61" i="27"/>
  <c r="BA61" i="27"/>
  <c r="AZ61" i="27"/>
  <c r="AY61" i="27"/>
  <c r="AX61" i="27"/>
  <c r="AW61" i="27"/>
  <c r="AV61" i="27"/>
  <c r="AU61" i="27"/>
  <c r="AT61" i="27"/>
  <c r="AS61" i="27"/>
  <c r="AR61" i="27"/>
  <c r="AQ61" i="27"/>
  <c r="AP61" i="27"/>
  <c r="AO61" i="27"/>
  <c r="AN61" i="27"/>
  <c r="AM61" i="27"/>
  <c r="AL61" i="27"/>
  <c r="AK61" i="27"/>
  <c r="AJ61" i="27"/>
  <c r="AI61" i="27"/>
  <c r="AH61" i="27"/>
  <c r="AG61" i="27"/>
  <c r="AF61" i="27"/>
  <c r="AE61" i="27"/>
  <c r="AD61" i="27"/>
  <c r="AC61" i="27"/>
  <c r="AB61" i="27"/>
  <c r="AA61" i="27"/>
  <c r="Z61" i="27"/>
  <c r="Y61" i="27"/>
  <c r="X61" i="27"/>
  <c r="W61" i="27"/>
  <c r="V61" i="27"/>
  <c r="U61" i="27"/>
  <c r="T61" i="27"/>
  <c r="S61" i="27"/>
  <c r="R61" i="27"/>
  <c r="Q61" i="27"/>
  <c r="P61" i="27"/>
  <c r="O61" i="27"/>
  <c r="N61" i="27"/>
  <c r="M61" i="27"/>
  <c r="CI52" i="27"/>
  <c r="CH52" i="27"/>
  <c r="CG52" i="27"/>
  <c r="CF52" i="27"/>
  <c r="CE52" i="27"/>
  <c r="CD52" i="27"/>
  <c r="CC52" i="27"/>
  <c r="CB52" i="27"/>
  <c r="CA52" i="27"/>
  <c r="BZ52" i="27"/>
  <c r="BY52" i="27"/>
  <c r="BX52" i="27"/>
  <c r="BW52" i="27"/>
  <c r="BV52" i="27"/>
  <c r="BU52" i="27"/>
  <c r="BT52" i="27"/>
  <c r="BS52" i="27"/>
  <c r="BR52" i="27"/>
  <c r="BQ52" i="27"/>
  <c r="BP52" i="27"/>
  <c r="BO52" i="27"/>
  <c r="BN52" i="27"/>
  <c r="BM52" i="27"/>
  <c r="BL52" i="27"/>
  <c r="BK52" i="27"/>
  <c r="BJ52" i="27"/>
  <c r="BI52" i="27"/>
  <c r="BH52" i="27"/>
  <c r="BG52" i="27"/>
  <c r="BF52" i="27"/>
  <c r="BE52" i="27"/>
  <c r="BD52" i="27"/>
  <c r="BC52" i="27"/>
  <c r="BB52" i="27"/>
  <c r="BA52" i="27"/>
  <c r="AZ52" i="27"/>
  <c r="AY52" i="27"/>
  <c r="AX52" i="27"/>
  <c r="AW52" i="27"/>
  <c r="AV52" i="27"/>
  <c r="AU52" i="27"/>
  <c r="AT52" i="27"/>
  <c r="AS52" i="27"/>
  <c r="AR52" i="27"/>
  <c r="AQ52" i="27"/>
  <c r="AP52" i="27"/>
  <c r="AO52" i="27"/>
  <c r="AN52" i="27"/>
  <c r="AM52" i="27"/>
  <c r="AL52" i="27"/>
  <c r="Q52" i="27"/>
  <c r="P52" i="27"/>
  <c r="O52" i="27"/>
  <c r="N52" i="27"/>
  <c r="M52" i="27"/>
  <c r="L52" i="27"/>
  <c r="K52" i="27"/>
  <c r="J52" i="27"/>
  <c r="I52" i="27"/>
  <c r="H52" i="27"/>
  <c r="G52" i="27"/>
  <c r="CI51" i="27"/>
  <c r="CH51" i="27"/>
  <c r="CG51" i="27"/>
  <c r="CF51" i="27"/>
  <c r="CE51" i="27"/>
  <c r="CD51" i="27"/>
  <c r="CC51" i="27"/>
  <c r="CB51" i="27"/>
  <c r="CA51" i="27"/>
  <c r="BZ51" i="27"/>
  <c r="BY51" i="27"/>
  <c r="BX51" i="27"/>
  <c r="BW51" i="27"/>
  <c r="BV51" i="27"/>
  <c r="BU51" i="27"/>
  <c r="BT51" i="27"/>
  <c r="BS51" i="27"/>
  <c r="BR51" i="27"/>
  <c r="BQ51" i="27"/>
  <c r="BP51" i="27"/>
  <c r="BO51" i="27"/>
  <c r="BN51" i="27"/>
  <c r="BM51" i="27"/>
  <c r="BL51" i="27"/>
  <c r="BK51" i="27"/>
  <c r="BJ51" i="27"/>
  <c r="BI51" i="27"/>
  <c r="BH51" i="27"/>
  <c r="BG51" i="27"/>
  <c r="BF51" i="27"/>
  <c r="BE51" i="27"/>
  <c r="BD51" i="27"/>
  <c r="BC51" i="27"/>
  <c r="BB51" i="27"/>
  <c r="BA51" i="27"/>
  <c r="AZ51" i="27"/>
  <c r="AY51" i="27"/>
  <c r="AX51" i="27"/>
  <c r="AW51" i="27"/>
  <c r="AV51" i="27"/>
  <c r="AU51" i="27"/>
  <c r="AT51" i="27"/>
  <c r="AS51" i="27"/>
  <c r="AR51" i="27"/>
  <c r="AQ51" i="27"/>
  <c r="AP51" i="27"/>
  <c r="AO51" i="27"/>
  <c r="AN51" i="27"/>
  <c r="AM51" i="27"/>
  <c r="AL51" i="27"/>
  <c r="Q51" i="27"/>
  <c r="P51" i="27"/>
  <c r="O51" i="27"/>
  <c r="N51" i="27"/>
  <c r="M51" i="27"/>
  <c r="L51" i="27"/>
  <c r="K51" i="27"/>
  <c r="J51" i="27"/>
  <c r="I51" i="27"/>
  <c r="H51" i="27"/>
  <c r="G51" i="27"/>
  <c r="CI50" i="27"/>
  <c r="CH50" i="27"/>
  <c r="CG50" i="27"/>
  <c r="CF50" i="27"/>
  <c r="CE50" i="27"/>
  <c r="CD50" i="27"/>
  <c r="CC50" i="27"/>
  <c r="CB50" i="27"/>
  <c r="CA50" i="27"/>
  <c r="BZ50" i="27"/>
  <c r="BY50" i="27"/>
  <c r="BX50" i="27"/>
  <c r="BW50" i="27"/>
  <c r="BV50" i="27"/>
  <c r="BU50" i="27"/>
  <c r="BT50" i="27"/>
  <c r="BS50" i="27"/>
  <c r="BR50" i="27"/>
  <c r="BQ50" i="27"/>
  <c r="BP50" i="27"/>
  <c r="BO50" i="27"/>
  <c r="BN50" i="27"/>
  <c r="BM50" i="27"/>
  <c r="BL50" i="27"/>
  <c r="BK50" i="27"/>
  <c r="BJ50" i="27"/>
  <c r="BI50" i="27"/>
  <c r="BH50" i="27"/>
  <c r="BG50" i="27"/>
  <c r="BF50" i="27"/>
  <c r="BE50" i="27"/>
  <c r="BD50" i="27"/>
  <c r="BC50" i="27"/>
  <c r="BB50" i="27"/>
  <c r="BA50" i="27"/>
  <c r="AZ50" i="27"/>
  <c r="AY50" i="27"/>
  <c r="AX50" i="27"/>
  <c r="AW50" i="27"/>
  <c r="AV50" i="27"/>
  <c r="AU50" i="27"/>
  <c r="AT50" i="27"/>
  <c r="AS50" i="27"/>
  <c r="AR50" i="27"/>
  <c r="AQ50" i="27"/>
  <c r="AP50" i="27"/>
  <c r="AO50" i="27"/>
  <c r="AN50" i="27"/>
  <c r="AM50" i="27"/>
  <c r="AL50" i="27"/>
  <c r="Q50" i="27"/>
  <c r="P50" i="27"/>
  <c r="O50" i="27"/>
  <c r="N50" i="27"/>
  <c r="M50" i="27"/>
  <c r="L50" i="27"/>
  <c r="K50" i="27"/>
  <c r="J50" i="27"/>
  <c r="I50" i="27"/>
  <c r="H50" i="27"/>
  <c r="G50" i="27"/>
  <c r="CI49" i="27"/>
  <c r="CH49" i="27"/>
  <c r="CG49" i="27"/>
  <c r="CF49" i="27"/>
  <c r="CE49" i="27"/>
  <c r="CD49" i="27"/>
  <c r="CC49" i="27"/>
  <c r="CB49" i="27"/>
  <c r="CA49" i="27"/>
  <c r="BZ49" i="27"/>
  <c r="BY49" i="27"/>
  <c r="BX49" i="27"/>
  <c r="BW49" i="27"/>
  <c r="BV49" i="27"/>
  <c r="BU49" i="27"/>
  <c r="BT49" i="27"/>
  <c r="BS49" i="27"/>
  <c r="BR49" i="27"/>
  <c r="BQ49" i="27"/>
  <c r="BP49" i="27"/>
  <c r="BO49" i="27"/>
  <c r="BN49" i="27"/>
  <c r="BM49" i="27"/>
  <c r="BL49" i="27"/>
  <c r="BK49" i="27"/>
  <c r="BJ49" i="27"/>
  <c r="BI49" i="27"/>
  <c r="BH49" i="27"/>
  <c r="BG49" i="27"/>
  <c r="BF49" i="27"/>
  <c r="BE49" i="27"/>
  <c r="BD49" i="27"/>
  <c r="BC49" i="27"/>
  <c r="BB49" i="27"/>
  <c r="BA49" i="27"/>
  <c r="AZ49" i="27"/>
  <c r="AY49" i="27"/>
  <c r="AX49" i="27"/>
  <c r="AW49" i="27"/>
  <c r="AV49" i="27"/>
  <c r="AU49" i="27"/>
  <c r="AT49" i="27"/>
  <c r="AS49" i="27"/>
  <c r="AR49" i="27"/>
  <c r="AQ49" i="27"/>
  <c r="AP49" i="27"/>
  <c r="AO49" i="27"/>
  <c r="AN49" i="27"/>
  <c r="AM49" i="27"/>
  <c r="AL49" i="27"/>
  <c r="Q49" i="27"/>
  <c r="P49" i="27"/>
  <c r="O49" i="27"/>
  <c r="N49" i="27"/>
  <c r="M49" i="27"/>
  <c r="L49" i="27"/>
  <c r="K49" i="27"/>
  <c r="J49" i="27"/>
  <c r="I49" i="27"/>
  <c r="H49" i="27"/>
  <c r="G49" i="27"/>
  <c r="CI32" i="27"/>
  <c r="CI31" i="27" s="1"/>
  <c r="CI128" i="27" s="1"/>
  <c r="CH32" i="27"/>
  <c r="CH41" i="27" s="1"/>
  <c r="CH42" i="27" s="1"/>
  <c r="CG32" i="27"/>
  <c r="CF32" i="27"/>
  <c r="CF31" i="27" s="1"/>
  <c r="CF128" i="27" s="1"/>
  <c r="CE32" i="27"/>
  <c r="CE31" i="27" s="1"/>
  <c r="CE128" i="27" s="1"/>
  <c r="CD32" i="27"/>
  <c r="CC32" i="27"/>
  <c r="CC41" i="27" s="1"/>
  <c r="CB32" i="27"/>
  <c r="CA32" i="27"/>
  <c r="CA31" i="27" s="1"/>
  <c r="CA128" i="27" s="1"/>
  <c r="BZ32" i="27"/>
  <c r="BZ31" i="27" s="1"/>
  <c r="BZ128" i="27" s="1"/>
  <c r="BY32" i="27"/>
  <c r="BX32" i="27"/>
  <c r="BX31" i="27" s="1"/>
  <c r="BX128" i="27" s="1"/>
  <c r="BW32" i="27"/>
  <c r="BW31" i="27" s="1"/>
  <c r="BW128" i="27" s="1"/>
  <c r="BV32" i="27"/>
  <c r="BV41" i="27" s="1"/>
  <c r="BV63" i="15" s="1"/>
  <c r="BU32" i="27"/>
  <c r="BU41" i="27" s="1"/>
  <c r="BT32" i="27"/>
  <c r="BS32" i="27"/>
  <c r="BR32" i="27"/>
  <c r="BR31" i="27" s="1"/>
  <c r="BR128" i="27" s="1"/>
  <c r="BQ32" i="27"/>
  <c r="BP32" i="27"/>
  <c r="BP31" i="27" s="1"/>
  <c r="BP128" i="27" s="1"/>
  <c r="BO32" i="27"/>
  <c r="BO31" i="27" s="1"/>
  <c r="BO128" i="27" s="1"/>
  <c r="BN32" i="27"/>
  <c r="BN41" i="27" s="1"/>
  <c r="BN63" i="15" s="1"/>
  <c r="BM32" i="27"/>
  <c r="BM41" i="27" s="1"/>
  <c r="BL32" i="27"/>
  <c r="BK32" i="27"/>
  <c r="BJ32" i="27"/>
  <c r="BI32" i="27"/>
  <c r="BH32" i="27"/>
  <c r="BH31" i="27" s="1"/>
  <c r="BH128" i="27" s="1"/>
  <c r="BG32" i="27"/>
  <c r="BG31" i="27" s="1"/>
  <c r="BG128" i="27" s="1"/>
  <c r="BF32" i="27"/>
  <c r="BE32" i="27"/>
  <c r="BE41" i="27" s="1"/>
  <c r="BD32" i="27"/>
  <c r="BC32" i="27"/>
  <c r="BC31" i="27" s="1"/>
  <c r="BC128" i="27" s="1"/>
  <c r="BB32" i="27"/>
  <c r="BB41" i="27" s="1"/>
  <c r="BB63" i="15" s="1"/>
  <c r="BA32" i="27"/>
  <c r="AZ32" i="27"/>
  <c r="AZ31" i="27" s="1"/>
  <c r="AZ128" i="27" s="1"/>
  <c r="AY32" i="27"/>
  <c r="AY31" i="27" s="1"/>
  <c r="AY128" i="27" s="1"/>
  <c r="AX32" i="27"/>
  <c r="AW32" i="27"/>
  <c r="AW41" i="27" s="1"/>
  <c r="AV32" i="27"/>
  <c r="AU32" i="27"/>
  <c r="AU31" i="27" s="1"/>
  <c r="AU128" i="27" s="1"/>
  <c r="AT32" i="27"/>
  <c r="AT31" i="27" s="1"/>
  <c r="AT128" i="27" s="1"/>
  <c r="AS32" i="27"/>
  <c r="AR32" i="27"/>
  <c r="AR31" i="27" s="1"/>
  <c r="AR128" i="27" s="1"/>
  <c r="AQ32" i="27"/>
  <c r="AQ31" i="27" s="1"/>
  <c r="AQ128" i="27" s="1"/>
  <c r="AP32" i="27"/>
  <c r="AP41" i="27" s="1"/>
  <c r="AP63" i="15" s="1"/>
  <c r="AO32" i="27"/>
  <c r="AO41" i="27" s="1"/>
  <c r="AN32" i="27"/>
  <c r="AM32" i="27"/>
  <c r="AL32" i="27"/>
  <c r="AL31" i="27" s="1"/>
  <c r="AL128" i="27" s="1"/>
  <c r="AK32" i="27"/>
  <c r="AK41" i="27" s="1"/>
  <c r="AK42" i="27" s="1"/>
  <c r="AJ32" i="27"/>
  <c r="AI32" i="27"/>
  <c r="AH32" i="27"/>
  <c r="AG32" i="27"/>
  <c r="AG41" i="27" s="1"/>
  <c r="AG42" i="27" s="1"/>
  <c r="AF32" i="27"/>
  <c r="AF41" i="27" s="1"/>
  <c r="AF42" i="27" s="1"/>
  <c r="AE32" i="27"/>
  <c r="AE41" i="27" s="1"/>
  <c r="AE42" i="27" s="1"/>
  <c r="AD32" i="27"/>
  <c r="AD41" i="27" s="1"/>
  <c r="AD42" i="27" s="1"/>
  <c r="AC32" i="27"/>
  <c r="AC41" i="27" s="1"/>
  <c r="AC42" i="27" s="1"/>
  <c r="AB32" i="27"/>
  <c r="AA32" i="27"/>
  <c r="Z32" i="27"/>
  <c r="Z41" i="27" s="1"/>
  <c r="Z42" i="27" s="1"/>
  <c r="Y32" i="27"/>
  <c r="Y41" i="27" s="1"/>
  <c r="Y42" i="27" s="1"/>
  <c r="X32" i="27"/>
  <c r="X41" i="27" s="1"/>
  <c r="X42" i="27" s="1"/>
  <c r="W32" i="27"/>
  <c r="V32" i="27"/>
  <c r="U32" i="27"/>
  <c r="U41" i="27" s="1"/>
  <c r="U42" i="27" s="1"/>
  <c r="T32" i="27"/>
  <c r="S32" i="27"/>
  <c r="R32" i="27"/>
  <c r="R41" i="27" s="1"/>
  <c r="R42" i="27" s="1"/>
  <c r="Q32" i="27"/>
  <c r="Q41" i="27" s="1"/>
  <c r="P32" i="27"/>
  <c r="O32" i="27"/>
  <c r="O31" i="27" s="1"/>
  <c r="O128" i="27" s="1"/>
  <c r="N32" i="27"/>
  <c r="N41" i="27" s="1"/>
  <c r="M32" i="27"/>
  <c r="L32" i="27"/>
  <c r="L31" i="27" s="1"/>
  <c r="L128" i="27" s="1"/>
  <c r="K32" i="27"/>
  <c r="K31" i="27" s="1"/>
  <c r="K128" i="27" s="1"/>
  <c r="J32" i="27"/>
  <c r="J41" i="27" s="1"/>
  <c r="J63" i="15" s="1"/>
  <c r="I32" i="27"/>
  <c r="I41" i="27" s="1"/>
  <c r="H32" i="27"/>
  <c r="G32" i="27"/>
  <c r="CH31" i="27"/>
  <c r="CH128" i="27" s="1"/>
  <c r="V141" i="27" l="1"/>
  <c r="Z141" i="27"/>
  <c r="AD141" i="27"/>
  <c r="AH141" i="27"/>
  <c r="AL141" i="27"/>
  <c r="AP141" i="27"/>
  <c r="AT141" i="27"/>
  <c r="AX141" i="27"/>
  <c r="BB141" i="27"/>
  <c r="BF141" i="27"/>
  <c r="BJ141" i="27"/>
  <c r="BN141" i="27"/>
  <c r="BR141" i="27"/>
  <c r="BV141" i="27"/>
  <c r="BZ141" i="27"/>
  <c r="CD141" i="27"/>
  <c r="BN396" i="27"/>
  <c r="AX396" i="27"/>
  <c r="CD396" i="27"/>
  <c r="X141" i="27"/>
  <c r="AJ141" i="27"/>
  <c r="AR141" i="27"/>
  <c r="BD141" i="27"/>
  <c r="BL141" i="27"/>
  <c r="BT141" i="27"/>
  <c r="CB141" i="27"/>
  <c r="AB141" i="27"/>
  <c r="AF141" i="27"/>
  <c r="AN141" i="27"/>
  <c r="AV141" i="27"/>
  <c r="AZ141" i="27"/>
  <c r="BH141" i="27"/>
  <c r="BP141" i="27"/>
  <c r="BX141" i="27"/>
  <c r="CF141" i="27"/>
  <c r="CH141" i="27"/>
  <c r="Y141" i="27"/>
  <c r="AC141" i="27"/>
  <c r="AG141" i="27"/>
  <c r="AK141" i="27"/>
  <c r="AO141" i="27"/>
  <c r="AS141" i="27"/>
  <c r="AW141" i="27"/>
  <c r="BA141" i="27"/>
  <c r="BE141" i="27"/>
  <c r="BI141" i="27"/>
  <c r="BM141" i="27"/>
  <c r="BQ141" i="27"/>
  <c r="BU141" i="27"/>
  <c r="BY141" i="27"/>
  <c r="CC141" i="27"/>
  <c r="CG141" i="27"/>
  <c r="W141" i="27"/>
  <c r="AA141" i="27"/>
  <c r="AE141" i="27"/>
  <c r="AI141" i="27"/>
  <c r="AM141" i="27"/>
  <c r="AQ141" i="27"/>
  <c r="AU141" i="27"/>
  <c r="AY141" i="27"/>
  <c r="BC141" i="27"/>
  <c r="BG141" i="27"/>
  <c r="BK141" i="27"/>
  <c r="BO141" i="27"/>
  <c r="BS141" i="27"/>
  <c r="BW141" i="27"/>
  <c r="CA141" i="27"/>
  <c r="CE141" i="27"/>
  <c r="CI141" i="27"/>
  <c r="J395" i="27"/>
  <c r="N395" i="27"/>
  <c r="V321" i="27"/>
  <c r="AD321" i="27"/>
  <c r="AL321" i="27"/>
  <c r="AT321" i="27"/>
  <c r="BB321" i="27"/>
  <c r="BJ321" i="27"/>
  <c r="BR321" i="27"/>
  <c r="BZ321" i="27"/>
  <c r="CH321" i="27"/>
  <c r="I396" i="27"/>
  <c r="M396" i="27"/>
  <c r="Q396" i="27"/>
  <c r="U396" i="27"/>
  <c r="Y396" i="27"/>
  <c r="AC396" i="27"/>
  <c r="AG396" i="27"/>
  <c r="AK396" i="27"/>
  <c r="AO396" i="27"/>
  <c r="AS396" i="27"/>
  <c r="AW396" i="27"/>
  <c r="BA396" i="27"/>
  <c r="BE396" i="27"/>
  <c r="BI396" i="27"/>
  <c r="BM396" i="27"/>
  <c r="BQ396" i="27"/>
  <c r="BU396" i="27"/>
  <c r="BY396" i="27"/>
  <c r="CC396" i="27"/>
  <c r="CG396" i="27"/>
  <c r="U212" i="27"/>
  <c r="U309" i="27" s="1"/>
  <c r="U312" i="27" s="1"/>
  <c r="U313" i="27" s="1"/>
  <c r="U400" i="27" s="1"/>
  <c r="I356" i="27"/>
  <c r="M356" i="27"/>
  <c r="Q356" i="27"/>
  <c r="U356" i="27"/>
  <c r="Y356" i="27"/>
  <c r="AC356" i="27"/>
  <c r="AG356" i="27"/>
  <c r="AK356" i="27"/>
  <c r="AO356" i="27"/>
  <c r="AS356" i="27"/>
  <c r="AW356" i="27"/>
  <c r="BA356" i="27"/>
  <c r="BE356" i="27"/>
  <c r="BI356" i="27"/>
  <c r="BM356" i="27"/>
  <c r="BQ356" i="27"/>
  <c r="BU356" i="27"/>
  <c r="BY356" i="27"/>
  <c r="CC356" i="27"/>
  <c r="CG356" i="27"/>
  <c r="S31" i="27"/>
  <c r="S128" i="27" s="1"/>
  <c r="S131" i="27" s="1"/>
  <c r="S76" i="15" s="1"/>
  <c r="S41" i="27"/>
  <c r="S42" i="27" s="1"/>
  <c r="W31" i="27"/>
  <c r="W128" i="27" s="1"/>
  <c r="W131" i="27" s="1"/>
  <c r="W132" i="27" s="1"/>
  <c r="W41" i="27"/>
  <c r="W42" i="27" s="1"/>
  <c r="AA31" i="27"/>
  <c r="AA128" i="27" s="1"/>
  <c r="AA131" i="27" s="1"/>
  <c r="AA76" i="15" s="1"/>
  <c r="AA41" i="27"/>
  <c r="AA42" i="27" s="1"/>
  <c r="AI31" i="27"/>
  <c r="AI128" i="27" s="1"/>
  <c r="AI131" i="27" s="1"/>
  <c r="AI76" i="15" s="1"/>
  <c r="AI41" i="27"/>
  <c r="AI42" i="27" s="1"/>
  <c r="V41" i="27"/>
  <c r="V42" i="27" s="1"/>
  <c r="AH41" i="27"/>
  <c r="AH42" i="27" s="1"/>
  <c r="T31" i="27"/>
  <c r="T128" i="27" s="1"/>
  <c r="T131" i="27" s="1"/>
  <c r="T76" i="15" s="1"/>
  <c r="T41" i="27"/>
  <c r="T42" i="27" s="1"/>
  <c r="AB31" i="27"/>
  <c r="AB128" i="27" s="1"/>
  <c r="AB131" i="27" s="1"/>
  <c r="AB76" i="15" s="1"/>
  <c r="AB41" i="27"/>
  <c r="AB42" i="27" s="1"/>
  <c r="AJ31" i="27"/>
  <c r="AJ128" i="27" s="1"/>
  <c r="AJ131" i="27" s="1"/>
  <c r="AJ76" i="15" s="1"/>
  <c r="AJ41" i="27"/>
  <c r="AJ42" i="27" s="1"/>
  <c r="CC31" i="27"/>
  <c r="CC128" i="27" s="1"/>
  <c r="CC131" i="27" s="1"/>
  <c r="CC76" i="15" s="1"/>
  <c r="H175" i="27"/>
  <c r="L175" i="27"/>
  <c r="N175" i="27"/>
  <c r="R175" i="27"/>
  <c r="R74" i="15" s="1"/>
  <c r="V175" i="27"/>
  <c r="Z175" i="27"/>
  <c r="Z74" i="15" s="1"/>
  <c r="AD175" i="27"/>
  <c r="AH175" i="27"/>
  <c r="AH74" i="15" s="1"/>
  <c r="AL175" i="27"/>
  <c r="AP175" i="27"/>
  <c r="AP74" i="15" s="1"/>
  <c r="AT175" i="27"/>
  <c r="AX175" i="27"/>
  <c r="AX74" i="15" s="1"/>
  <c r="BB175" i="27"/>
  <c r="BF175" i="27"/>
  <c r="BF74" i="15" s="1"/>
  <c r="BJ175" i="27"/>
  <c r="BN175" i="27"/>
  <c r="BN74" i="15" s="1"/>
  <c r="BR175" i="27"/>
  <c r="BV175" i="27"/>
  <c r="BV74" i="15" s="1"/>
  <c r="BZ175" i="27"/>
  <c r="CD175" i="27"/>
  <c r="CD74" i="15" s="1"/>
  <c r="CH175" i="27"/>
  <c r="AG31" i="27"/>
  <c r="AG128" i="27" s="1"/>
  <c r="AG131" i="27" s="1"/>
  <c r="I175" i="27"/>
  <c r="O175" i="27"/>
  <c r="S175" i="27"/>
  <c r="W175" i="27"/>
  <c r="AA175" i="27"/>
  <c r="AE175" i="27"/>
  <c r="AI175" i="27"/>
  <c r="AM175" i="27"/>
  <c r="AQ175" i="27"/>
  <c r="AU175" i="27"/>
  <c r="AY175" i="27"/>
  <c r="BC175" i="27"/>
  <c r="BG175" i="27"/>
  <c r="BK175" i="27"/>
  <c r="BO175" i="27"/>
  <c r="BS175" i="27"/>
  <c r="BW175" i="27"/>
  <c r="CA175" i="27"/>
  <c r="CE175" i="27"/>
  <c r="CI175" i="27"/>
  <c r="J356" i="27"/>
  <c r="N356" i="27"/>
  <c r="R356" i="27"/>
  <c r="V356" i="27"/>
  <c r="Z356" i="27"/>
  <c r="AD356" i="27"/>
  <c r="AH356" i="27"/>
  <c r="AL356" i="27"/>
  <c r="AP356" i="27"/>
  <c r="AT356" i="27"/>
  <c r="AX356" i="27"/>
  <c r="BB356" i="27"/>
  <c r="BF356" i="27"/>
  <c r="BJ356" i="27"/>
  <c r="BN356" i="27"/>
  <c r="BR356" i="27"/>
  <c r="BV356" i="27"/>
  <c r="BZ356" i="27"/>
  <c r="CD356" i="27"/>
  <c r="CH356" i="27"/>
  <c r="J175" i="27"/>
  <c r="J74" i="15" s="1"/>
  <c r="P175" i="27"/>
  <c r="P74" i="15" s="1"/>
  <c r="T175" i="27"/>
  <c r="X175" i="27"/>
  <c r="X74" i="15" s="1"/>
  <c r="AB175" i="27"/>
  <c r="AF175" i="27"/>
  <c r="AF74" i="15" s="1"/>
  <c r="AJ175" i="27"/>
  <c r="AN175" i="27"/>
  <c r="AN74" i="15" s="1"/>
  <c r="AR175" i="27"/>
  <c r="AV175" i="27"/>
  <c r="AV74" i="15" s="1"/>
  <c r="AZ175" i="27"/>
  <c r="BD175" i="27"/>
  <c r="BD74" i="15" s="1"/>
  <c r="BH175" i="27"/>
  <c r="BL175" i="27"/>
  <c r="BL74" i="15" s="1"/>
  <c r="BP175" i="27"/>
  <c r="BT175" i="27"/>
  <c r="BT74" i="15" s="1"/>
  <c r="BX175" i="27"/>
  <c r="CB175" i="27"/>
  <c r="CB74" i="15" s="1"/>
  <c r="CF175" i="27"/>
  <c r="G356" i="27"/>
  <c r="K356" i="27"/>
  <c r="O356" i="27"/>
  <c r="S356" i="27"/>
  <c r="W356" i="27"/>
  <c r="AA356" i="27"/>
  <c r="AE356" i="27"/>
  <c r="AI356" i="27"/>
  <c r="AM356" i="27"/>
  <c r="AQ356" i="27"/>
  <c r="AU356" i="27"/>
  <c r="AY356" i="27"/>
  <c r="BC356" i="27"/>
  <c r="BG356" i="27"/>
  <c r="BK356" i="27"/>
  <c r="BO356" i="27"/>
  <c r="BS356" i="27"/>
  <c r="BW356" i="27"/>
  <c r="CA356" i="27"/>
  <c r="CE356" i="27"/>
  <c r="CI356" i="27"/>
  <c r="G175" i="27"/>
  <c r="K175" i="27"/>
  <c r="M175" i="27"/>
  <c r="M74" i="15" s="1"/>
  <c r="Q175" i="27"/>
  <c r="U175" i="27"/>
  <c r="Y175" i="27"/>
  <c r="AC175" i="27"/>
  <c r="AC74" i="15" s="1"/>
  <c r="AG175" i="27"/>
  <c r="AK175" i="27"/>
  <c r="AO175" i="27"/>
  <c r="AS175" i="27"/>
  <c r="AS74" i="15" s="1"/>
  <c r="AW175" i="27"/>
  <c r="BA175" i="27"/>
  <c r="BE175" i="27"/>
  <c r="BI175" i="27"/>
  <c r="BI74" i="15" s="1"/>
  <c r="BM175" i="27"/>
  <c r="BQ175" i="27"/>
  <c r="BU175" i="27"/>
  <c r="BY175" i="27"/>
  <c r="BY74" i="15" s="1"/>
  <c r="CC175" i="27"/>
  <c r="CG175" i="27"/>
  <c r="H356" i="27"/>
  <c r="L356" i="27"/>
  <c r="P356" i="27"/>
  <c r="T356" i="27"/>
  <c r="X356" i="27"/>
  <c r="AB356" i="27"/>
  <c r="AF356" i="27"/>
  <c r="AJ356" i="27"/>
  <c r="AN356" i="27"/>
  <c r="AR356" i="27"/>
  <c r="AV356" i="27"/>
  <c r="AZ356" i="27"/>
  <c r="BD356" i="27"/>
  <c r="BH356" i="27"/>
  <c r="BL356" i="27"/>
  <c r="BP356" i="27"/>
  <c r="BT356" i="27"/>
  <c r="BX356" i="27"/>
  <c r="CB356" i="27"/>
  <c r="CF356" i="27"/>
  <c r="BQ212" i="27"/>
  <c r="BQ309" i="27" s="1"/>
  <c r="BQ312" i="27" s="1"/>
  <c r="BQ313" i="27" s="1"/>
  <c r="BQ400" i="27" s="1"/>
  <c r="AL140" i="27"/>
  <c r="AT140" i="27"/>
  <c r="BB140" i="27"/>
  <c r="BJ140" i="27"/>
  <c r="BR140" i="27"/>
  <c r="BZ140" i="27"/>
  <c r="CG321" i="27"/>
  <c r="BX322" i="27"/>
  <c r="K131" i="27"/>
  <c r="K76" i="15" s="1"/>
  <c r="O131" i="27"/>
  <c r="O76" i="15" s="1"/>
  <c r="AQ131" i="27"/>
  <c r="AQ76" i="15" s="1"/>
  <c r="AU131" i="27"/>
  <c r="AU76" i="15" s="1"/>
  <c r="AY131" i="27"/>
  <c r="AY76" i="15" s="1"/>
  <c r="BC131" i="27"/>
  <c r="BC132" i="27" s="1"/>
  <c r="BG131" i="27"/>
  <c r="BG132" i="27" s="1"/>
  <c r="BO131" i="27"/>
  <c r="BO132" i="27" s="1"/>
  <c r="BW131" i="27"/>
  <c r="BW76" i="15" s="1"/>
  <c r="CA131" i="27"/>
  <c r="CA132" i="27" s="1"/>
  <c r="CE131" i="27"/>
  <c r="CE76" i="15" s="1"/>
  <c r="CI131" i="27"/>
  <c r="CI132" i="27" s="1"/>
  <c r="CI382" i="27" s="1"/>
  <c r="CH312" i="27"/>
  <c r="CH313" i="27" s="1"/>
  <c r="CH400" i="27" s="1"/>
  <c r="AS140" i="27"/>
  <c r="BA140" i="27"/>
  <c r="BQ140" i="27"/>
  <c r="BY140" i="27"/>
  <c r="CG140" i="27"/>
  <c r="H378" i="27"/>
  <c r="L378" i="27"/>
  <c r="M140" i="27"/>
  <c r="N140" i="27"/>
  <c r="V140" i="27"/>
  <c r="AD140" i="27"/>
  <c r="P378" i="27"/>
  <c r="T378" i="27"/>
  <c r="U378" i="27"/>
  <c r="AK140" i="27"/>
  <c r="AK212" i="27"/>
  <c r="AK309" i="27" s="1"/>
  <c r="AK312" i="27" s="1"/>
  <c r="AK313" i="27" s="1"/>
  <c r="AK400" i="27" s="1"/>
  <c r="CG212" i="27"/>
  <c r="CG309" i="27" s="1"/>
  <c r="CG312" i="27" s="1"/>
  <c r="CG313" i="27" s="1"/>
  <c r="CG400" i="27" s="1"/>
  <c r="W332" i="27"/>
  <c r="W398" i="27" s="1"/>
  <c r="AW31" i="27"/>
  <c r="AW128" i="27" s="1"/>
  <c r="AW131" i="27" s="1"/>
  <c r="AW76" i="15" s="1"/>
  <c r="T141" i="27"/>
  <c r="BM31" i="27"/>
  <c r="BM128" i="27" s="1"/>
  <c r="BM131" i="27" s="1"/>
  <c r="BM76" i="15" s="1"/>
  <c r="J212" i="27"/>
  <c r="J309" i="27" s="1"/>
  <c r="J312" i="27" s="1"/>
  <c r="J313" i="27" s="1"/>
  <c r="J400" i="27" s="1"/>
  <c r="AS212" i="27"/>
  <c r="AS309" i="27" s="1"/>
  <c r="AS312" i="27" s="1"/>
  <c r="AS313" i="27" s="1"/>
  <c r="AS400" i="27" s="1"/>
  <c r="Q31" i="27"/>
  <c r="Q128" i="27" s="1"/>
  <c r="Q131" i="27" s="1"/>
  <c r="L26" i="19" s="1"/>
  <c r="L28" i="19" s="1"/>
  <c r="BU31" i="27"/>
  <c r="BU128" i="27" s="1"/>
  <c r="BU131" i="27" s="1"/>
  <c r="BU76" i="15" s="1"/>
  <c r="L131" i="27"/>
  <c r="L76" i="15" s="1"/>
  <c r="AR131" i="27"/>
  <c r="AR76" i="15" s="1"/>
  <c r="AZ131" i="27"/>
  <c r="AZ76" i="15" s="1"/>
  <c r="BH131" i="27"/>
  <c r="BH132" i="27" s="1"/>
  <c r="BP131" i="27"/>
  <c r="BP132" i="27" s="1"/>
  <c r="BX131" i="27"/>
  <c r="BX132" i="27" s="1"/>
  <c r="CF131" i="27"/>
  <c r="CF76" i="15" s="1"/>
  <c r="M212" i="27"/>
  <c r="M309" i="27" s="1"/>
  <c r="M312" i="27" s="1"/>
  <c r="M313" i="27" s="1"/>
  <c r="M400" i="27" s="1"/>
  <c r="BA212" i="27"/>
  <c r="BA309" i="27" s="1"/>
  <c r="BA312" i="27" s="1"/>
  <c r="BA313" i="27" s="1"/>
  <c r="BA400" i="27" s="1"/>
  <c r="AF312" i="27"/>
  <c r="AF313" i="27" s="1"/>
  <c r="AF400" i="27" s="1"/>
  <c r="BL312" i="27"/>
  <c r="BL313" i="27" s="1"/>
  <c r="BL400" i="27" s="1"/>
  <c r="BI222" i="27"/>
  <c r="BI223" i="27" s="1"/>
  <c r="BI270" i="27" s="1"/>
  <c r="BI272" i="27" s="1"/>
  <c r="Y31" i="27"/>
  <c r="Y128" i="27" s="1"/>
  <c r="Y131" i="27" s="1"/>
  <c r="Y76" i="15" s="1"/>
  <c r="BE31" i="27"/>
  <c r="BE128" i="27" s="1"/>
  <c r="BE131" i="27" s="1"/>
  <c r="BE132" i="27" s="1"/>
  <c r="AT131" i="27"/>
  <c r="AT76" i="15" s="1"/>
  <c r="AF222" i="27"/>
  <c r="AF223" i="27" s="1"/>
  <c r="AF270" i="27" s="1"/>
  <c r="AF272" i="27" s="1"/>
  <c r="CF320" i="27"/>
  <c r="I31" i="27"/>
  <c r="I128" i="27" s="1"/>
  <c r="I131" i="27" s="1"/>
  <c r="AO31" i="27"/>
  <c r="AO128" i="27" s="1"/>
  <c r="AO131" i="27" s="1"/>
  <c r="BX41" i="27"/>
  <c r="BX42" i="27" s="1"/>
  <c r="AX212" i="27"/>
  <c r="AX309" i="27" s="1"/>
  <c r="AX312" i="27" s="1"/>
  <c r="AX313" i="27" s="1"/>
  <c r="AX400" i="27" s="1"/>
  <c r="CG378" i="27"/>
  <c r="BZ41" i="27"/>
  <c r="BZ42" i="27" s="1"/>
  <c r="BZ89" i="27" s="1"/>
  <c r="BZ91" i="27" s="1"/>
  <c r="BZ65" i="15" s="1"/>
  <c r="L397" i="27"/>
  <c r="T397" i="27"/>
  <c r="AB397" i="27"/>
  <c r="AJ397" i="27"/>
  <c r="AR397" i="27"/>
  <c r="AZ397" i="27"/>
  <c r="BH397" i="27"/>
  <c r="BP397" i="27"/>
  <c r="BX397" i="27"/>
  <c r="CF397" i="27"/>
  <c r="BK332" i="27"/>
  <c r="BK398" i="27" s="1"/>
  <c r="CA332" i="27"/>
  <c r="CA398" i="27" s="1"/>
  <c r="AK378" i="27"/>
  <c r="N31" i="27"/>
  <c r="N128" i="27" s="1"/>
  <c r="N131" i="27" s="1"/>
  <c r="BB31" i="27"/>
  <c r="BB128" i="27" s="1"/>
  <c r="BB131" i="27" s="1"/>
  <c r="BB76" i="15" s="1"/>
  <c r="BV31" i="27"/>
  <c r="BV128" i="27" s="1"/>
  <c r="BV131" i="27" s="1"/>
  <c r="BV76" i="15" s="1"/>
  <c r="AR41" i="27"/>
  <c r="AR63" i="15" s="1"/>
  <c r="Z212" i="27"/>
  <c r="Z309" i="27" s="1"/>
  <c r="Z312" i="27" s="1"/>
  <c r="Z313" i="27" s="1"/>
  <c r="AP212" i="27"/>
  <c r="AP309" i="27" s="1"/>
  <c r="AP312" i="27" s="1"/>
  <c r="AP313" i="27" s="1"/>
  <c r="AP400" i="27" s="1"/>
  <c r="BV212" i="27"/>
  <c r="BV309" i="27" s="1"/>
  <c r="BV312" i="27" s="1"/>
  <c r="BV313" i="27" s="1"/>
  <c r="BV400" i="27" s="1"/>
  <c r="I247" i="27"/>
  <c r="J247" i="27" s="1"/>
  <c r="R322" i="27"/>
  <c r="AI321" i="27"/>
  <c r="CD322" i="27"/>
  <c r="V31" i="27"/>
  <c r="V128" i="27" s="1"/>
  <c r="V131" i="27" s="1"/>
  <c r="AP31" i="27"/>
  <c r="AP128" i="27" s="1"/>
  <c r="AP131" i="27" s="1"/>
  <c r="AT41" i="27"/>
  <c r="AT42" i="27" s="1"/>
  <c r="AT64" i="15" s="1"/>
  <c r="X378" i="27"/>
  <c r="AB378" i="27"/>
  <c r="AF378" i="27"/>
  <c r="AJ378" i="27"/>
  <c r="AN378" i="27"/>
  <c r="AR378" i="27"/>
  <c r="AV378" i="27"/>
  <c r="AZ378" i="27"/>
  <c r="BD378" i="27"/>
  <c r="BH378" i="27"/>
  <c r="BL378" i="27"/>
  <c r="BP378" i="27"/>
  <c r="BT378" i="27"/>
  <c r="BX378" i="27"/>
  <c r="CB378" i="27"/>
  <c r="CF378" i="27"/>
  <c r="R212" i="27"/>
  <c r="R309" i="27" s="1"/>
  <c r="R312" i="27" s="1"/>
  <c r="R313" i="27" s="1"/>
  <c r="R400" i="27" s="1"/>
  <c r="AA212" i="27"/>
  <c r="AA309" i="27" s="1"/>
  <c r="AA312" i="27" s="1"/>
  <c r="AA313" i="27" s="1"/>
  <c r="AA400" i="27" s="1"/>
  <c r="AQ212" i="27"/>
  <c r="AQ309" i="27" s="1"/>
  <c r="AQ312" i="27" s="1"/>
  <c r="AQ313" i="27" s="1"/>
  <c r="AQ400" i="27" s="1"/>
  <c r="BF212" i="27"/>
  <c r="BF309" i="27" s="1"/>
  <c r="BF312" i="27" s="1"/>
  <c r="BF313" i="27" s="1"/>
  <c r="BF400" i="27" s="1"/>
  <c r="BY212" i="27"/>
  <c r="BY309" i="27" s="1"/>
  <c r="BY312" i="27" s="1"/>
  <c r="BY313" i="27" s="1"/>
  <c r="BY400" i="27" s="1"/>
  <c r="AY321" i="27"/>
  <c r="AH322" i="27"/>
  <c r="S212" i="27"/>
  <c r="S309" i="27" s="1"/>
  <c r="S312" i="27" s="1"/>
  <c r="S313" i="27" s="1"/>
  <c r="S400" i="27" s="1"/>
  <c r="AH212" i="27"/>
  <c r="AH309" i="27" s="1"/>
  <c r="AH312" i="27" s="1"/>
  <c r="AH313" i="27" s="1"/>
  <c r="AH400" i="27" s="1"/>
  <c r="BN212" i="27"/>
  <c r="BN309" i="27" s="1"/>
  <c r="BN312" i="27" s="1"/>
  <c r="BN313" i="27" s="1"/>
  <c r="BN400" i="27" s="1"/>
  <c r="CD212" i="27"/>
  <c r="CD309" i="27" s="1"/>
  <c r="CD312" i="27" s="1"/>
  <c r="CD313" i="27" s="1"/>
  <c r="CD400" i="27" s="1"/>
  <c r="BI312" i="27"/>
  <c r="BI313" i="27" s="1"/>
  <c r="BI400" i="27" s="1"/>
  <c r="G397" i="27"/>
  <c r="K397" i="27"/>
  <c r="O397" i="27"/>
  <c r="S397" i="27"/>
  <c r="W397" i="27"/>
  <c r="AA397" i="27"/>
  <c r="AE397" i="27"/>
  <c r="AI397" i="27"/>
  <c r="AM397" i="27"/>
  <c r="AQ397" i="27"/>
  <c r="AU397" i="27"/>
  <c r="AY397" i="27"/>
  <c r="BC397" i="27"/>
  <c r="BG397" i="27"/>
  <c r="BK397" i="27"/>
  <c r="BO397" i="27"/>
  <c r="BS397" i="27"/>
  <c r="BW397" i="27"/>
  <c r="CA397" i="27"/>
  <c r="CE397" i="27"/>
  <c r="CI397" i="27"/>
  <c r="I395" i="27"/>
  <c r="M321" i="27"/>
  <c r="Q395" i="27"/>
  <c r="U321" i="27"/>
  <c r="Y395" i="27"/>
  <c r="AC321" i="27"/>
  <c r="AG395" i="27"/>
  <c r="AK321" i="27"/>
  <c r="AO395" i="27"/>
  <c r="AS321" i="27"/>
  <c r="BA321" i="27"/>
  <c r="BE395" i="27"/>
  <c r="BI321" i="27"/>
  <c r="BM395" i="27"/>
  <c r="BQ321" i="27"/>
  <c r="BU395" i="27"/>
  <c r="BY321" i="27"/>
  <c r="CC395" i="27"/>
  <c r="H396" i="27"/>
  <c r="P396" i="27"/>
  <c r="X396" i="27"/>
  <c r="AF396" i="27"/>
  <c r="AN396" i="27"/>
  <c r="AV396" i="27"/>
  <c r="BD396" i="27"/>
  <c r="BL396" i="27"/>
  <c r="BT396" i="27"/>
  <c r="CB396" i="27"/>
  <c r="AX322" i="27"/>
  <c r="N332" i="27"/>
  <c r="N398" i="27" s="1"/>
  <c r="V332" i="27"/>
  <c r="V398" i="27" s="1"/>
  <c r="AD332" i="27"/>
  <c r="AD398" i="27" s="1"/>
  <c r="AL332" i="27"/>
  <c r="AL398" i="27" s="1"/>
  <c r="AT332" i="27"/>
  <c r="AT398" i="27" s="1"/>
  <c r="BB332" i="27"/>
  <c r="BB398" i="27" s="1"/>
  <c r="BJ332" i="27"/>
  <c r="BJ398" i="27" s="1"/>
  <c r="BR332" i="27"/>
  <c r="BR398" i="27" s="1"/>
  <c r="BZ332" i="27"/>
  <c r="BZ398" i="27" s="1"/>
  <c r="CH332" i="27"/>
  <c r="CH398" i="27" s="1"/>
  <c r="AA323" i="27"/>
  <c r="AE332" i="27"/>
  <c r="AE398" i="27" s="1"/>
  <c r="U140" i="27"/>
  <c r="BI140" i="27"/>
  <c r="AR142" i="27"/>
  <c r="AZ142" i="27"/>
  <c r="AQ151" i="27"/>
  <c r="AQ73" i="15" s="1"/>
  <c r="BW151" i="27"/>
  <c r="BW73" i="15" s="1"/>
  <c r="AA151" i="27"/>
  <c r="AA380" i="27" s="1"/>
  <c r="BG151" i="27"/>
  <c r="BG73" i="15" s="1"/>
  <c r="BO151" i="27"/>
  <c r="BO380" i="27" s="1"/>
  <c r="AI151" i="27"/>
  <c r="AI73" i="15" s="1"/>
  <c r="CH379" i="27"/>
  <c r="L140" i="27"/>
  <c r="T140" i="27"/>
  <c r="AB140" i="27"/>
  <c r="AJ140" i="27"/>
  <c r="AR140" i="27"/>
  <c r="AZ140" i="27"/>
  <c r="BH140" i="27"/>
  <c r="BP140" i="27"/>
  <c r="BX140" i="27"/>
  <c r="CF140" i="27"/>
  <c r="G378" i="27"/>
  <c r="K378" i="27"/>
  <c r="O378" i="27"/>
  <c r="S378" i="27"/>
  <c r="W378" i="27"/>
  <c r="AA378" i="27"/>
  <c r="AE378" i="27"/>
  <c r="AI378" i="27"/>
  <c r="AM378" i="27"/>
  <c r="AQ378" i="27"/>
  <c r="AU378" i="27"/>
  <c r="AY378" i="27"/>
  <c r="BC378" i="27"/>
  <c r="BG378" i="27"/>
  <c r="BK378" i="27"/>
  <c r="BO378" i="27"/>
  <c r="BS378" i="27"/>
  <c r="BW378" i="27"/>
  <c r="CA378" i="27"/>
  <c r="CE378" i="27"/>
  <c r="CI378" i="27"/>
  <c r="I151" i="27"/>
  <c r="I73" i="15" s="1"/>
  <c r="Q151" i="27"/>
  <c r="Q73" i="15" s="1"/>
  <c r="Y151" i="27"/>
  <c r="Y73" i="15" s="1"/>
  <c r="AG151" i="27"/>
  <c r="AG73" i="15" s="1"/>
  <c r="AO151" i="27"/>
  <c r="AO380" i="27" s="1"/>
  <c r="AW151" i="27"/>
  <c r="AW380" i="27" s="1"/>
  <c r="BE151" i="27"/>
  <c r="BE73" i="15" s="1"/>
  <c r="BM151" i="27"/>
  <c r="BM73" i="15" s="1"/>
  <c r="BU151" i="27"/>
  <c r="BU380" i="27" s="1"/>
  <c r="CC151" i="27"/>
  <c r="CC73" i="15" s="1"/>
  <c r="CI372" i="27"/>
  <c r="CI374" i="27" s="1"/>
  <c r="BP142" i="27"/>
  <c r="AB142" i="27"/>
  <c r="BZ131" i="27"/>
  <c r="BZ132" i="27" s="1"/>
  <c r="J31" i="27"/>
  <c r="J128" i="27" s="1"/>
  <c r="J131" i="27" s="1"/>
  <c r="J76" i="15" s="1"/>
  <c r="BH41" i="27"/>
  <c r="BH63" i="15" s="1"/>
  <c r="L41" i="27"/>
  <c r="L63" i="15" s="1"/>
  <c r="BP41" i="27"/>
  <c r="BP63" i="15" s="1"/>
  <c r="BB42" i="27"/>
  <c r="BB89" i="27" s="1"/>
  <c r="BB91" i="27" s="1"/>
  <c r="BB65" i="15" s="1"/>
  <c r="N63" i="15"/>
  <c r="N42" i="27"/>
  <c r="N89" i="27" s="1"/>
  <c r="N91" i="27" s="1"/>
  <c r="N65" i="15" s="1"/>
  <c r="G31" i="27"/>
  <c r="G128" i="27" s="1"/>
  <c r="G131" i="27" s="1"/>
  <c r="G132" i="27" s="1"/>
  <c r="G41" i="27"/>
  <c r="G63" i="15" s="1"/>
  <c r="BS31" i="27"/>
  <c r="BS128" i="27" s="1"/>
  <c r="BS131" i="27" s="1"/>
  <c r="BS76" i="15" s="1"/>
  <c r="BS41" i="27"/>
  <c r="BS63" i="15" s="1"/>
  <c r="CH377" i="27"/>
  <c r="CH140" i="27"/>
  <c r="M378" i="27"/>
  <c r="M141" i="27"/>
  <c r="AC378" i="27"/>
  <c r="AS378" i="27"/>
  <c r="BA378" i="27"/>
  <c r="BA142" i="27"/>
  <c r="BI378" i="27"/>
  <c r="BQ378" i="27"/>
  <c r="BY378" i="27"/>
  <c r="U142" i="27"/>
  <c r="BQ142" i="27"/>
  <c r="G222" i="27"/>
  <c r="G223" i="27" s="1"/>
  <c r="G391" i="27" s="1"/>
  <c r="G212" i="27"/>
  <c r="G309" i="27" s="1"/>
  <c r="G312" i="27" s="1"/>
  <c r="G313" i="27" s="1"/>
  <c r="G400" i="27" s="1"/>
  <c r="O222" i="27"/>
  <c r="O223" i="27" s="1"/>
  <c r="O391" i="27" s="1"/>
  <c r="O212" i="27"/>
  <c r="O309" i="27" s="1"/>
  <c r="O312" i="27" s="1"/>
  <c r="O313" i="27" s="1"/>
  <c r="O400" i="27" s="1"/>
  <c r="W222" i="27"/>
  <c r="W223" i="27" s="1"/>
  <c r="W270" i="27" s="1"/>
  <c r="W272" i="27" s="1"/>
  <c r="W212" i="27"/>
  <c r="W309" i="27" s="1"/>
  <c r="W312" i="27" s="1"/>
  <c r="W313" i="27" s="1"/>
  <c r="W400" i="27" s="1"/>
  <c r="AE222" i="27"/>
  <c r="AE223" i="27" s="1"/>
  <c r="AE270" i="27" s="1"/>
  <c r="AE272" i="27" s="1"/>
  <c r="AE212" i="27"/>
  <c r="AE309" i="27" s="1"/>
  <c r="AE312" i="27" s="1"/>
  <c r="AE313" i="27" s="1"/>
  <c r="AE400" i="27" s="1"/>
  <c r="AI212" i="27"/>
  <c r="AI309" i="27" s="1"/>
  <c r="AI312" i="27" s="1"/>
  <c r="AI313" i="27" s="1"/>
  <c r="AI400" i="27" s="1"/>
  <c r="AI222" i="27"/>
  <c r="AI223" i="27" s="1"/>
  <c r="AI270" i="27" s="1"/>
  <c r="AI272" i="27" s="1"/>
  <c r="AM222" i="27"/>
  <c r="AM223" i="27" s="1"/>
  <c r="AM391" i="27" s="1"/>
  <c r="AM212" i="27"/>
  <c r="AM309" i="27" s="1"/>
  <c r="AM312" i="27" s="1"/>
  <c r="AM313" i="27" s="1"/>
  <c r="AM400" i="27" s="1"/>
  <c r="AU222" i="27"/>
  <c r="AU223" i="27" s="1"/>
  <c r="AU270" i="27" s="1"/>
  <c r="AU272" i="27" s="1"/>
  <c r="AU212" i="27"/>
  <c r="AU309" i="27" s="1"/>
  <c r="AU312" i="27" s="1"/>
  <c r="AU313" i="27" s="1"/>
  <c r="AU400" i="27" s="1"/>
  <c r="BC222" i="27"/>
  <c r="BC223" i="27" s="1"/>
  <c r="BC391" i="27" s="1"/>
  <c r="BC212" i="27"/>
  <c r="BC309" i="27" s="1"/>
  <c r="BC312" i="27" s="1"/>
  <c r="BC313" i="27" s="1"/>
  <c r="BC400" i="27" s="1"/>
  <c r="BK222" i="27"/>
  <c r="BK223" i="27" s="1"/>
  <c r="BK391" i="27" s="1"/>
  <c r="BK212" i="27"/>
  <c r="BK309" i="27" s="1"/>
  <c r="BK312" i="27" s="1"/>
  <c r="BK313" i="27" s="1"/>
  <c r="BK400" i="27" s="1"/>
  <c r="BS222" i="27"/>
  <c r="BS223" i="27" s="1"/>
  <c r="BS391" i="27" s="1"/>
  <c r="BS212" i="27"/>
  <c r="BS309" i="27" s="1"/>
  <c r="BS312" i="27" s="1"/>
  <c r="BS313" i="27" s="1"/>
  <c r="BS400" i="27" s="1"/>
  <c r="BW212" i="27"/>
  <c r="BW309" i="27" s="1"/>
  <c r="BW312" i="27" s="1"/>
  <c r="BW313" i="27" s="1"/>
  <c r="BW400" i="27" s="1"/>
  <c r="BW222" i="27"/>
  <c r="BW223" i="27" s="1"/>
  <c r="BW391" i="27" s="1"/>
  <c r="CA222" i="27"/>
  <c r="CA223" i="27" s="1"/>
  <c r="CA270" i="27" s="1"/>
  <c r="CA272" i="27" s="1"/>
  <c r="CA212" i="27"/>
  <c r="CA309" i="27" s="1"/>
  <c r="CA312" i="27" s="1"/>
  <c r="CA313" i="27" s="1"/>
  <c r="CA400" i="27" s="1"/>
  <c r="CE222" i="27"/>
  <c r="CE223" i="27" s="1"/>
  <c r="CE270" i="27" s="1"/>
  <c r="CE272" i="27" s="1"/>
  <c r="CE212" i="27"/>
  <c r="CE309" i="27" s="1"/>
  <c r="CE312" i="27" s="1"/>
  <c r="CE313" i="27" s="1"/>
  <c r="CE400" i="27" s="1"/>
  <c r="CI222" i="27"/>
  <c r="CI223" i="27" s="1"/>
  <c r="CI270" i="27" s="1"/>
  <c r="CI272" i="27" s="1"/>
  <c r="CI212" i="27"/>
  <c r="CI309" i="27" s="1"/>
  <c r="CI312" i="27" s="1"/>
  <c r="CI313" i="27" s="1"/>
  <c r="CI400" i="27" s="1"/>
  <c r="AH31" i="27"/>
  <c r="AH128" i="27" s="1"/>
  <c r="AH131" i="27" s="1"/>
  <c r="AH76" i="15" s="1"/>
  <c r="BN31" i="27"/>
  <c r="BN128" i="27" s="1"/>
  <c r="BN131" i="27" s="1"/>
  <c r="BN76" i="15" s="1"/>
  <c r="AU41" i="27"/>
  <c r="AU42" i="27" s="1"/>
  <c r="BR41" i="27"/>
  <c r="CI41" i="27"/>
  <c r="CI42" i="27" s="1"/>
  <c r="CI373" i="27" s="1"/>
  <c r="CG142" i="27"/>
  <c r="K151" i="27"/>
  <c r="K380" i="27" s="1"/>
  <c r="K212" i="27"/>
  <c r="K309" i="27" s="1"/>
  <c r="K312" i="27" s="1"/>
  <c r="K313" i="27" s="1"/>
  <c r="K400" i="27" s="1"/>
  <c r="BG212" i="27"/>
  <c r="BG309" i="27" s="1"/>
  <c r="BG312" i="27" s="1"/>
  <c r="BG313" i="27" s="1"/>
  <c r="BG400" i="27" s="1"/>
  <c r="AE31" i="27"/>
  <c r="AE128" i="27" s="1"/>
  <c r="AE131" i="27" s="1"/>
  <c r="AE76" i="15" s="1"/>
  <c r="AE63" i="15"/>
  <c r="AM31" i="27"/>
  <c r="AM128" i="27" s="1"/>
  <c r="AM131" i="27" s="1"/>
  <c r="AM76" i="15" s="1"/>
  <c r="AM41" i="27"/>
  <c r="AM42" i="27" s="1"/>
  <c r="BK31" i="27"/>
  <c r="BK128" i="27" s="1"/>
  <c r="BK131" i="27" s="1"/>
  <c r="BK132" i="27" s="1"/>
  <c r="BK41" i="27"/>
  <c r="BK42" i="27" s="1"/>
  <c r="CA41" i="27"/>
  <c r="CA63" i="15" s="1"/>
  <c r="BO212" i="27"/>
  <c r="BO309" i="27" s="1"/>
  <c r="BO312" i="27" s="1"/>
  <c r="BO313" i="27" s="1"/>
  <c r="BO400" i="27" s="1"/>
  <c r="BO222" i="27"/>
  <c r="BO223" i="27" s="1"/>
  <c r="BO391" i="27" s="1"/>
  <c r="CH131" i="27"/>
  <c r="CH132" i="27" s="1"/>
  <c r="CH382" i="27" s="1"/>
  <c r="R63" i="15"/>
  <c r="R31" i="27"/>
  <c r="R128" i="27" s="1"/>
  <c r="R131" i="27" s="1"/>
  <c r="R132" i="27" s="1"/>
  <c r="Z63" i="15"/>
  <c r="Z31" i="27"/>
  <c r="Z128" i="27" s="1"/>
  <c r="Z131" i="27" s="1"/>
  <c r="Z132" i="27" s="1"/>
  <c r="AD31" i="27"/>
  <c r="AD128" i="27" s="1"/>
  <c r="AD131" i="27" s="1"/>
  <c r="AD76" i="15" s="1"/>
  <c r="AL131" i="27"/>
  <c r="AL76" i="15" s="1"/>
  <c r="AX41" i="27"/>
  <c r="AX63" i="15" s="1"/>
  <c r="AX31" i="27"/>
  <c r="AX128" i="27" s="1"/>
  <c r="AX131" i="27" s="1"/>
  <c r="AX132" i="27" s="1"/>
  <c r="BF41" i="27"/>
  <c r="BF63" i="15" s="1"/>
  <c r="BF31" i="27"/>
  <c r="BF128" i="27" s="1"/>
  <c r="BF131" i="27" s="1"/>
  <c r="BF76" i="15" s="1"/>
  <c r="BJ31" i="27"/>
  <c r="BJ128" i="27" s="1"/>
  <c r="BJ131" i="27" s="1"/>
  <c r="BJ76" i="15" s="1"/>
  <c r="BJ41" i="27"/>
  <c r="BR131" i="27"/>
  <c r="BR76" i="15" s="1"/>
  <c r="CD41" i="27"/>
  <c r="CD63" i="15" s="1"/>
  <c r="CD31" i="27"/>
  <c r="CD128" i="27" s="1"/>
  <c r="CD131" i="27" s="1"/>
  <c r="CD132" i="27" s="1"/>
  <c r="O41" i="27"/>
  <c r="O63" i="15" s="1"/>
  <c r="AL41" i="27"/>
  <c r="BC41" i="27"/>
  <c r="BC63" i="15" s="1"/>
  <c r="V64" i="15"/>
  <c r="H58" i="15"/>
  <c r="H84" i="27"/>
  <c r="AK142" i="27"/>
  <c r="U141" i="27"/>
  <c r="G139" i="27"/>
  <c r="AY212" i="27"/>
  <c r="AY309" i="27" s="1"/>
  <c r="AY312" i="27" s="1"/>
  <c r="AY313" i="27" s="1"/>
  <c r="AY400" i="27" s="1"/>
  <c r="AW395" i="27"/>
  <c r="AW323" i="27"/>
  <c r="L396" i="27"/>
  <c r="L322" i="27"/>
  <c r="T396" i="27"/>
  <c r="T322" i="27"/>
  <c r="AB396" i="27"/>
  <c r="AB322" i="27"/>
  <c r="AJ396" i="27"/>
  <c r="AJ322" i="27"/>
  <c r="AJ320" i="27"/>
  <c r="AR396" i="27"/>
  <c r="AR322" i="27"/>
  <c r="AR320" i="27"/>
  <c r="AZ396" i="27"/>
  <c r="AZ322" i="27"/>
  <c r="BH396" i="27"/>
  <c r="BH322" i="27"/>
  <c r="BP396" i="27"/>
  <c r="BP322" i="27"/>
  <c r="BX396" i="27"/>
  <c r="BX320" i="27"/>
  <c r="CF396" i="27"/>
  <c r="CF322" i="27"/>
  <c r="K320" i="27"/>
  <c r="S320" i="27"/>
  <c r="AA320" i="27"/>
  <c r="AI320" i="27"/>
  <c r="AQ320" i="27"/>
  <c r="AY320" i="27"/>
  <c r="BG320" i="27"/>
  <c r="BO320" i="27"/>
  <c r="BW320" i="27"/>
  <c r="CE320" i="27"/>
  <c r="W139" i="27"/>
  <c r="AE139" i="27"/>
  <c r="BC139" i="27"/>
  <c r="BK139" i="27"/>
  <c r="CA139" i="27"/>
  <c r="T151" i="27"/>
  <c r="T73" i="15" s="1"/>
  <c r="AB151" i="27"/>
  <c r="AB73" i="15" s="1"/>
  <c r="AJ151" i="27"/>
  <c r="AJ73" i="15" s="1"/>
  <c r="BH151" i="27"/>
  <c r="BH380" i="27" s="1"/>
  <c r="BP151" i="27"/>
  <c r="BP380" i="27" s="1"/>
  <c r="AV222" i="27"/>
  <c r="AV223" i="27" s="1"/>
  <c r="AV391" i="27" s="1"/>
  <c r="AV212" i="27"/>
  <c r="AV309" i="27" s="1"/>
  <c r="AV312" i="27" s="1"/>
  <c r="AV313" i="27" s="1"/>
  <c r="AV400" i="27" s="1"/>
  <c r="BD391" i="27"/>
  <c r="BD270" i="27"/>
  <c r="BD272" i="27" s="1"/>
  <c r="BT222" i="27"/>
  <c r="BT223" i="27" s="1"/>
  <c r="BT391" i="27" s="1"/>
  <c r="BT212" i="27"/>
  <c r="BT309" i="27" s="1"/>
  <c r="BT312" i="27" s="1"/>
  <c r="BT313" i="27" s="1"/>
  <c r="BT400" i="27" s="1"/>
  <c r="BL222" i="27"/>
  <c r="BL223" i="27" s="1"/>
  <c r="BL391" i="27" s="1"/>
  <c r="L320" i="27"/>
  <c r="AZ320" i="27"/>
  <c r="CB323" i="27"/>
  <c r="AZ41" i="27"/>
  <c r="AZ42" i="27" s="1"/>
  <c r="CF41" i="27"/>
  <c r="CF42" i="27" s="1"/>
  <c r="L142" i="27"/>
  <c r="AJ142" i="27"/>
  <c r="BX142" i="27"/>
  <c r="H212" i="27"/>
  <c r="H309" i="27" s="1"/>
  <c r="H312" i="27" s="1"/>
  <c r="H313" i="27" s="1"/>
  <c r="H400" i="27" s="1"/>
  <c r="X212" i="27"/>
  <c r="X309" i="27" s="1"/>
  <c r="X312" i="27" s="1"/>
  <c r="X313" i="27" s="1"/>
  <c r="X400" i="27" s="1"/>
  <c r="AN212" i="27"/>
  <c r="AN309" i="27" s="1"/>
  <c r="AN312" i="27" s="1"/>
  <c r="AN313" i="27" s="1"/>
  <c r="AN400" i="27" s="1"/>
  <c r="BD212" i="27"/>
  <c r="BD309" i="27" s="1"/>
  <c r="BD312" i="27" s="1"/>
  <c r="BD313" i="27" s="1"/>
  <c r="BD400" i="27" s="1"/>
  <c r="G332" i="27"/>
  <c r="G398" i="27" s="1"/>
  <c r="K332" i="27"/>
  <c r="K398" i="27" s="1"/>
  <c r="O332" i="27"/>
  <c r="O398" i="27" s="1"/>
  <c r="S332" i="27"/>
  <c r="S398" i="27" s="1"/>
  <c r="AA332" i="27"/>
  <c r="AA398" i="27" s="1"/>
  <c r="AI332" i="27"/>
  <c r="AI398" i="27" s="1"/>
  <c r="AM332" i="27"/>
  <c r="AM398" i="27" s="1"/>
  <c r="AQ332" i="27"/>
  <c r="AQ398" i="27" s="1"/>
  <c r="AU332" i="27"/>
  <c r="AU398" i="27" s="1"/>
  <c r="AY332" i="27"/>
  <c r="AY398" i="27" s="1"/>
  <c r="BC332" i="27"/>
  <c r="BC398" i="27" s="1"/>
  <c r="BG332" i="27"/>
  <c r="BG398" i="27" s="1"/>
  <c r="BO332" i="27"/>
  <c r="BO398" i="27" s="1"/>
  <c r="BS332" i="27"/>
  <c r="BS398" i="27" s="1"/>
  <c r="BW332" i="27"/>
  <c r="BW398" i="27" s="1"/>
  <c r="CE332" i="27"/>
  <c r="CE398" i="27" s="1"/>
  <c r="CI332" i="27"/>
  <c r="CI398" i="27" s="1"/>
  <c r="O139" i="27"/>
  <c r="AM139" i="27"/>
  <c r="AU139" i="27"/>
  <c r="BS139" i="27"/>
  <c r="CI139" i="27"/>
  <c r="L151" i="27"/>
  <c r="L380" i="27" s="1"/>
  <c r="AR151" i="27"/>
  <c r="AR380" i="27" s="1"/>
  <c r="AZ151" i="27"/>
  <c r="AZ73" i="15" s="1"/>
  <c r="BX151" i="27"/>
  <c r="BX73" i="15" s="1"/>
  <c r="CF151" i="27"/>
  <c r="CF380" i="27" s="1"/>
  <c r="P222" i="27"/>
  <c r="P223" i="27" s="1"/>
  <c r="P391" i="27" s="1"/>
  <c r="P212" i="27"/>
  <c r="P309" i="27" s="1"/>
  <c r="P312" i="27" s="1"/>
  <c r="P313" i="27" s="1"/>
  <c r="P400" i="27" s="1"/>
  <c r="CB222" i="27"/>
  <c r="CB223" i="27" s="1"/>
  <c r="CB391" i="27" s="1"/>
  <c r="CB212" i="27"/>
  <c r="CB309" i="27" s="1"/>
  <c r="CB312" i="27" s="1"/>
  <c r="CB313" i="27" s="1"/>
  <c r="CB400" i="27" s="1"/>
  <c r="T320" i="27"/>
  <c r="BP320" i="27"/>
  <c r="M142" i="27"/>
  <c r="AC142" i="27"/>
  <c r="AS142" i="27"/>
  <c r="BI142" i="27"/>
  <c r="BY142" i="27"/>
  <c r="AC140" i="27"/>
  <c r="L141" i="27"/>
  <c r="T142" i="27"/>
  <c r="BH142" i="27"/>
  <c r="CF142" i="27"/>
  <c r="H74" i="15"/>
  <c r="S151" i="27"/>
  <c r="S73" i="15" s="1"/>
  <c r="AY151" i="27"/>
  <c r="AY380" i="27" s="1"/>
  <c r="CE151" i="27"/>
  <c r="CE73" i="15" s="1"/>
  <c r="BH320" i="27"/>
  <c r="AB320" i="27"/>
  <c r="K142" i="27"/>
  <c r="S142" i="27"/>
  <c r="AA142" i="27"/>
  <c r="AI142" i="27"/>
  <c r="AQ142" i="27"/>
  <c r="AY142" i="27"/>
  <c r="BG142" i="27"/>
  <c r="BO142" i="27"/>
  <c r="BW142" i="27"/>
  <c r="CE142" i="27"/>
  <c r="J378" i="27"/>
  <c r="R378" i="27"/>
  <c r="Z378" i="27"/>
  <c r="AH378" i="27"/>
  <c r="AP378" i="27"/>
  <c r="AX378" i="27"/>
  <c r="BF378" i="27"/>
  <c r="BN378" i="27"/>
  <c r="BV378" i="27"/>
  <c r="CD378" i="27"/>
  <c r="M139" i="27"/>
  <c r="U139" i="27"/>
  <c r="AC139" i="27"/>
  <c r="AK139" i="27"/>
  <c r="AS139" i="27"/>
  <c r="BA139" i="27"/>
  <c r="BI139" i="27"/>
  <c r="BQ139" i="27"/>
  <c r="BY139" i="27"/>
  <c r="CG139" i="27"/>
  <c r="J151" i="27"/>
  <c r="J380" i="27" s="1"/>
  <c r="R151" i="27"/>
  <c r="R73" i="15" s="1"/>
  <c r="Z151" i="27"/>
  <c r="Z380" i="27" s="1"/>
  <c r="AH151" i="27"/>
  <c r="AH73" i="15" s="1"/>
  <c r="AP151" i="27"/>
  <c r="AP380" i="27" s="1"/>
  <c r="AX151" i="27"/>
  <c r="AX73" i="15" s="1"/>
  <c r="BF151" i="27"/>
  <c r="BF380" i="27" s="1"/>
  <c r="BN151" i="27"/>
  <c r="BN73" i="15" s="1"/>
  <c r="BV151" i="27"/>
  <c r="BV380" i="27" s="1"/>
  <c r="CD151" i="27"/>
  <c r="CD73" i="15" s="1"/>
  <c r="AC212" i="27"/>
  <c r="AC309" i="27" s="1"/>
  <c r="AC312" i="27" s="1"/>
  <c r="AC313" i="27" s="1"/>
  <c r="AC400" i="27" s="1"/>
  <c r="N312" i="27"/>
  <c r="N313" i="27" s="1"/>
  <c r="N400" i="27" s="1"/>
  <c r="V312" i="27"/>
  <c r="V313" i="27" s="1"/>
  <c r="V400" i="27" s="1"/>
  <c r="AD312" i="27"/>
  <c r="AD313" i="27" s="1"/>
  <c r="AD400" i="27" s="1"/>
  <c r="AL312" i="27"/>
  <c r="AL313" i="27" s="1"/>
  <c r="AL400" i="27" s="1"/>
  <c r="AT312" i="27"/>
  <c r="AT313" i="27" s="1"/>
  <c r="AT400" i="27" s="1"/>
  <c r="BB312" i="27"/>
  <c r="BB313" i="27" s="1"/>
  <c r="BB400" i="27" s="1"/>
  <c r="BJ312" i="27"/>
  <c r="BJ313" i="27" s="1"/>
  <c r="BJ400" i="27" s="1"/>
  <c r="BR312" i="27"/>
  <c r="BR313" i="27" s="1"/>
  <c r="BR400" i="27" s="1"/>
  <c r="BZ312" i="27"/>
  <c r="BZ313" i="27" s="1"/>
  <c r="BZ400" i="27" s="1"/>
  <c r="I397" i="27"/>
  <c r="M397" i="27"/>
  <c r="Q397" i="27"/>
  <c r="U397" i="27"/>
  <c r="Y397" i="27"/>
  <c r="AC397" i="27"/>
  <c r="AG397" i="27"/>
  <c r="AK397" i="27"/>
  <c r="AO397" i="27"/>
  <c r="AS397" i="27"/>
  <c r="AW397" i="27"/>
  <c r="BA397" i="27"/>
  <c r="BE397" i="27"/>
  <c r="BI397" i="27"/>
  <c r="BM397" i="27"/>
  <c r="BQ397" i="27"/>
  <c r="BU397" i="27"/>
  <c r="BY397" i="27"/>
  <c r="CC397" i="27"/>
  <c r="CG397" i="27"/>
  <c r="K395" i="27"/>
  <c r="K323" i="27"/>
  <c r="K321" i="27"/>
  <c r="AA395" i="27"/>
  <c r="AA321" i="27"/>
  <c r="AQ395" i="27"/>
  <c r="AQ321" i="27"/>
  <c r="J396" i="27"/>
  <c r="J322" i="27"/>
  <c r="Z396" i="27"/>
  <c r="Z322" i="27"/>
  <c r="AP396" i="27"/>
  <c r="AP322" i="27"/>
  <c r="BF396" i="27"/>
  <c r="BF322" i="27"/>
  <c r="BV396" i="27"/>
  <c r="BV322" i="27"/>
  <c r="M320" i="27"/>
  <c r="U320" i="27"/>
  <c r="AC320" i="27"/>
  <c r="AK320" i="27"/>
  <c r="AS320" i="27"/>
  <c r="BA320" i="27"/>
  <c r="BI320" i="27"/>
  <c r="BQ320" i="27"/>
  <c r="BY320" i="27"/>
  <c r="CG320" i="27"/>
  <c r="S321" i="27"/>
  <c r="BN322" i="27"/>
  <c r="H355" i="27"/>
  <c r="I337" i="27"/>
  <c r="I354" i="27" s="1"/>
  <c r="N397" i="27"/>
  <c r="V397" i="27"/>
  <c r="AD397" i="27"/>
  <c r="AL397" i="27"/>
  <c r="AT397" i="27"/>
  <c r="BB397" i="27"/>
  <c r="BJ397" i="27"/>
  <c r="BR397" i="27"/>
  <c r="BZ397" i="27"/>
  <c r="H395" i="27"/>
  <c r="L395" i="27"/>
  <c r="P395" i="27"/>
  <c r="T321" i="27"/>
  <c r="X395" i="27"/>
  <c r="AB321" i="27"/>
  <c r="AF395" i="27"/>
  <c r="AJ321" i="27"/>
  <c r="AN395" i="27"/>
  <c r="AR321" i="27"/>
  <c r="AV395" i="27"/>
  <c r="AZ321" i="27"/>
  <c r="BD395" i="27"/>
  <c r="BH321" i="27"/>
  <c r="BL395" i="27"/>
  <c r="BP321" i="27"/>
  <c r="BT395" i="27"/>
  <c r="BX321" i="27"/>
  <c r="CB395" i="27"/>
  <c r="CF321" i="27"/>
  <c r="G396" i="27"/>
  <c r="K396" i="27"/>
  <c r="O396" i="27"/>
  <c r="S396" i="27"/>
  <c r="W396" i="27"/>
  <c r="AA396" i="27"/>
  <c r="AE396" i="27"/>
  <c r="AI396" i="27"/>
  <c r="AM396" i="27"/>
  <c r="AQ396" i="27"/>
  <c r="AU396" i="27"/>
  <c r="AY396" i="27"/>
  <c r="BC396" i="27"/>
  <c r="BG396" i="27"/>
  <c r="BK396" i="27"/>
  <c r="BO396" i="27"/>
  <c r="BS396" i="27"/>
  <c r="BW396" i="27"/>
  <c r="CA396" i="27"/>
  <c r="CE396" i="27"/>
  <c r="CI396" i="27"/>
  <c r="M332" i="27"/>
  <c r="M398" i="27" s="1"/>
  <c r="U332" i="27"/>
  <c r="U398" i="27" s="1"/>
  <c r="AC332" i="27"/>
  <c r="AC398" i="27" s="1"/>
  <c r="AK332" i="27"/>
  <c r="AK398" i="27" s="1"/>
  <c r="AS332" i="27"/>
  <c r="AS398" i="27" s="1"/>
  <c r="BA332" i="27"/>
  <c r="BA398" i="27" s="1"/>
  <c r="BI332" i="27"/>
  <c r="BI398" i="27" s="1"/>
  <c r="BQ332" i="27"/>
  <c r="BQ398" i="27" s="1"/>
  <c r="BY332" i="27"/>
  <c r="BY398" i="27" s="1"/>
  <c r="CG332" i="27"/>
  <c r="CG398" i="27" s="1"/>
  <c r="X31" i="27"/>
  <c r="X128" i="27" s="1"/>
  <c r="X131" i="27" s="1"/>
  <c r="AV41" i="27"/>
  <c r="AV31" i="27"/>
  <c r="AV128" i="27" s="1"/>
  <c r="AV131" i="27" s="1"/>
  <c r="I63" i="15"/>
  <c r="I42" i="27"/>
  <c r="Y63" i="15"/>
  <c r="AO63" i="15"/>
  <c r="AO42" i="27"/>
  <c r="BE63" i="15"/>
  <c r="BE42" i="27"/>
  <c r="CC63" i="15"/>
  <c r="CC42" i="27"/>
  <c r="I60" i="15"/>
  <c r="I371" i="27"/>
  <c r="I372" i="27" s="1"/>
  <c r="I374" i="27" s="1"/>
  <c r="Q60" i="15"/>
  <c r="Q371" i="27"/>
  <c r="Q372" i="27" s="1"/>
  <c r="Q374" i="27" s="1"/>
  <c r="Y60" i="15"/>
  <c r="Y371" i="27"/>
  <c r="Y372" i="27" s="1"/>
  <c r="Y374" i="27" s="1"/>
  <c r="AG60" i="15"/>
  <c r="AG371" i="27"/>
  <c r="AG372" i="27" s="1"/>
  <c r="AO60" i="15"/>
  <c r="AO371" i="27"/>
  <c r="AO372" i="27" s="1"/>
  <c r="AO374" i="27" s="1"/>
  <c r="AW60" i="15"/>
  <c r="AW371" i="27"/>
  <c r="AW372" i="27" s="1"/>
  <c r="AW374" i="27" s="1"/>
  <c r="BE60" i="15"/>
  <c r="BE371" i="27"/>
  <c r="BE372" i="27" s="1"/>
  <c r="BM60" i="15"/>
  <c r="BM371" i="27"/>
  <c r="BM372" i="27" s="1"/>
  <c r="BM374" i="27" s="1"/>
  <c r="BU60" i="15"/>
  <c r="BU371" i="27"/>
  <c r="BU372" i="27" s="1"/>
  <c r="BU374" i="27" s="1"/>
  <c r="CC60" i="15"/>
  <c r="CC371" i="27"/>
  <c r="CC372" i="27" s="1"/>
  <c r="CC374" i="27" s="1"/>
  <c r="M41" i="27"/>
  <c r="M31" i="27"/>
  <c r="M128" i="27" s="1"/>
  <c r="M131" i="27" s="1"/>
  <c r="U31" i="27"/>
  <c r="U128" i="27" s="1"/>
  <c r="U131" i="27" s="1"/>
  <c r="AC31" i="27"/>
  <c r="AC128" i="27" s="1"/>
  <c r="AC131" i="27" s="1"/>
  <c r="AK31" i="27"/>
  <c r="AK128" i="27" s="1"/>
  <c r="AK131" i="27" s="1"/>
  <c r="AS41" i="27"/>
  <c r="AS31" i="27"/>
  <c r="AS128" i="27" s="1"/>
  <c r="AS131" i="27" s="1"/>
  <c r="BA41" i="27"/>
  <c r="BA31" i="27"/>
  <c r="BA128" i="27" s="1"/>
  <c r="BA131" i="27" s="1"/>
  <c r="BI41" i="27"/>
  <c r="BI31" i="27"/>
  <c r="BI128" i="27" s="1"/>
  <c r="BI131" i="27" s="1"/>
  <c r="BQ41" i="27"/>
  <c r="BQ31" i="27"/>
  <c r="BQ128" i="27" s="1"/>
  <c r="BQ131" i="27" s="1"/>
  <c r="BY41" i="27"/>
  <c r="BY31" i="27"/>
  <c r="BY128" i="27" s="1"/>
  <c r="BY131" i="27" s="1"/>
  <c r="CG41" i="27"/>
  <c r="CG31" i="27"/>
  <c r="CG128" i="27" s="1"/>
  <c r="CG131" i="27" s="1"/>
  <c r="G61" i="15"/>
  <c r="O61" i="15"/>
  <c r="W61" i="15"/>
  <c r="AE61" i="15"/>
  <c r="AM61" i="15"/>
  <c r="AU61" i="15"/>
  <c r="BC61" i="15"/>
  <c r="BK61" i="15"/>
  <c r="BS61" i="15"/>
  <c r="CA61" i="15"/>
  <c r="N62" i="15"/>
  <c r="V62" i="15"/>
  <c r="AD62" i="15"/>
  <c r="AL62" i="15"/>
  <c r="AT62" i="15"/>
  <c r="BB62" i="15"/>
  <c r="BJ62" i="15"/>
  <c r="BR62" i="15"/>
  <c r="BZ62" i="15"/>
  <c r="P41" i="27"/>
  <c r="P31" i="27"/>
  <c r="P128" i="27" s="1"/>
  <c r="P131" i="27" s="1"/>
  <c r="AN41" i="27"/>
  <c r="AN31" i="27"/>
  <c r="AN128" i="27" s="1"/>
  <c r="AN131" i="27" s="1"/>
  <c r="BL41" i="27"/>
  <c r="BL31" i="27"/>
  <c r="BL128" i="27" s="1"/>
  <c r="BL131" i="27" s="1"/>
  <c r="CB41" i="27"/>
  <c r="CB31" i="27"/>
  <c r="CB128" i="27" s="1"/>
  <c r="CB131" i="27" s="1"/>
  <c r="N60" i="15"/>
  <c r="N371" i="27"/>
  <c r="V60" i="15"/>
  <c r="V371" i="27"/>
  <c r="V372" i="27" s="1"/>
  <c r="AD60" i="15"/>
  <c r="AD371" i="27"/>
  <c r="AL60" i="15"/>
  <c r="AL371" i="27"/>
  <c r="AL372" i="27" s="1"/>
  <c r="AT60" i="15"/>
  <c r="AT371" i="27"/>
  <c r="BB60" i="15"/>
  <c r="BB371" i="27"/>
  <c r="BJ60" i="15"/>
  <c r="BJ371" i="27"/>
  <c r="BR60" i="15"/>
  <c r="BR371" i="27"/>
  <c r="BR372" i="27" s="1"/>
  <c r="BZ60" i="15"/>
  <c r="BZ371" i="27"/>
  <c r="CH371" i="27"/>
  <c r="CH372" i="27" s="1"/>
  <c r="CH373" i="27"/>
  <c r="CH89" i="27"/>
  <c r="CH91" i="27" s="1"/>
  <c r="H41" i="27"/>
  <c r="H31" i="27"/>
  <c r="H128" i="27" s="1"/>
  <c r="H131" i="27" s="1"/>
  <c r="AF31" i="27"/>
  <c r="AF128" i="27" s="1"/>
  <c r="AF131" i="27" s="1"/>
  <c r="BD41" i="27"/>
  <c r="BD31" i="27"/>
  <c r="BD128" i="27" s="1"/>
  <c r="BD131" i="27" s="1"/>
  <c r="BT41" i="27"/>
  <c r="BT31" i="27"/>
  <c r="BT128" i="27" s="1"/>
  <c r="BT131" i="27" s="1"/>
  <c r="Q63" i="15"/>
  <c r="Q42" i="27"/>
  <c r="AG63" i="15"/>
  <c r="AW63" i="15"/>
  <c r="AW42" i="27"/>
  <c r="BM63" i="15"/>
  <c r="BM42" i="27"/>
  <c r="BU63" i="15"/>
  <c r="BU42" i="27"/>
  <c r="L60" i="15"/>
  <c r="L371" i="27"/>
  <c r="L372" i="27" s="1"/>
  <c r="L374" i="27" s="1"/>
  <c r="T60" i="15"/>
  <c r="T371" i="27"/>
  <c r="T372" i="27" s="1"/>
  <c r="T374" i="27" s="1"/>
  <c r="AB60" i="15"/>
  <c r="AB371" i="27"/>
  <c r="AJ60" i="15"/>
  <c r="AJ371" i="27"/>
  <c r="AJ372" i="27" s="1"/>
  <c r="AJ374" i="27" s="1"/>
  <c r="AR60" i="15"/>
  <c r="AR371" i="27"/>
  <c r="AR372" i="27" s="1"/>
  <c r="AR374" i="27" s="1"/>
  <c r="AZ60" i="15"/>
  <c r="AZ371" i="27"/>
  <c r="AZ372" i="27" s="1"/>
  <c r="AZ374" i="27" s="1"/>
  <c r="BH60" i="15"/>
  <c r="BH371" i="27"/>
  <c r="BP60" i="15"/>
  <c r="BP371" i="27"/>
  <c r="BP372" i="27" s="1"/>
  <c r="BP374" i="27" s="1"/>
  <c r="BX60" i="15"/>
  <c r="BX371" i="27"/>
  <c r="BX372" i="27" s="1"/>
  <c r="BX374" i="27" s="1"/>
  <c r="CF60" i="15"/>
  <c r="CF371" i="27"/>
  <c r="CF372" i="27" s="1"/>
  <c r="CF374" i="27" s="1"/>
  <c r="H82" i="27"/>
  <c r="M61" i="15"/>
  <c r="U61" i="15"/>
  <c r="AC61" i="15"/>
  <c r="AK61" i="15"/>
  <c r="AS61" i="15"/>
  <c r="BA61" i="15"/>
  <c r="BI61" i="15"/>
  <c r="BQ61" i="15"/>
  <c r="BY61" i="15"/>
  <c r="CG61" i="15"/>
  <c r="L62" i="15"/>
  <c r="T62" i="15"/>
  <c r="AB62" i="15"/>
  <c r="AJ62" i="15"/>
  <c r="AR62" i="15"/>
  <c r="AZ62" i="15"/>
  <c r="BH62" i="15"/>
  <c r="BP62" i="15"/>
  <c r="BX62" i="15"/>
  <c r="CF62" i="15"/>
  <c r="I139" i="27"/>
  <c r="Q139" i="27"/>
  <c r="Y139" i="27"/>
  <c r="AG139" i="27"/>
  <c r="AO139" i="27"/>
  <c r="AW139" i="27"/>
  <c r="BE139" i="27"/>
  <c r="BM139" i="27"/>
  <c r="BU139" i="27"/>
  <c r="CC139" i="27"/>
  <c r="G151" i="27"/>
  <c r="O151" i="27"/>
  <c r="W151" i="27"/>
  <c r="AE151" i="27"/>
  <c r="AM151" i="27"/>
  <c r="AU151" i="27"/>
  <c r="BC151" i="27"/>
  <c r="BK151" i="27"/>
  <c r="BS151" i="27"/>
  <c r="CA151" i="27"/>
  <c r="CI151" i="27"/>
  <c r="J75" i="15"/>
  <c r="R75" i="15"/>
  <c r="Z75" i="15"/>
  <c r="AH75" i="15"/>
  <c r="K41" i="27"/>
  <c r="AQ41" i="27"/>
  <c r="AY41" i="27"/>
  <c r="BG41" i="27"/>
  <c r="BO41" i="27"/>
  <c r="BW41" i="27"/>
  <c r="CE41" i="27"/>
  <c r="J42" i="27"/>
  <c r="AP42" i="27"/>
  <c r="BN42" i="27"/>
  <c r="BV42" i="27"/>
  <c r="M60" i="15"/>
  <c r="M371" i="27"/>
  <c r="M372" i="27" s="1"/>
  <c r="U60" i="15"/>
  <c r="U371" i="27"/>
  <c r="U372" i="27" s="1"/>
  <c r="U374" i="27" s="1"/>
  <c r="AC60" i="15"/>
  <c r="AC371" i="27"/>
  <c r="AK60" i="15"/>
  <c r="AK371" i="27"/>
  <c r="AS60" i="15"/>
  <c r="AS371" i="27"/>
  <c r="AS372" i="27" s="1"/>
  <c r="AS374" i="27" s="1"/>
  <c r="BA60" i="15"/>
  <c r="BA371" i="27"/>
  <c r="BA372" i="27" s="1"/>
  <c r="BA374" i="27" s="1"/>
  <c r="BI60" i="15"/>
  <c r="BI371" i="27"/>
  <c r="BQ60" i="15"/>
  <c r="BQ371" i="27"/>
  <c r="BY60" i="15"/>
  <c r="BY371" i="27"/>
  <c r="BY372" i="27" s="1"/>
  <c r="BY374" i="27" s="1"/>
  <c r="CG60" i="15"/>
  <c r="CG371" i="27"/>
  <c r="CG372" i="27" s="1"/>
  <c r="CG374" i="27" s="1"/>
  <c r="H83" i="27"/>
  <c r="N61" i="15"/>
  <c r="V61" i="15"/>
  <c r="AD61" i="15"/>
  <c r="AL61" i="15"/>
  <c r="AT61" i="15"/>
  <c r="BB61" i="15"/>
  <c r="BJ61" i="15"/>
  <c r="BR61" i="15"/>
  <c r="BZ61" i="15"/>
  <c r="M62" i="15"/>
  <c r="U62" i="15"/>
  <c r="AC62" i="15"/>
  <c r="AK62" i="15"/>
  <c r="AS62" i="15"/>
  <c r="BA62" i="15"/>
  <c r="BI62" i="15"/>
  <c r="BQ62" i="15"/>
  <c r="BY62" i="15"/>
  <c r="CG62" i="15"/>
  <c r="N139" i="27"/>
  <c r="V139" i="27"/>
  <c r="AD139" i="27"/>
  <c r="AL139" i="27"/>
  <c r="AT139" i="27"/>
  <c r="BB139" i="27"/>
  <c r="BJ139" i="27"/>
  <c r="BR139" i="27"/>
  <c r="BZ139" i="27"/>
  <c r="J139" i="27"/>
  <c r="R139" i="27"/>
  <c r="Z139" i="27"/>
  <c r="AH139" i="27"/>
  <c r="AP139" i="27"/>
  <c r="AX139" i="27"/>
  <c r="BF139" i="27"/>
  <c r="BN139" i="27"/>
  <c r="BV139" i="27"/>
  <c r="CD139" i="27"/>
  <c r="H151" i="27"/>
  <c r="P151" i="27"/>
  <c r="X151" i="27"/>
  <c r="AF151" i="27"/>
  <c r="AN151" i="27"/>
  <c r="AV151" i="27"/>
  <c r="BD151" i="27"/>
  <c r="BL151" i="27"/>
  <c r="BT151" i="27"/>
  <c r="CB151" i="27"/>
  <c r="O60" i="15"/>
  <c r="O371" i="27"/>
  <c r="O372" i="27" s="1"/>
  <c r="O374" i="27" s="1"/>
  <c r="W60" i="15"/>
  <c r="W371" i="27"/>
  <c r="W372" i="27" s="1"/>
  <c r="W374" i="27" s="1"/>
  <c r="AE60" i="15"/>
  <c r="AE371" i="27"/>
  <c r="AE372" i="27" s="1"/>
  <c r="AE374" i="27" s="1"/>
  <c r="AM60" i="15"/>
  <c r="AM371" i="27"/>
  <c r="AM372" i="27" s="1"/>
  <c r="AM374" i="27" s="1"/>
  <c r="AU60" i="15"/>
  <c r="AU371" i="27"/>
  <c r="AU372" i="27" s="1"/>
  <c r="AU374" i="27" s="1"/>
  <c r="BC60" i="15"/>
  <c r="BC371" i="27"/>
  <c r="BC372" i="27" s="1"/>
  <c r="BC374" i="27" s="1"/>
  <c r="BK60" i="15"/>
  <c r="BK371" i="27"/>
  <c r="BK372" i="27" s="1"/>
  <c r="BK374" i="27" s="1"/>
  <c r="BS60" i="15"/>
  <c r="BS371" i="27"/>
  <c r="BS372" i="27" s="1"/>
  <c r="BS374" i="27" s="1"/>
  <c r="CA60" i="15"/>
  <c r="CA371" i="27"/>
  <c r="CA372" i="27" s="1"/>
  <c r="CA374" i="27" s="1"/>
  <c r="H61" i="15"/>
  <c r="P61" i="15"/>
  <c r="X61" i="15"/>
  <c r="AF61" i="15"/>
  <c r="AN61" i="15"/>
  <c r="AV61" i="15"/>
  <c r="BD61" i="15"/>
  <c r="BL61" i="15"/>
  <c r="BT61" i="15"/>
  <c r="CB61" i="15"/>
  <c r="G62" i="15"/>
  <c r="O62" i="15"/>
  <c r="W62" i="15"/>
  <c r="AE62" i="15"/>
  <c r="AM62" i="15"/>
  <c r="AU62" i="15"/>
  <c r="BC62" i="15"/>
  <c r="BK62" i="15"/>
  <c r="BS62" i="15"/>
  <c r="CA62" i="15"/>
  <c r="N142" i="27"/>
  <c r="V142" i="27"/>
  <c r="AD142" i="27"/>
  <c r="AL142" i="27"/>
  <c r="AT142" i="27"/>
  <c r="BB142" i="27"/>
  <c r="BJ142" i="27"/>
  <c r="BR142" i="27"/>
  <c r="BZ142" i="27"/>
  <c r="H60" i="15"/>
  <c r="H371" i="27"/>
  <c r="H372" i="27" s="1"/>
  <c r="H374" i="27" s="1"/>
  <c r="P60" i="15"/>
  <c r="P371" i="27"/>
  <c r="P372" i="27" s="1"/>
  <c r="P374" i="27" s="1"/>
  <c r="X60" i="15"/>
  <c r="X371" i="27"/>
  <c r="X372" i="27" s="1"/>
  <c r="X374" i="27" s="1"/>
  <c r="AF60" i="15"/>
  <c r="AF371" i="27"/>
  <c r="AF372" i="27" s="1"/>
  <c r="AF374" i="27" s="1"/>
  <c r="AN60" i="15"/>
  <c r="AN371" i="27"/>
  <c r="AN372" i="27" s="1"/>
  <c r="AN374" i="27" s="1"/>
  <c r="AV60" i="15"/>
  <c r="AV371" i="27"/>
  <c r="AV372" i="27" s="1"/>
  <c r="AV374" i="27" s="1"/>
  <c r="BD60" i="15"/>
  <c r="BD371" i="27"/>
  <c r="BD372" i="27" s="1"/>
  <c r="BD374" i="27" s="1"/>
  <c r="BL60" i="15"/>
  <c r="BL371" i="27"/>
  <c r="BL372" i="27" s="1"/>
  <c r="BL374" i="27" s="1"/>
  <c r="BT60" i="15"/>
  <c r="BT371" i="27"/>
  <c r="BT372" i="27" s="1"/>
  <c r="BT374" i="27" s="1"/>
  <c r="CB60" i="15"/>
  <c r="CB371" i="27"/>
  <c r="CB372" i="27" s="1"/>
  <c r="CB374" i="27" s="1"/>
  <c r="I61" i="15"/>
  <c r="Q61" i="15"/>
  <c r="Y61" i="15"/>
  <c r="AG61" i="15"/>
  <c r="AO61" i="15"/>
  <c r="AW61" i="15"/>
  <c r="BE61" i="15"/>
  <c r="BM61" i="15"/>
  <c r="BU61" i="15"/>
  <c r="CC61" i="15"/>
  <c r="H62" i="15"/>
  <c r="P62" i="15"/>
  <c r="X62" i="15"/>
  <c r="AF62" i="15"/>
  <c r="AN62" i="15"/>
  <c r="AV62" i="15"/>
  <c r="BD62" i="15"/>
  <c r="BL62" i="15"/>
  <c r="BT62" i="15"/>
  <c r="CB62" i="15"/>
  <c r="G142" i="27"/>
  <c r="O142" i="27"/>
  <c r="W142" i="27"/>
  <c r="AE142" i="27"/>
  <c r="AM142" i="27"/>
  <c r="AU142" i="27"/>
  <c r="BC142" i="27"/>
  <c r="BK142" i="27"/>
  <c r="BS142" i="27"/>
  <c r="CA142" i="27"/>
  <c r="CI142" i="27"/>
  <c r="N141" i="27"/>
  <c r="BF61" i="15"/>
  <c r="BN61" i="15"/>
  <c r="BV61" i="15"/>
  <c r="CD61" i="15"/>
  <c r="I62" i="15"/>
  <c r="Q62" i="15"/>
  <c r="Y62" i="15"/>
  <c r="AG62" i="15"/>
  <c r="AO62" i="15"/>
  <c r="AW62" i="15"/>
  <c r="BE62" i="15"/>
  <c r="BM62" i="15"/>
  <c r="BU62" i="15"/>
  <c r="CC62" i="15"/>
  <c r="R61" i="15"/>
  <c r="Z61" i="15"/>
  <c r="AH61" i="15"/>
  <c r="AX61" i="15"/>
  <c r="J60" i="15"/>
  <c r="J371" i="27"/>
  <c r="J372" i="27" s="1"/>
  <c r="J374" i="27" s="1"/>
  <c r="R60" i="15"/>
  <c r="R371" i="27"/>
  <c r="R372" i="27" s="1"/>
  <c r="R374" i="27" s="1"/>
  <c r="Z60" i="15"/>
  <c r="Z371" i="27"/>
  <c r="Z372" i="27" s="1"/>
  <c r="AH60" i="15"/>
  <c r="AH371" i="27"/>
  <c r="AH372" i="27" s="1"/>
  <c r="AH374" i="27" s="1"/>
  <c r="AP60" i="15"/>
  <c r="AP371" i="27"/>
  <c r="AP372" i="27" s="1"/>
  <c r="AP374" i="27" s="1"/>
  <c r="AX60" i="15"/>
  <c r="AX371" i="27"/>
  <c r="AX372" i="27" s="1"/>
  <c r="AX374" i="27" s="1"/>
  <c r="BF60" i="15"/>
  <c r="BF371" i="27"/>
  <c r="BN60" i="15"/>
  <c r="BN371" i="27"/>
  <c r="BN372" i="27" s="1"/>
  <c r="BN374" i="27" s="1"/>
  <c r="BV60" i="15"/>
  <c r="BV371" i="27"/>
  <c r="BV372" i="27" s="1"/>
  <c r="BV374" i="27" s="1"/>
  <c r="CD60" i="15"/>
  <c r="CD371" i="27"/>
  <c r="CD372" i="27" s="1"/>
  <c r="CD374" i="27" s="1"/>
  <c r="H76" i="27"/>
  <c r="H62" i="27" s="1"/>
  <c r="K61" i="15"/>
  <c r="S61" i="15"/>
  <c r="AA61" i="15"/>
  <c r="AI61" i="15"/>
  <c r="AQ61" i="15"/>
  <c r="AY61" i="15"/>
  <c r="BG61" i="15"/>
  <c r="BO61" i="15"/>
  <c r="BW61" i="15"/>
  <c r="CE61" i="15"/>
  <c r="J62" i="15"/>
  <c r="R62" i="15"/>
  <c r="Z62" i="15"/>
  <c r="AH62" i="15"/>
  <c r="AP62" i="15"/>
  <c r="AX62" i="15"/>
  <c r="BF62" i="15"/>
  <c r="BN62" i="15"/>
  <c r="BV62" i="15"/>
  <c r="CD62" i="15"/>
  <c r="M151" i="27"/>
  <c r="U151" i="27"/>
  <c r="AC151" i="27"/>
  <c r="AK151" i="27"/>
  <c r="AS151" i="27"/>
  <c r="BA151" i="27"/>
  <c r="BI151" i="27"/>
  <c r="BQ151" i="27"/>
  <c r="BY151" i="27"/>
  <c r="CG151" i="27"/>
  <c r="AA391" i="27"/>
  <c r="AA270" i="27"/>
  <c r="AA272" i="27" s="1"/>
  <c r="BQ391" i="27"/>
  <c r="BQ270" i="27"/>
  <c r="BQ272" i="27" s="1"/>
  <c r="J61" i="15"/>
  <c r="AP61" i="15"/>
  <c r="K60" i="15"/>
  <c r="K371" i="27"/>
  <c r="K372" i="27" s="1"/>
  <c r="K374" i="27" s="1"/>
  <c r="S60" i="15"/>
  <c r="S371" i="27"/>
  <c r="S372" i="27" s="1"/>
  <c r="S374" i="27" s="1"/>
  <c r="AA60" i="15"/>
  <c r="AA371" i="27"/>
  <c r="AA372" i="27" s="1"/>
  <c r="AI60" i="15"/>
  <c r="AI371" i="27"/>
  <c r="AQ60" i="15"/>
  <c r="AQ371" i="27"/>
  <c r="AQ372" i="27" s="1"/>
  <c r="AQ374" i="27" s="1"/>
  <c r="AY60" i="15"/>
  <c r="AY371" i="27"/>
  <c r="AY372" i="27" s="1"/>
  <c r="AY374" i="27" s="1"/>
  <c r="BG60" i="15"/>
  <c r="BG371" i="27"/>
  <c r="BG372" i="27" s="1"/>
  <c r="BO60" i="15"/>
  <c r="BO371" i="27"/>
  <c r="BO372" i="27" s="1"/>
  <c r="BO374" i="27" s="1"/>
  <c r="BW60" i="15"/>
  <c r="BW371" i="27"/>
  <c r="BW372" i="27" s="1"/>
  <c r="BW374" i="27" s="1"/>
  <c r="CE60" i="15"/>
  <c r="CE371" i="27"/>
  <c r="CE372" i="27" s="1"/>
  <c r="CE374" i="27" s="1"/>
  <c r="L61" i="15"/>
  <c r="T61" i="15"/>
  <c r="AB61" i="15"/>
  <c r="AJ61" i="15"/>
  <c r="AR61" i="15"/>
  <c r="AZ61" i="15"/>
  <c r="BH61" i="15"/>
  <c r="BP61" i="15"/>
  <c r="BX61" i="15"/>
  <c r="CF61" i="15"/>
  <c r="K62" i="15"/>
  <c r="S62" i="15"/>
  <c r="AA62" i="15"/>
  <c r="AI62" i="15"/>
  <c r="AQ62" i="15"/>
  <c r="AY62" i="15"/>
  <c r="BG62" i="15"/>
  <c r="BO62" i="15"/>
  <c r="BW62" i="15"/>
  <c r="CE62" i="15"/>
  <c r="L72" i="15"/>
  <c r="L379" i="27"/>
  <c r="L139" i="27"/>
  <c r="T72" i="15"/>
  <c r="T379" i="27"/>
  <c r="T139" i="27"/>
  <c r="AB72" i="15"/>
  <c r="AB379" i="27"/>
  <c r="AB139" i="27"/>
  <c r="AJ72" i="15"/>
  <c r="AJ379" i="27"/>
  <c r="AJ139" i="27"/>
  <c r="AR72" i="15"/>
  <c r="AR379" i="27"/>
  <c r="AR139" i="27"/>
  <c r="AZ72" i="15"/>
  <c r="AZ379" i="27"/>
  <c r="AZ139" i="27"/>
  <c r="BH72" i="15"/>
  <c r="BH379" i="27"/>
  <c r="BH139" i="27"/>
  <c r="BP72" i="15"/>
  <c r="BP379" i="27"/>
  <c r="BP139" i="27"/>
  <c r="BX72" i="15"/>
  <c r="BX379" i="27"/>
  <c r="BX139" i="27"/>
  <c r="CF72" i="15"/>
  <c r="CF379" i="27"/>
  <c r="CF139" i="27"/>
  <c r="J70" i="15"/>
  <c r="J377" i="27"/>
  <c r="J140" i="27"/>
  <c r="J142" i="27"/>
  <c r="R70" i="15"/>
  <c r="R377" i="27"/>
  <c r="R140" i="27"/>
  <c r="R142" i="27"/>
  <c r="Z70" i="15"/>
  <c r="Z377" i="27"/>
  <c r="Z140" i="27"/>
  <c r="Z142" i="27"/>
  <c r="AH70" i="15"/>
  <c r="AH377" i="27"/>
  <c r="AH140" i="27"/>
  <c r="AH142" i="27"/>
  <c r="AP70" i="15"/>
  <c r="AP377" i="27"/>
  <c r="AP140" i="27"/>
  <c r="AP142" i="27"/>
  <c r="AX70" i="15"/>
  <c r="AX377" i="27"/>
  <c r="AX140" i="27"/>
  <c r="AX142" i="27"/>
  <c r="BF70" i="15"/>
  <c r="BF377" i="27"/>
  <c r="BF140" i="27"/>
  <c r="BF142" i="27"/>
  <c r="BN70" i="15"/>
  <c r="BN377" i="27"/>
  <c r="BN140" i="27"/>
  <c r="BN142" i="27"/>
  <c r="BV70" i="15"/>
  <c r="BV377" i="27"/>
  <c r="BV140" i="27"/>
  <c r="BV142" i="27"/>
  <c r="CD70" i="15"/>
  <c r="CD377" i="27"/>
  <c r="CD140" i="27"/>
  <c r="CD142" i="27"/>
  <c r="I378" i="27"/>
  <c r="I141" i="27"/>
  <c r="Q378" i="27"/>
  <c r="Q141" i="27"/>
  <c r="Y378" i="27"/>
  <c r="AG378" i="27"/>
  <c r="AO378" i="27"/>
  <c r="AW378" i="27"/>
  <c r="BE378" i="27"/>
  <c r="BM378" i="27"/>
  <c r="BU378" i="27"/>
  <c r="CC378" i="27"/>
  <c r="H139" i="27"/>
  <c r="P139" i="27"/>
  <c r="X139" i="27"/>
  <c r="AF139" i="27"/>
  <c r="AN139" i="27"/>
  <c r="AV139" i="27"/>
  <c r="BD139" i="27"/>
  <c r="BL139" i="27"/>
  <c r="BT139" i="27"/>
  <c r="CB139" i="27"/>
  <c r="N151" i="27"/>
  <c r="V151" i="27"/>
  <c r="AD151" i="27"/>
  <c r="AL151" i="27"/>
  <c r="AT151" i="27"/>
  <c r="BB151" i="27"/>
  <c r="BJ151" i="27"/>
  <c r="BR151" i="27"/>
  <c r="BZ151" i="27"/>
  <c r="CH151" i="27"/>
  <c r="J72" i="15"/>
  <c r="J379" i="27"/>
  <c r="R72" i="15"/>
  <c r="R379" i="27"/>
  <c r="Z72" i="15"/>
  <c r="Z379" i="27"/>
  <c r="AH72" i="15"/>
  <c r="AH379" i="27"/>
  <c r="AP72" i="15"/>
  <c r="AP379" i="27"/>
  <c r="AX72" i="15"/>
  <c r="AX379" i="27"/>
  <c r="BF72" i="15"/>
  <c r="BF379" i="27"/>
  <c r="BN72" i="15"/>
  <c r="BN379" i="27"/>
  <c r="BV72" i="15"/>
  <c r="BV379" i="27"/>
  <c r="CD72" i="15"/>
  <c r="CD379" i="27"/>
  <c r="H70" i="15"/>
  <c r="H377" i="27"/>
  <c r="P70" i="15"/>
  <c r="P377" i="27"/>
  <c r="X70" i="15"/>
  <c r="X377" i="27"/>
  <c r="AF70" i="15"/>
  <c r="AF377" i="27"/>
  <c r="AN70" i="15"/>
  <c r="AN377" i="27"/>
  <c r="AV70" i="15"/>
  <c r="AV377" i="27"/>
  <c r="BD70" i="15"/>
  <c r="BD377" i="27"/>
  <c r="BL70" i="15"/>
  <c r="BL377" i="27"/>
  <c r="BT70" i="15"/>
  <c r="BT377" i="27"/>
  <c r="CB70" i="15"/>
  <c r="CB377" i="27"/>
  <c r="K141" i="27"/>
  <c r="S141" i="27"/>
  <c r="H80" i="15"/>
  <c r="H71" i="15"/>
  <c r="H174" i="27"/>
  <c r="U391" i="27"/>
  <c r="U270" i="27"/>
  <c r="U272" i="27" s="1"/>
  <c r="AQ391" i="27"/>
  <c r="AQ270" i="27"/>
  <c r="AQ272" i="27" s="1"/>
  <c r="CG391" i="27"/>
  <c r="CG270" i="27"/>
  <c r="CG272" i="27" s="1"/>
  <c r="K72" i="15"/>
  <c r="K379" i="27"/>
  <c r="S72" i="15"/>
  <c r="S379" i="27"/>
  <c r="AA72" i="15"/>
  <c r="AA379" i="27"/>
  <c r="AI72" i="15"/>
  <c r="AI379" i="27"/>
  <c r="AQ72" i="15"/>
  <c r="AQ379" i="27"/>
  <c r="AY72" i="15"/>
  <c r="AY379" i="27"/>
  <c r="BG72" i="15"/>
  <c r="BG379" i="27"/>
  <c r="BO72" i="15"/>
  <c r="BO379" i="27"/>
  <c r="BW72" i="15"/>
  <c r="BW379" i="27"/>
  <c r="CE72" i="15"/>
  <c r="CE379" i="27"/>
  <c r="I70" i="15"/>
  <c r="I377" i="27"/>
  <c r="Q70" i="15"/>
  <c r="Q377" i="27"/>
  <c r="Y70" i="15"/>
  <c r="Y377" i="27"/>
  <c r="AG70" i="15"/>
  <c r="AG377" i="27"/>
  <c r="AO70" i="15"/>
  <c r="AO377" i="27"/>
  <c r="AW70" i="15"/>
  <c r="AW377" i="27"/>
  <c r="BE70" i="15"/>
  <c r="BE377" i="27"/>
  <c r="BM70" i="15"/>
  <c r="BM377" i="27"/>
  <c r="BU70" i="15"/>
  <c r="BU377" i="27"/>
  <c r="CC70" i="15"/>
  <c r="CC377" i="27"/>
  <c r="CH139" i="27"/>
  <c r="I156" i="27"/>
  <c r="AS391" i="27"/>
  <c r="AS270" i="27"/>
  <c r="AS272" i="27" s="1"/>
  <c r="M72" i="15"/>
  <c r="M379" i="27"/>
  <c r="U72" i="15"/>
  <c r="U379" i="27"/>
  <c r="AC72" i="15"/>
  <c r="AC379" i="27"/>
  <c r="AK72" i="15"/>
  <c r="AK379" i="27"/>
  <c r="AS72" i="15"/>
  <c r="AS379" i="27"/>
  <c r="BA72" i="15"/>
  <c r="BA379" i="27"/>
  <c r="BI72" i="15"/>
  <c r="BI379" i="27"/>
  <c r="BQ72" i="15"/>
  <c r="BQ379" i="27"/>
  <c r="BY72" i="15"/>
  <c r="BY379" i="27"/>
  <c r="CG72" i="15"/>
  <c r="CG379" i="27"/>
  <c r="K70" i="15"/>
  <c r="K377" i="27"/>
  <c r="S70" i="15"/>
  <c r="S377" i="27"/>
  <c r="AA70" i="15"/>
  <c r="AA377" i="27"/>
  <c r="AI70" i="15"/>
  <c r="AI377" i="27"/>
  <c r="AQ70" i="15"/>
  <c r="AQ377" i="27"/>
  <c r="AY70" i="15"/>
  <c r="AY377" i="27"/>
  <c r="BG70" i="15"/>
  <c r="BG377" i="27"/>
  <c r="BO70" i="15"/>
  <c r="BO377" i="27"/>
  <c r="BW70" i="15"/>
  <c r="BW377" i="27"/>
  <c r="CE70" i="15"/>
  <c r="CE377" i="27"/>
  <c r="G140" i="27"/>
  <c r="O140" i="27"/>
  <c r="W140" i="27"/>
  <c r="AE140" i="27"/>
  <c r="AM140" i="27"/>
  <c r="AU140" i="27"/>
  <c r="BC140" i="27"/>
  <c r="BK140" i="27"/>
  <c r="BS140" i="27"/>
  <c r="CA140" i="27"/>
  <c r="CI140" i="27"/>
  <c r="H391" i="27"/>
  <c r="H270" i="27"/>
  <c r="H272" i="27" s="1"/>
  <c r="AC391" i="27"/>
  <c r="AC270" i="27"/>
  <c r="AC272" i="27" s="1"/>
  <c r="AY391" i="27"/>
  <c r="AY270" i="27"/>
  <c r="AY272" i="27" s="1"/>
  <c r="J389" i="27"/>
  <c r="R389" i="27"/>
  <c r="R390" i="27" s="1"/>
  <c r="R392" i="27" s="1"/>
  <c r="Z389" i="27"/>
  <c r="Z390" i="27" s="1"/>
  <c r="AH389" i="27"/>
  <c r="AP389" i="27"/>
  <c r="AX389" i="27"/>
  <c r="AX390" i="27" s="1"/>
  <c r="AX392" i="27" s="1"/>
  <c r="BF389" i="27"/>
  <c r="BF390" i="27" s="1"/>
  <c r="BF392" i="27" s="1"/>
  <c r="BN389" i="27"/>
  <c r="BV389" i="27"/>
  <c r="CD389" i="27"/>
  <c r="CD390" i="27" s="1"/>
  <c r="CD392" i="27" s="1"/>
  <c r="N72" i="15"/>
  <c r="N379" i="27"/>
  <c r="V72" i="15"/>
  <c r="V379" i="27"/>
  <c r="AD72" i="15"/>
  <c r="AD379" i="27"/>
  <c r="AL72" i="15"/>
  <c r="AL379" i="27"/>
  <c r="AT72" i="15"/>
  <c r="AT379" i="27"/>
  <c r="BB72" i="15"/>
  <c r="BB379" i="27"/>
  <c r="BJ72" i="15"/>
  <c r="BJ379" i="27"/>
  <c r="BR72" i="15"/>
  <c r="BR379" i="27"/>
  <c r="BZ72" i="15"/>
  <c r="BZ379" i="27"/>
  <c r="L70" i="15"/>
  <c r="L377" i="27"/>
  <c r="T70" i="15"/>
  <c r="T377" i="27"/>
  <c r="AB70" i="15"/>
  <c r="AB377" i="27"/>
  <c r="AJ70" i="15"/>
  <c r="AJ377" i="27"/>
  <c r="AR70" i="15"/>
  <c r="AR377" i="27"/>
  <c r="AZ70" i="15"/>
  <c r="AZ377" i="27"/>
  <c r="BH70" i="15"/>
  <c r="BH377" i="27"/>
  <c r="BP70" i="15"/>
  <c r="BP377" i="27"/>
  <c r="BX70" i="15"/>
  <c r="BX377" i="27"/>
  <c r="CF70" i="15"/>
  <c r="CF377" i="27"/>
  <c r="H140" i="27"/>
  <c r="P140" i="27"/>
  <c r="X140" i="27"/>
  <c r="AF140" i="27"/>
  <c r="AN140" i="27"/>
  <c r="AV140" i="27"/>
  <c r="BD140" i="27"/>
  <c r="BL140" i="27"/>
  <c r="BT140" i="27"/>
  <c r="CB140" i="27"/>
  <c r="G141" i="27"/>
  <c r="O141" i="27"/>
  <c r="CH142" i="27"/>
  <c r="L75" i="15"/>
  <c r="K29" i="19"/>
  <c r="T75" i="15"/>
  <c r="AB75" i="15"/>
  <c r="AJ75" i="15"/>
  <c r="AR75" i="15"/>
  <c r="AZ75" i="15"/>
  <c r="BH75" i="15"/>
  <c r="I222" i="27"/>
  <c r="I223" i="27" s="1"/>
  <c r="I212" i="27"/>
  <c r="I309" i="27" s="1"/>
  <c r="I312" i="27" s="1"/>
  <c r="I313" i="27" s="1"/>
  <c r="Q222" i="27"/>
  <c r="Q223" i="27" s="1"/>
  <c r="Q212" i="27"/>
  <c r="Q309" i="27" s="1"/>
  <c r="Q312" i="27" s="1"/>
  <c r="Q313" i="27" s="1"/>
  <c r="Y222" i="27"/>
  <c r="Y223" i="27" s="1"/>
  <c r="Y212" i="27"/>
  <c r="Y309" i="27" s="1"/>
  <c r="Y312" i="27" s="1"/>
  <c r="Y313" i="27" s="1"/>
  <c r="AG222" i="27"/>
  <c r="AG223" i="27" s="1"/>
  <c r="AG212" i="27"/>
  <c r="AG309" i="27" s="1"/>
  <c r="AG312" i="27" s="1"/>
  <c r="AG313" i="27" s="1"/>
  <c r="AO222" i="27"/>
  <c r="AO223" i="27" s="1"/>
  <c r="AO212" i="27"/>
  <c r="AO309" i="27" s="1"/>
  <c r="AO312" i="27" s="1"/>
  <c r="AO313" i="27" s="1"/>
  <c r="AW222" i="27"/>
  <c r="AW223" i="27" s="1"/>
  <c r="AW212" i="27"/>
  <c r="AW309" i="27" s="1"/>
  <c r="AW312" i="27" s="1"/>
  <c r="AW313" i="27" s="1"/>
  <c r="BE222" i="27"/>
  <c r="BE223" i="27" s="1"/>
  <c r="BE212" i="27"/>
  <c r="BE309" i="27" s="1"/>
  <c r="BE312" i="27" s="1"/>
  <c r="BE313" i="27" s="1"/>
  <c r="BM222" i="27"/>
  <c r="BM223" i="27" s="1"/>
  <c r="BM212" i="27"/>
  <c r="BM309" i="27" s="1"/>
  <c r="BM312" i="27" s="1"/>
  <c r="BM313" i="27" s="1"/>
  <c r="BU222" i="27"/>
  <c r="BU223" i="27" s="1"/>
  <c r="BU212" i="27"/>
  <c r="BU309" i="27" s="1"/>
  <c r="BU312" i="27" s="1"/>
  <c r="BU313" i="27" s="1"/>
  <c r="CC222" i="27"/>
  <c r="CC223" i="27" s="1"/>
  <c r="CC212" i="27"/>
  <c r="CC309" i="27" s="1"/>
  <c r="CC312" i="27" s="1"/>
  <c r="CC313" i="27" s="1"/>
  <c r="K391" i="27"/>
  <c r="K270" i="27"/>
  <c r="K272" i="27" s="1"/>
  <c r="BA391" i="27"/>
  <c r="BA270" i="27"/>
  <c r="BA272" i="27" s="1"/>
  <c r="G72" i="15"/>
  <c r="G379" i="27"/>
  <c r="O72" i="15"/>
  <c r="O379" i="27"/>
  <c r="W72" i="15"/>
  <c r="W379" i="27"/>
  <c r="AE72" i="15"/>
  <c r="AE379" i="27"/>
  <c r="AM72" i="15"/>
  <c r="AM379" i="27"/>
  <c r="AU72" i="15"/>
  <c r="AU379" i="27"/>
  <c r="BC72" i="15"/>
  <c r="BC379" i="27"/>
  <c r="BK72" i="15"/>
  <c r="BK379" i="27"/>
  <c r="BS72" i="15"/>
  <c r="BS379" i="27"/>
  <c r="CA72" i="15"/>
  <c r="CA379" i="27"/>
  <c r="CI379" i="27"/>
  <c r="M70" i="15"/>
  <c r="M377" i="27"/>
  <c r="U70" i="15"/>
  <c r="U377" i="27"/>
  <c r="AC70" i="15"/>
  <c r="AC377" i="27"/>
  <c r="AK70" i="15"/>
  <c r="AK377" i="27"/>
  <c r="AS70" i="15"/>
  <c r="AS377" i="27"/>
  <c r="BA70" i="15"/>
  <c r="BA377" i="27"/>
  <c r="BI70" i="15"/>
  <c r="BI377" i="27"/>
  <c r="BQ70" i="15"/>
  <c r="BQ377" i="27"/>
  <c r="BY70" i="15"/>
  <c r="BY377" i="27"/>
  <c r="CG70" i="15"/>
  <c r="CG377" i="27"/>
  <c r="I140" i="27"/>
  <c r="Q140" i="27"/>
  <c r="Y140" i="27"/>
  <c r="AG140" i="27"/>
  <c r="AO140" i="27"/>
  <c r="AW140" i="27"/>
  <c r="BE140" i="27"/>
  <c r="BM140" i="27"/>
  <c r="BU140" i="27"/>
  <c r="CC140" i="27"/>
  <c r="H141" i="27"/>
  <c r="P141" i="27"/>
  <c r="J391" i="27"/>
  <c r="J270" i="27"/>
  <c r="J272" i="27" s="1"/>
  <c r="R391" i="27"/>
  <c r="R270" i="27"/>
  <c r="R272" i="27" s="1"/>
  <c r="Z391" i="27"/>
  <c r="Z270" i="27"/>
  <c r="Z272" i="27" s="1"/>
  <c r="AH391" i="27"/>
  <c r="AH270" i="27"/>
  <c r="AH272" i="27" s="1"/>
  <c r="AP391" i="27"/>
  <c r="AP270" i="27"/>
  <c r="AP272" i="27" s="1"/>
  <c r="AX391" i="27"/>
  <c r="AX270" i="27"/>
  <c r="AX272" i="27" s="1"/>
  <c r="BF391" i="27"/>
  <c r="BF270" i="27"/>
  <c r="BF272" i="27" s="1"/>
  <c r="BN391" i="27"/>
  <c r="BN270" i="27"/>
  <c r="BN272" i="27" s="1"/>
  <c r="BV391" i="27"/>
  <c r="BV270" i="27"/>
  <c r="BV272" i="27" s="1"/>
  <c r="CD391" i="27"/>
  <c r="CD270" i="27"/>
  <c r="CD272" i="27" s="1"/>
  <c r="M391" i="27"/>
  <c r="M270" i="27"/>
  <c r="M272" i="27" s="1"/>
  <c r="BY391" i="27"/>
  <c r="BY270" i="27"/>
  <c r="BY272" i="27" s="1"/>
  <c r="H72" i="15"/>
  <c r="H379" i="27"/>
  <c r="P72" i="15"/>
  <c r="P379" i="27"/>
  <c r="X72" i="15"/>
  <c r="X379" i="27"/>
  <c r="AF72" i="15"/>
  <c r="AF379" i="27"/>
  <c r="AN72" i="15"/>
  <c r="AN379" i="27"/>
  <c r="AV72" i="15"/>
  <c r="AV379" i="27"/>
  <c r="BD72" i="15"/>
  <c r="BD379" i="27"/>
  <c r="BL72" i="15"/>
  <c r="BL379" i="27"/>
  <c r="BT72" i="15"/>
  <c r="BT379" i="27"/>
  <c r="CB72" i="15"/>
  <c r="CB379" i="27"/>
  <c r="N70" i="15"/>
  <c r="N377" i="27"/>
  <c r="V70" i="15"/>
  <c r="V377" i="27"/>
  <c r="AD70" i="15"/>
  <c r="AD377" i="27"/>
  <c r="AL70" i="15"/>
  <c r="AL377" i="27"/>
  <c r="AT70" i="15"/>
  <c r="AT377" i="27"/>
  <c r="BB70" i="15"/>
  <c r="BB377" i="27"/>
  <c r="BJ70" i="15"/>
  <c r="BJ377" i="27"/>
  <c r="BR70" i="15"/>
  <c r="BR377" i="27"/>
  <c r="BZ70" i="15"/>
  <c r="BZ377" i="27"/>
  <c r="K139" i="27"/>
  <c r="S139" i="27"/>
  <c r="AA139" i="27"/>
  <c r="AI139" i="27"/>
  <c r="AQ139" i="27"/>
  <c r="AY139" i="27"/>
  <c r="BG139" i="27"/>
  <c r="BO139" i="27"/>
  <c r="BW139" i="27"/>
  <c r="CE139" i="27"/>
  <c r="H142" i="27"/>
  <c r="P142" i="27"/>
  <c r="X142" i="27"/>
  <c r="AF142" i="27"/>
  <c r="AN142" i="27"/>
  <c r="AV142" i="27"/>
  <c r="BD142" i="27"/>
  <c r="BL142" i="27"/>
  <c r="BT142" i="27"/>
  <c r="CB142" i="27"/>
  <c r="H173" i="27"/>
  <c r="AK391" i="27"/>
  <c r="AK270" i="27"/>
  <c r="AK272" i="27" s="1"/>
  <c r="BG391" i="27"/>
  <c r="BG270" i="27"/>
  <c r="BG272" i="27" s="1"/>
  <c r="I72" i="15"/>
  <c r="I379" i="27"/>
  <c r="Q72" i="15"/>
  <c r="Q379" i="27"/>
  <c r="Y72" i="15"/>
  <c r="Y379" i="27"/>
  <c r="AG72" i="15"/>
  <c r="AG379" i="27"/>
  <c r="AO72" i="15"/>
  <c r="AO379" i="27"/>
  <c r="AW72" i="15"/>
  <c r="AW379" i="27"/>
  <c r="BE72" i="15"/>
  <c r="BE379" i="27"/>
  <c r="BM72" i="15"/>
  <c r="BM379" i="27"/>
  <c r="BU72" i="15"/>
  <c r="BU379" i="27"/>
  <c r="CC72" i="15"/>
  <c r="CC379" i="27"/>
  <c r="G70" i="15"/>
  <c r="G377" i="27"/>
  <c r="O70" i="15"/>
  <c r="O377" i="27"/>
  <c r="W70" i="15"/>
  <c r="W377" i="27"/>
  <c r="AE70" i="15"/>
  <c r="AE377" i="27"/>
  <c r="AM70" i="15"/>
  <c r="AM377" i="27"/>
  <c r="AU70" i="15"/>
  <c r="AU377" i="27"/>
  <c r="BC70" i="15"/>
  <c r="BC377" i="27"/>
  <c r="BK70" i="15"/>
  <c r="BK377" i="27"/>
  <c r="BS70" i="15"/>
  <c r="BS377" i="27"/>
  <c r="CA70" i="15"/>
  <c r="CA377" i="27"/>
  <c r="CI377" i="27"/>
  <c r="N378" i="27"/>
  <c r="V378" i="27"/>
  <c r="AD378" i="27"/>
  <c r="AL378" i="27"/>
  <c r="AT378" i="27"/>
  <c r="BB378" i="27"/>
  <c r="BJ378" i="27"/>
  <c r="BR378" i="27"/>
  <c r="BZ378" i="27"/>
  <c r="CH378" i="27"/>
  <c r="K140" i="27"/>
  <c r="S140" i="27"/>
  <c r="AA140" i="27"/>
  <c r="AI140" i="27"/>
  <c r="AQ140" i="27"/>
  <c r="AY140" i="27"/>
  <c r="BG140" i="27"/>
  <c r="BO140" i="27"/>
  <c r="BW140" i="27"/>
  <c r="CE140" i="27"/>
  <c r="J141" i="27"/>
  <c r="R141" i="27"/>
  <c r="I142" i="27"/>
  <c r="Q142" i="27"/>
  <c r="Y142" i="27"/>
  <c r="AG142" i="27"/>
  <c r="AO142" i="27"/>
  <c r="AW142" i="27"/>
  <c r="BE142" i="27"/>
  <c r="BM142" i="27"/>
  <c r="BU142" i="27"/>
  <c r="CC142" i="27"/>
  <c r="H166" i="27"/>
  <c r="G75" i="15"/>
  <c r="O75" i="15"/>
  <c r="W75" i="15"/>
  <c r="AE75" i="15"/>
  <c r="AM75" i="15"/>
  <c r="AU75" i="15"/>
  <c r="BC75" i="15"/>
  <c r="BK75" i="15"/>
  <c r="BS75" i="15"/>
  <c r="CA75" i="15"/>
  <c r="L391" i="27"/>
  <c r="L270" i="27"/>
  <c r="L272" i="27" s="1"/>
  <c r="T391" i="27"/>
  <c r="T270" i="27"/>
  <c r="T272" i="27" s="1"/>
  <c r="AB391" i="27"/>
  <c r="AB270" i="27"/>
  <c r="AB272" i="27" s="1"/>
  <c r="AJ391" i="27"/>
  <c r="AJ270" i="27"/>
  <c r="AJ272" i="27" s="1"/>
  <c r="AR391" i="27"/>
  <c r="AR270" i="27"/>
  <c r="AR272" i="27" s="1"/>
  <c r="AZ391" i="27"/>
  <c r="AZ270" i="27"/>
  <c r="AZ272" i="27" s="1"/>
  <c r="BH391" i="27"/>
  <c r="BH270" i="27"/>
  <c r="BH272" i="27" s="1"/>
  <c r="BP391" i="27"/>
  <c r="BP270" i="27"/>
  <c r="BP272" i="27" s="1"/>
  <c r="BX391" i="27"/>
  <c r="BX270" i="27"/>
  <c r="BX272" i="27" s="1"/>
  <c r="CF391" i="27"/>
  <c r="CF270" i="27"/>
  <c r="CF272" i="27" s="1"/>
  <c r="S391" i="27"/>
  <c r="S270" i="27"/>
  <c r="S272" i="27" s="1"/>
  <c r="AN391" i="27"/>
  <c r="AN270" i="27"/>
  <c r="AN272" i="27" s="1"/>
  <c r="X270" i="27"/>
  <c r="X272" i="27" s="1"/>
  <c r="M75" i="15"/>
  <c r="U75" i="15"/>
  <c r="AC75" i="15"/>
  <c r="AK75" i="15"/>
  <c r="P29" i="19"/>
  <c r="AS75" i="15"/>
  <c r="BA75" i="15"/>
  <c r="BI75" i="15"/>
  <c r="BQ75" i="15"/>
  <c r="BY75" i="15"/>
  <c r="CG75" i="15"/>
  <c r="N222" i="27"/>
  <c r="N223" i="27" s="1"/>
  <c r="V222" i="27"/>
  <c r="V223" i="27" s="1"/>
  <c r="AD222" i="27"/>
  <c r="AD223" i="27" s="1"/>
  <c r="AL222" i="27"/>
  <c r="AL223" i="27" s="1"/>
  <c r="AT222" i="27"/>
  <c r="AT223" i="27" s="1"/>
  <c r="BB222" i="27"/>
  <c r="BB223" i="27" s="1"/>
  <c r="BJ222" i="27"/>
  <c r="BJ223" i="27" s="1"/>
  <c r="BR222" i="27"/>
  <c r="BR223" i="27" s="1"/>
  <c r="BZ222" i="27"/>
  <c r="BZ223" i="27" s="1"/>
  <c r="CH222" i="27"/>
  <c r="CH223" i="27" s="1"/>
  <c r="G243" i="27"/>
  <c r="N75" i="15"/>
  <c r="V75" i="15"/>
  <c r="M29" i="19"/>
  <c r="AD75" i="15"/>
  <c r="AL75" i="15"/>
  <c r="AT75" i="15"/>
  <c r="BB75" i="15"/>
  <c r="BJ75" i="15"/>
  <c r="BR75" i="15"/>
  <c r="BZ75" i="15"/>
  <c r="H243" i="27"/>
  <c r="H265" i="27"/>
  <c r="H264" i="27"/>
  <c r="H263" i="27"/>
  <c r="H75" i="15"/>
  <c r="P75" i="15"/>
  <c r="X75" i="15"/>
  <c r="AF75" i="15"/>
  <c r="O29" i="19"/>
  <c r="AN75" i="15"/>
  <c r="AV75" i="15"/>
  <c r="BD75" i="15"/>
  <c r="BL75" i="15"/>
  <c r="BT75" i="15"/>
  <c r="CB75" i="15"/>
  <c r="G395" i="27"/>
  <c r="G323" i="27"/>
  <c r="G321" i="27"/>
  <c r="O395" i="27"/>
  <c r="O323" i="27"/>
  <c r="O321" i="27"/>
  <c r="W395" i="27"/>
  <c r="W323" i="27"/>
  <c r="W321" i="27"/>
  <c r="AE395" i="27"/>
  <c r="AE323" i="27"/>
  <c r="AE321" i="27"/>
  <c r="AM395" i="27"/>
  <c r="AM323" i="27"/>
  <c r="AM321" i="27"/>
  <c r="AU395" i="27"/>
  <c r="AU323" i="27"/>
  <c r="AU321" i="27"/>
  <c r="BC395" i="27"/>
  <c r="BC323" i="27"/>
  <c r="BC321" i="27"/>
  <c r="BK395" i="27"/>
  <c r="BK323" i="27"/>
  <c r="BK321" i="27"/>
  <c r="BS395" i="27"/>
  <c r="BS323" i="27"/>
  <c r="BS321" i="27"/>
  <c r="CA395" i="27"/>
  <c r="CA323" i="27"/>
  <c r="CA321" i="27"/>
  <c r="CI395" i="27"/>
  <c r="CI323" i="27"/>
  <c r="CI321" i="27"/>
  <c r="N396" i="27"/>
  <c r="N322" i="27"/>
  <c r="N323" i="27"/>
  <c r="N320" i="27"/>
  <c r="V396" i="27"/>
  <c r="V322" i="27"/>
  <c r="V320" i="27"/>
  <c r="AD396" i="27"/>
  <c r="AD322" i="27"/>
  <c r="AD320" i="27"/>
  <c r="AL396" i="27"/>
  <c r="AL322" i="27"/>
  <c r="AL320" i="27"/>
  <c r="AT396" i="27"/>
  <c r="AT322" i="27"/>
  <c r="AT320" i="27"/>
  <c r="BB396" i="27"/>
  <c r="BB322" i="27"/>
  <c r="BB320" i="27"/>
  <c r="BJ396" i="27"/>
  <c r="BJ322" i="27"/>
  <c r="BJ320" i="27"/>
  <c r="BR396" i="27"/>
  <c r="BR322" i="27"/>
  <c r="BR320" i="27"/>
  <c r="BZ396" i="27"/>
  <c r="BZ322" i="27"/>
  <c r="BZ320" i="27"/>
  <c r="CH396" i="27"/>
  <c r="CH322" i="27"/>
  <c r="CH320" i="27"/>
  <c r="I75" i="15"/>
  <c r="Q75" i="15"/>
  <c r="L29" i="19"/>
  <c r="Y75" i="15"/>
  <c r="AG75" i="15"/>
  <c r="AO75" i="15"/>
  <c r="AW75" i="15"/>
  <c r="BE75" i="15"/>
  <c r="BM75" i="15"/>
  <c r="BU75" i="15"/>
  <c r="CC75" i="15"/>
  <c r="L212" i="27"/>
  <c r="L309" i="27" s="1"/>
  <c r="L312" i="27" s="1"/>
  <c r="L313" i="27" s="1"/>
  <c r="T212" i="27"/>
  <c r="T309" i="27" s="1"/>
  <c r="T312" i="27" s="1"/>
  <c r="T313" i="27" s="1"/>
  <c r="AB212" i="27"/>
  <c r="AB309" i="27" s="1"/>
  <c r="AB312" i="27" s="1"/>
  <c r="AB313" i="27" s="1"/>
  <c r="AJ212" i="27"/>
  <c r="AJ309" i="27" s="1"/>
  <c r="AJ312" i="27" s="1"/>
  <c r="AJ313" i="27" s="1"/>
  <c r="AR212" i="27"/>
  <c r="AR309" i="27" s="1"/>
  <c r="AR312" i="27" s="1"/>
  <c r="AR313" i="27" s="1"/>
  <c r="AZ212" i="27"/>
  <c r="AZ309" i="27" s="1"/>
  <c r="AZ312" i="27" s="1"/>
  <c r="AZ313" i="27" s="1"/>
  <c r="BH212" i="27"/>
  <c r="BH309" i="27" s="1"/>
  <c r="BH312" i="27" s="1"/>
  <c r="BH313" i="27" s="1"/>
  <c r="BP212" i="27"/>
  <c r="BP309" i="27" s="1"/>
  <c r="BP312" i="27" s="1"/>
  <c r="BP313" i="27" s="1"/>
  <c r="BX212" i="27"/>
  <c r="BX309" i="27" s="1"/>
  <c r="BX312" i="27" s="1"/>
  <c r="BX313" i="27" s="1"/>
  <c r="CF212" i="27"/>
  <c r="CF309" i="27" s="1"/>
  <c r="CF312" i="27" s="1"/>
  <c r="CF313" i="27" s="1"/>
  <c r="AP75" i="15"/>
  <c r="AX75" i="15"/>
  <c r="BF75" i="15"/>
  <c r="BN75" i="15"/>
  <c r="BV75" i="15"/>
  <c r="CD75" i="15"/>
  <c r="H390" i="27"/>
  <c r="H392" i="27" s="1"/>
  <c r="P390" i="27"/>
  <c r="P392" i="27" s="1"/>
  <c r="X390" i="27"/>
  <c r="X392" i="27" s="1"/>
  <c r="AF390" i="27"/>
  <c r="AF392" i="27" s="1"/>
  <c r="AN390" i="27"/>
  <c r="AN392" i="27" s="1"/>
  <c r="AV390" i="27"/>
  <c r="AV392" i="27" s="1"/>
  <c r="BD390" i="27"/>
  <c r="BD392" i="27" s="1"/>
  <c r="BL390" i="27"/>
  <c r="BL392" i="27" s="1"/>
  <c r="BT390" i="27"/>
  <c r="BT392" i="27" s="1"/>
  <c r="CB390" i="27"/>
  <c r="CB392" i="27" s="1"/>
  <c r="G320" i="27"/>
  <c r="O320" i="27"/>
  <c r="W320" i="27"/>
  <c r="AE320" i="27"/>
  <c r="AM320" i="27"/>
  <c r="AU320" i="27"/>
  <c r="BC320" i="27"/>
  <c r="BK320" i="27"/>
  <c r="BS320" i="27"/>
  <c r="CA320" i="27"/>
  <c r="CI320" i="27"/>
  <c r="K75" i="15"/>
  <c r="S75" i="15"/>
  <c r="AA75" i="15"/>
  <c r="N29" i="19"/>
  <c r="AI75" i="15"/>
  <c r="AQ75" i="15"/>
  <c r="AY75" i="15"/>
  <c r="BG75" i="15"/>
  <c r="BO75" i="15"/>
  <c r="BW75" i="15"/>
  <c r="CE75" i="15"/>
  <c r="H320" i="27"/>
  <c r="P320" i="27"/>
  <c r="X320" i="27"/>
  <c r="AF320" i="27"/>
  <c r="AN320" i="27"/>
  <c r="AV320" i="27"/>
  <c r="BD320" i="27"/>
  <c r="BL320" i="27"/>
  <c r="BT320" i="27"/>
  <c r="CB320" i="27"/>
  <c r="BP75" i="15"/>
  <c r="BX75" i="15"/>
  <c r="CF75" i="15"/>
  <c r="I320" i="27"/>
  <c r="Q320" i="27"/>
  <c r="Y320" i="27"/>
  <c r="AG320" i="27"/>
  <c r="AO320" i="27"/>
  <c r="AW320" i="27"/>
  <c r="BE320" i="27"/>
  <c r="BM320" i="27"/>
  <c r="BU320" i="27"/>
  <c r="CC320" i="27"/>
  <c r="I390" i="27"/>
  <c r="I392" i="27" s="1"/>
  <c r="Q390" i="27"/>
  <c r="Q392" i="27" s="1"/>
  <c r="Y390" i="27"/>
  <c r="Y392" i="27" s="1"/>
  <c r="AG390" i="27"/>
  <c r="AG392" i="27" s="1"/>
  <c r="AO390" i="27"/>
  <c r="AO392" i="27" s="1"/>
  <c r="AW390" i="27"/>
  <c r="AW392" i="27" s="1"/>
  <c r="BE390" i="27"/>
  <c r="BE392" i="27" s="1"/>
  <c r="BM390" i="27"/>
  <c r="BM392" i="27" s="1"/>
  <c r="BU390" i="27"/>
  <c r="BU392" i="27" s="1"/>
  <c r="CC390" i="27"/>
  <c r="CC392" i="27" s="1"/>
  <c r="J397" i="27"/>
  <c r="R397" i="27"/>
  <c r="Z397" i="27"/>
  <c r="AH397" i="27"/>
  <c r="AP397" i="27"/>
  <c r="AX397" i="27"/>
  <c r="BF397" i="27"/>
  <c r="BN397" i="27"/>
  <c r="BV397" i="27"/>
  <c r="CD397" i="27"/>
  <c r="L321" i="27"/>
  <c r="K322" i="27"/>
  <c r="S322" i="27"/>
  <c r="AA322" i="27"/>
  <c r="AI322" i="27"/>
  <c r="AQ322" i="27"/>
  <c r="AY322" i="27"/>
  <c r="BG322" i="27"/>
  <c r="BO322" i="27"/>
  <c r="BW322" i="27"/>
  <c r="CE322" i="27"/>
  <c r="L323" i="27"/>
  <c r="AF323" i="27"/>
  <c r="AY323" i="27"/>
  <c r="CC323" i="27"/>
  <c r="L332" i="27"/>
  <c r="T332" i="27"/>
  <c r="AB332" i="27"/>
  <c r="AJ332" i="27"/>
  <c r="AR332" i="27"/>
  <c r="AZ332" i="27"/>
  <c r="BH332" i="27"/>
  <c r="BP332" i="27"/>
  <c r="BX332" i="27"/>
  <c r="CF332" i="27"/>
  <c r="AG323" i="27"/>
  <c r="BD323" i="27"/>
  <c r="K390" i="27"/>
  <c r="K392" i="27" s="1"/>
  <c r="S390" i="27"/>
  <c r="S392" i="27" s="1"/>
  <c r="AA390" i="27"/>
  <c r="AA392" i="27" s="1"/>
  <c r="AI390" i="27"/>
  <c r="AI392" i="27" s="1"/>
  <c r="AQ390" i="27"/>
  <c r="AQ392" i="27" s="1"/>
  <c r="AY390" i="27"/>
  <c r="AY392" i="27" s="1"/>
  <c r="BG390" i="27"/>
  <c r="BG392" i="27" s="1"/>
  <c r="BO390" i="27"/>
  <c r="BO392" i="27" s="1"/>
  <c r="BW390" i="27"/>
  <c r="BW392" i="27" s="1"/>
  <c r="CE390" i="27"/>
  <c r="CE392" i="27" s="1"/>
  <c r="R395" i="27"/>
  <c r="R323" i="27"/>
  <c r="Z395" i="27"/>
  <c r="Z323" i="27"/>
  <c r="AH395" i="27"/>
  <c r="AH323" i="27"/>
  <c r="AP395" i="27"/>
  <c r="AP323" i="27"/>
  <c r="AX395" i="27"/>
  <c r="AX323" i="27"/>
  <c r="BF395" i="27"/>
  <c r="BF323" i="27"/>
  <c r="BN395" i="27"/>
  <c r="BN323" i="27"/>
  <c r="BV395" i="27"/>
  <c r="BV323" i="27"/>
  <c r="CD395" i="27"/>
  <c r="CD323" i="27"/>
  <c r="N321" i="27"/>
  <c r="M322" i="27"/>
  <c r="U322" i="27"/>
  <c r="AC322" i="27"/>
  <c r="AK322" i="27"/>
  <c r="AS322" i="27"/>
  <c r="BA322" i="27"/>
  <c r="BI322" i="27"/>
  <c r="BQ322" i="27"/>
  <c r="BY322" i="27"/>
  <c r="CG322" i="27"/>
  <c r="P323" i="27"/>
  <c r="AI323" i="27"/>
  <c r="BE323" i="27"/>
  <c r="L390" i="27"/>
  <c r="L392" i="27" s="1"/>
  <c r="T390" i="27"/>
  <c r="T392" i="27" s="1"/>
  <c r="AB390" i="27"/>
  <c r="AB392" i="27" s="1"/>
  <c r="AJ390" i="27"/>
  <c r="AJ392" i="27" s="1"/>
  <c r="AR390" i="27"/>
  <c r="AR392" i="27" s="1"/>
  <c r="AZ390" i="27"/>
  <c r="AZ392" i="27" s="1"/>
  <c r="BH390" i="27"/>
  <c r="BH392" i="27" s="1"/>
  <c r="BP390" i="27"/>
  <c r="BP392" i="27" s="1"/>
  <c r="BX390" i="27"/>
  <c r="BX392" i="27" s="1"/>
  <c r="CF390" i="27"/>
  <c r="CF392" i="27" s="1"/>
  <c r="BG395" i="27"/>
  <c r="BG323" i="27"/>
  <c r="BO395" i="27"/>
  <c r="BO323" i="27"/>
  <c r="BW395" i="27"/>
  <c r="BW323" i="27"/>
  <c r="CE395" i="27"/>
  <c r="CE323" i="27"/>
  <c r="CI322" i="27"/>
  <c r="Q323" i="27"/>
  <c r="AN323" i="27"/>
  <c r="BL323" i="27"/>
  <c r="M390" i="27"/>
  <c r="M392" i="27" s="1"/>
  <c r="U390" i="27"/>
  <c r="U392" i="27" s="1"/>
  <c r="AC390" i="27"/>
  <c r="AC392" i="27" s="1"/>
  <c r="AK390" i="27"/>
  <c r="AK392" i="27" s="1"/>
  <c r="AS390" i="27"/>
  <c r="AS392" i="27" s="1"/>
  <c r="BA390" i="27"/>
  <c r="BA392" i="27" s="1"/>
  <c r="BI390" i="27"/>
  <c r="BI392" i="27" s="1"/>
  <c r="BQ390" i="27"/>
  <c r="BQ392" i="27" s="1"/>
  <c r="BY390" i="27"/>
  <c r="BY392" i="27" s="1"/>
  <c r="CG390" i="27"/>
  <c r="CG392" i="27" s="1"/>
  <c r="CH397" i="27"/>
  <c r="T395" i="27"/>
  <c r="T323" i="27"/>
  <c r="AB395" i="27"/>
  <c r="AB323" i="27"/>
  <c r="AJ395" i="27"/>
  <c r="AJ323" i="27"/>
  <c r="AR395" i="27"/>
  <c r="AR323" i="27"/>
  <c r="AZ395" i="27"/>
  <c r="AZ323" i="27"/>
  <c r="BH395" i="27"/>
  <c r="BH323" i="27"/>
  <c r="BP395" i="27"/>
  <c r="BP323" i="27"/>
  <c r="BX395" i="27"/>
  <c r="BX323" i="27"/>
  <c r="CF395" i="27"/>
  <c r="CF323" i="27"/>
  <c r="H321" i="27"/>
  <c r="P321" i="27"/>
  <c r="X321" i="27"/>
  <c r="AF321" i="27"/>
  <c r="AN321" i="27"/>
  <c r="AV321" i="27"/>
  <c r="BD321" i="27"/>
  <c r="BL321" i="27"/>
  <c r="BT321" i="27"/>
  <c r="CB321" i="27"/>
  <c r="G322" i="27"/>
  <c r="O322" i="27"/>
  <c r="W322" i="27"/>
  <c r="AE322" i="27"/>
  <c r="AM322" i="27"/>
  <c r="AU322" i="27"/>
  <c r="BC322" i="27"/>
  <c r="BK322" i="27"/>
  <c r="BS322" i="27"/>
  <c r="CA322" i="27"/>
  <c r="H323" i="27"/>
  <c r="S323" i="27"/>
  <c r="AO323" i="27"/>
  <c r="BM323" i="27"/>
  <c r="H332" i="27"/>
  <c r="P332" i="27"/>
  <c r="X332" i="27"/>
  <c r="AF332" i="27"/>
  <c r="AN332" i="27"/>
  <c r="AV332" i="27"/>
  <c r="BD332" i="27"/>
  <c r="BL332" i="27"/>
  <c r="BT332" i="27"/>
  <c r="CB332" i="27"/>
  <c r="N390" i="27"/>
  <c r="N392" i="27" s="1"/>
  <c r="V390" i="27"/>
  <c r="V392" i="27" s="1"/>
  <c r="AD390" i="27"/>
  <c r="AD392" i="27" s="1"/>
  <c r="AL390" i="27"/>
  <c r="AL392" i="27" s="1"/>
  <c r="AT390" i="27"/>
  <c r="AT392" i="27" s="1"/>
  <c r="BB390" i="27"/>
  <c r="BB392" i="27" s="1"/>
  <c r="BJ390" i="27"/>
  <c r="BJ392" i="27" s="1"/>
  <c r="BR390" i="27"/>
  <c r="BR392" i="27" s="1"/>
  <c r="BZ390" i="27"/>
  <c r="BZ392" i="27" s="1"/>
  <c r="CH390" i="27"/>
  <c r="CH392" i="27" s="1"/>
  <c r="M395" i="27"/>
  <c r="M323" i="27"/>
  <c r="U395" i="27"/>
  <c r="U323" i="27"/>
  <c r="AC395" i="27"/>
  <c r="AC323" i="27"/>
  <c r="AK395" i="27"/>
  <c r="AK323" i="27"/>
  <c r="AS395" i="27"/>
  <c r="AS323" i="27"/>
  <c r="BA395" i="27"/>
  <c r="BA323" i="27"/>
  <c r="BI395" i="27"/>
  <c r="BI323" i="27"/>
  <c r="BQ395" i="27"/>
  <c r="BQ323" i="27"/>
  <c r="BY395" i="27"/>
  <c r="BY323" i="27"/>
  <c r="CG395" i="27"/>
  <c r="CG323" i="27"/>
  <c r="J320" i="27"/>
  <c r="R320" i="27"/>
  <c r="Z320" i="27"/>
  <c r="AH320" i="27"/>
  <c r="AP320" i="27"/>
  <c r="AX320" i="27"/>
  <c r="BF320" i="27"/>
  <c r="BN320" i="27"/>
  <c r="BV320" i="27"/>
  <c r="CD320" i="27"/>
  <c r="I321" i="27"/>
  <c r="Q321" i="27"/>
  <c r="Y321" i="27"/>
  <c r="AG321" i="27"/>
  <c r="AO321" i="27"/>
  <c r="AW321" i="27"/>
  <c r="BE321" i="27"/>
  <c r="BM321" i="27"/>
  <c r="BU321" i="27"/>
  <c r="CC321" i="27"/>
  <c r="H322" i="27"/>
  <c r="P322" i="27"/>
  <c r="X322" i="27"/>
  <c r="AF322" i="27"/>
  <c r="AN322" i="27"/>
  <c r="AV322" i="27"/>
  <c r="BD322" i="27"/>
  <c r="BL322" i="27"/>
  <c r="BT322" i="27"/>
  <c r="CB322" i="27"/>
  <c r="I323" i="27"/>
  <c r="X323" i="27"/>
  <c r="AQ323" i="27"/>
  <c r="BT323" i="27"/>
  <c r="I332" i="27"/>
  <c r="Q332" i="27"/>
  <c r="Y332" i="27"/>
  <c r="AG332" i="27"/>
  <c r="AO332" i="27"/>
  <c r="AW332" i="27"/>
  <c r="BE332" i="27"/>
  <c r="BM332" i="27"/>
  <c r="BU332" i="27"/>
  <c r="CC332" i="27"/>
  <c r="G390" i="27"/>
  <c r="G392" i="27" s="1"/>
  <c r="O390" i="27"/>
  <c r="O392" i="27" s="1"/>
  <c r="W390" i="27"/>
  <c r="W392" i="27" s="1"/>
  <c r="AE390" i="27"/>
  <c r="AE392" i="27" s="1"/>
  <c r="AM390" i="27"/>
  <c r="AM392" i="27" s="1"/>
  <c r="AU390" i="27"/>
  <c r="AU392" i="27" s="1"/>
  <c r="BC390" i="27"/>
  <c r="BC392" i="27" s="1"/>
  <c r="BK390" i="27"/>
  <c r="BK392" i="27" s="1"/>
  <c r="BS390" i="27"/>
  <c r="BS392" i="27" s="1"/>
  <c r="CA390" i="27"/>
  <c r="CA392" i="27" s="1"/>
  <c r="CI390" i="27"/>
  <c r="CI392" i="27" s="1"/>
  <c r="H397" i="27"/>
  <c r="P397" i="27"/>
  <c r="X397" i="27"/>
  <c r="AF397" i="27"/>
  <c r="AN397" i="27"/>
  <c r="AV397" i="27"/>
  <c r="BD397" i="27"/>
  <c r="BL397" i="27"/>
  <c r="BT397" i="27"/>
  <c r="CB397" i="27"/>
  <c r="V395" i="27"/>
  <c r="V323" i="27"/>
  <c r="AD395" i="27"/>
  <c r="AD323" i="27"/>
  <c r="AL395" i="27"/>
  <c r="AL323" i="27"/>
  <c r="AT395" i="27"/>
  <c r="AT323" i="27"/>
  <c r="BB395" i="27"/>
  <c r="BB323" i="27"/>
  <c r="BJ395" i="27"/>
  <c r="BJ323" i="27"/>
  <c r="BR395" i="27"/>
  <c r="BR323" i="27"/>
  <c r="BZ395" i="27"/>
  <c r="BZ323" i="27"/>
  <c r="CH395" i="27"/>
  <c r="CH323" i="27"/>
  <c r="J321" i="27"/>
  <c r="R321" i="27"/>
  <c r="Z321" i="27"/>
  <c r="AH321" i="27"/>
  <c r="AP321" i="27"/>
  <c r="AX321" i="27"/>
  <c r="BF321" i="27"/>
  <c r="BN321" i="27"/>
  <c r="BV321" i="27"/>
  <c r="CD321" i="27"/>
  <c r="I322" i="27"/>
  <c r="Q322" i="27"/>
  <c r="Y322" i="27"/>
  <c r="AG322" i="27"/>
  <c r="AO322" i="27"/>
  <c r="AW322" i="27"/>
  <c r="BE322" i="27"/>
  <c r="BM322" i="27"/>
  <c r="BU322" i="27"/>
  <c r="CC322" i="27"/>
  <c r="J323" i="27"/>
  <c r="Y323" i="27"/>
  <c r="AV323" i="27"/>
  <c r="BU323" i="27"/>
  <c r="J332" i="27"/>
  <c r="R332" i="27"/>
  <c r="Z332" i="27"/>
  <c r="AH332" i="27"/>
  <c r="AP332" i="27"/>
  <c r="AX332" i="27"/>
  <c r="BF332" i="27"/>
  <c r="BN332" i="27"/>
  <c r="BV332" i="27"/>
  <c r="CD332" i="27"/>
  <c r="H354" i="27"/>
  <c r="H347" i="27"/>
  <c r="H353" i="27"/>
  <c r="E74" i="26"/>
  <c r="D66" i="26"/>
  <c r="D62" i="26"/>
  <c r="H70" i="26" s="1"/>
  <c r="H43" i="15"/>
  <c r="I43" i="15"/>
  <c r="J43" i="15"/>
  <c r="K43" i="15"/>
  <c r="L43" i="15"/>
  <c r="M43" i="15"/>
  <c r="N43" i="15"/>
  <c r="O43" i="15"/>
  <c r="P43" i="15"/>
  <c r="Q43" i="15"/>
  <c r="R43" i="15"/>
  <c r="S43" i="15"/>
  <c r="T43" i="15"/>
  <c r="U43" i="15"/>
  <c r="V43" i="15"/>
  <c r="W43" i="15"/>
  <c r="X43" i="15"/>
  <c r="Y43" i="15"/>
  <c r="Z43" i="15"/>
  <c r="AA43" i="15"/>
  <c r="AB43" i="15"/>
  <c r="AC43" i="15"/>
  <c r="AD43" i="15"/>
  <c r="AE43" i="15"/>
  <c r="AF43" i="15"/>
  <c r="AG43" i="15"/>
  <c r="AH43" i="15"/>
  <c r="AI43" i="15"/>
  <c r="AJ43" i="15"/>
  <c r="AK43" i="15"/>
  <c r="AL43" i="15"/>
  <c r="AM43" i="15"/>
  <c r="AN43" i="15"/>
  <c r="AO43" i="15"/>
  <c r="AP43" i="15"/>
  <c r="AQ43" i="15"/>
  <c r="AR43" i="15"/>
  <c r="AS43" i="15"/>
  <c r="AT43" i="15"/>
  <c r="AU43" i="15"/>
  <c r="AV43" i="15"/>
  <c r="AW43" i="15"/>
  <c r="AX43" i="15"/>
  <c r="AY43" i="15"/>
  <c r="AZ43" i="15"/>
  <c r="BA43" i="15"/>
  <c r="BB43" i="15"/>
  <c r="BC43" i="15"/>
  <c r="BD43" i="15"/>
  <c r="BE43" i="15"/>
  <c r="BF43" i="15"/>
  <c r="BG43" i="15"/>
  <c r="BH43" i="15"/>
  <c r="BI43" i="15"/>
  <c r="BJ43" i="15"/>
  <c r="BK43" i="15"/>
  <c r="BL43" i="15"/>
  <c r="BM43" i="15"/>
  <c r="BN43" i="15"/>
  <c r="BO43" i="15"/>
  <c r="BP43" i="15"/>
  <c r="BQ43" i="15"/>
  <c r="BR43" i="15"/>
  <c r="BS43" i="15"/>
  <c r="BT43" i="15"/>
  <c r="BU43" i="15"/>
  <c r="BV43" i="15"/>
  <c r="BW43" i="15"/>
  <c r="BX43" i="15"/>
  <c r="BY43" i="15"/>
  <c r="BZ43" i="15"/>
  <c r="CA43" i="15"/>
  <c r="CB43" i="15"/>
  <c r="CC43" i="15"/>
  <c r="CD43" i="15"/>
  <c r="CE43" i="15"/>
  <c r="CF43" i="15"/>
  <c r="CG43" i="15"/>
  <c r="CH43" i="15"/>
  <c r="CI43" i="15"/>
  <c r="CJ43" i="15"/>
  <c r="G43" i="15"/>
  <c r="C3" i="26"/>
  <c r="C58" i="26"/>
  <c r="N14" i="26"/>
  <c r="O14" i="26"/>
  <c r="P14" i="26"/>
  <c r="Q14" i="26"/>
  <c r="R14" i="26"/>
  <c r="S14" i="26"/>
  <c r="T14" i="26"/>
  <c r="U14" i="26"/>
  <c r="V14" i="26"/>
  <c r="W14" i="26"/>
  <c r="X14" i="26"/>
  <c r="Y14" i="26"/>
  <c r="Z14" i="26"/>
  <c r="AA14" i="26"/>
  <c r="AB14" i="26"/>
  <c r="AC14" i="26"/>
  <c r="AD14" i="26"/>
  <c r="AE14" i="26"/>
  <c r="AF14" i="26"/>
  <c r="AG14" i="26"/>
  <c r="AH14" i="26"/>
  <c r="AI14" i="26"/>
  <c r="AJ14" i="26"/>
  <c r="AK14" i="26"/>
  <c r="AL14" i="26"/>
  <c r="AM14" i="26"/>
  <c r="AN14" i="26"/>
  <c r="AO14" i="26"/>
  <c r="AP14" i="26"/>
  <c r="AQ14" i="26"/>
  <c r="AR14" i="26"/>
  <c r="AS14" i="26"/>
  <c r="AT14" i="26"/>
  <c r="AU14" i="26"/>
  <c r="AV14" i="26"/>
  <c r="AW14" i="26"/>
  <c r="AX14" i="26"/>
  <c r="AY14" i="26"/>
  <c r="AZ14" i="26"/>
  <c r="BA14" i="26"/>
  <c r="BB14" i="26"/>
  <c r="BC14" i="26"/>
  <c r="BD14" i="26"/>
  <c r="BE14" i="26"/>
  <c r="BF14" i="26"/>
  <c r="BG14" i="26"/>
  <c r="BH14" i="26"/>
  <c r="BI14" i="26"/>
  <c r="BJ14" i="26"/>
  <c r="BK14" i="26"/>
  <c r="BL14" i="26"/>
  <c r="BM14" i="26"/>
  <c r="BN14" i="26"/>
  <c r="BO14" i="26"/>
  <c r="BP14" i="26"/>
  <c r="BQ14" i="26"/>
  <c r="BR14" i="26"/>
  <c r="BS14" i="26"/>
  <c r="BT14" i="26"/>
  <c r="BU14" i="26"/>
  <c r="BV14" i="26"/>
  <c r="BW14" i="26"/>
  <c r="BX14" i="26"/>
  <c r="BY14" i="26"/>
  <c r="BZ14" i="26"/>
  <c r="CA14" i="26"/>
  <c r="CB14" i="26"/>
  <c r="CC14" i="26"/>
  <c r="CD14" i="26"/>
  <c r="CE14" i="26"/>
  <c r="CF14" i="26"/>
  <c r="CG14" i="26"/>
  <c r="CH14" i="26"/>
  <c r="CI14" i="26"/>
  <c r="CJ14" i="26"/>
  <c r="CK14" i="26"/>
  <c r="CL14" i="26"/>
  <c r="CM14" i="26"/>
  <c r="CN14" i="26"/>
  <c r="CO14" i="26"/>
  <c r="CP14" i="26"/>
  <c r="AF391" i="27" l="1"/>
  <c r="BI391" i="27"/>
  <c r="AT132" i="27"/>
  <c r="AT382" i="27" s="1"/>
  <c r="BV132" i="27"/>
  <c r="BV382" i="27" s="1"/>
  <c r="AU391" i="27"/>
  <c r="K132" i="27"/>
  <c r="K77" i="15" s="1"/>
  <c r="AJ63" i="15"/>
  <c r="Z360" i="27"/>
  <c r="Z362" i="27" s="1"/>
  <c r="V63" i="15"/>
  <c r="BH76" i="15"/>
  <c r="BZ63" i="15"/>
  <c r="BX63" i="15"/>
  <c r="AA132" i="27"/>
  <c r="AA77" i="15" s="1"/>
  <c r="AH63" i="15"/>
  <c r="W63" i="15"/>
  <c r="AB63" i="15"/>
  <c r="AY132" i="27"/>
  <c r="AY77" i="15" s="1"/>
  <c r="T132" i="27"/>
  <c r="T179" i="27" s="1"/>
  <c r="T181" i="27" s="1"/>
  <c r="T78" i="15" s="1"/>
  <c r="AG132" i="27"/>
  <c r="AG77" i="15" s="1"/>
  <c r="AG76" i="15"/>
  <c r="AB132" i="27"/>
  <c r="AB77" i="15" s="1"/>
  <c r="BW132" i="27"/>
  <c r="BW382" i="27" s="1"/>
  <c r="N26" i="19"/>
  <c r="N28" i="19" s="1"/>
  <c r="T63" i="15"/>
  <c r="BK76" i="15"/>
  <c r="O132" i="27"/>
  <c r="O382" i="27" s="1"/>
  <c r="AX42" i="27"/>
  <c r="AX373" i="27" s="1"/>
  <c r="AE64" i="15"/>
  <c r="BB373" i="27"/>
  <c r="Z400" i="27"/>
  <c r="AI132" i="27"/>
  <c r="AI382" i="27" s="1"/>
  <c r="BO73" i="15"/>
  <c r="AQ360" i="27"/>
  <c r="AQ362" i="27" s="1"/>
  <c r="P270" i="27"/>
  <c r="P272" i="27" s="1"/>
  <c r="BP76" i="15"/>
  <c r="G42" i="27"/>
  <c r="G373" i="27" s="1"/>
  <c r="CI391" i="27"/>
  <c r="AE391" i="27"/>
  <c r="AR132" i="27"/>
  <c r="AR382" i="27" s="1"/>
  <c r="O270" i="27"/>
  <c r="O272" i="27" s="1"/>
  <c r="CA76" i="15"/>
  <c r="BK63" i="15"/>
  <c r="G333" i="27"/>
  <c r="W391" i="27"/>
  <c r="BC76" i="15"/>
  <c r="BZ76" i="15"/>
  <c r="CE391" i="27"/>
  <c r="I257" i="27"/>
  <c r="I243" i="27" s="1"/>
  <c r="AJ132" i="27"/>
  <c r="AJ382" i="27" s="1"/>
  <c r="AR42" i="27"/>
  <c r="AR64" i="15" s="1"/>
  <c r="AX360" i="27"/>
  <c r="AX362" i="27" s="1"/>
  <c r="V373" i="27"/>
  <c r="W76" i="15"/>
  <c r="AQ380" i="27"/>
  <c r="AQ381" i="27" s="1"/>
  <c r="AQ383" i="27" s="1"/>
  <c r="R360" i="27"/>
  <c r="R362" i="27" s="1"/>
  <c r="BT360" i="27"/>
  <c r="BT362" i="27" s="1"/>
  <c r="V360" i="27"/>
  <c r="V362" i="27" s="1"/>
  <c r="BR132" i="27"/>
  <c r="BR77" i="15" s="1"/>
  <c r="I132" i="27"/>
  <c r="I77" i="15" s="1"/>
  <c r="I76" i="15"/>
  <c r="BW380" i="27"/>
  <c r="BW381" i="27" s="1"/>
  <c r="BW383" i="27" s="1"/>
  <c r="AU132" i="27"/>
  <c r="AU382" i="27" s="1"/>
  <c r="BM380" i="27"/>
  <c r="BM381" i="27" s="1"/>
  <c r="BM383" i="27" s="1"/>
  <c r="CH360" i="27"/>
  <c r="CH362" i="27" s="1"/>
  <c r="CF132" i="27"/>
  <c r="CF382" i="27" s="1"/>
  <c r="CD76" i="15"/>
  <c r="AL132" i="27"/>
  <c r="AL382" i="27" s="1"/>
  <c r="BO76" i="15"/>
  <c r="Z76" i="15"/>
  <c r="AH360" i="27"/>
  <c r="AH362" i="27" s="1"/>
  <c r="BD360" i="27"/>
  <c r="BD362" i="27" s="1"/>
  <c r="CI179" i="27"/>
  <c r="CI181" i="27" s="1"/>
  <c r="K73" i="15"/>
  <c r="BX76" i="15"/>
  <c r="S132" i="27"/>
  <c r="S179" i="27" s="1"/>
  <c r="S181" i="27" s="1"/>
  <c r="S78" i="15" s="1"/>
  <c r="BF132" i="27"/>
  <c r="BF179" i="27" s="1"/>
  <c r="BF181" i="27" s="1"/>
  <c r="BF78" i="15" s="1"/>
  <c r="BU132" i="27"/>
  <c r="BU382" i="27" s="1"/>
  <c r="Y380" i="27"/>
  <c r="Y381" i="27" s="1"/>
  <c r="Y383" i="27" s="1"/>
  <c r="AU63" i="15"/>
  <c r="BG76" i="15"/>
  <c r="AB89" i="27"/>
  <c r="AB91" i="27" s="1"/>
  <c r="AB65" i="15" s="1"/>
  <c r="V89" i="27"/>
  <c r="V91" i="27" s="1"/>
  <c r="V65" i="15" s="1"/>
  <c r="H360" i="27"/>
  <c r="H362" i="27" s="1"/>
  <c r="BT270" i="27"/>
  <c r="BT272" i="27" s="1"/>
  <c r="AV270" i="27"/>
  <c r="AV272" i="27" s="1"/>
  <c r="J73" i="15"/>
  <c r="L132" i="27"/>
  <c r="L77" i="15" s="1"/>
  <c r="G76" i="15"/>
  <c r="BP42" i="27"/>
  <c r="BP373" i="27" s="1"/>
  <c r="CE132" i="27"/>
  <c r="CE179" i="27" s="1"/>
  <c r="CE181" i="27" s="1"/>
  <c r="CE78" i="15" s="1"/>
  <c r="AQ132" i="27"/>
  <c r="AQ382" i="27" s="1"/>
  <c r="AA399" i="27"/>
  <c r="AA401" i="27" s="1"/>
  <c r="K26" i="19"/>
  <c r="K28" i="19" s="1"/>
  <c r="BN132" i="27"/>
  <c r="BN179" i="27" s="1"/>
  <c r="BN181" i="27" s="1"/>
  <c r="BN78" i="15" s="1"/>
  <c r="AT63" i="15"/>
  <c r="AI391" i="27"/>
  <c r="BC42" i="27"/>
  <c r="BC89" i="27" s="1"/>
  <c r="BC91" i="27" s="1"/>
  <c r="BC65" i="15" s="1"/>
  <c r="BP73" i="15"/>
  <c r="CF73" i="15"/>
  <c r="I380" i="27"/>
  <c r="I381" i="27" s="1"/>
  <c r="I383" i="27" s="1"/>
  <c r="T380" i="27"/>
  <c r="T381" i="27" s="1"/>
  <c r="T383" i="27" s="1"/>
  <c r="L73" i="15"/>
  <c r="AI380" i="27"/>
  <c r="AI381" i="27" s="1"/>
  <c r="AI383" i="27" s="1"/>
  <c r="AG380" i="27"/>
  <c r="AG381" i="27" s="1"/>
  <c r="AG383" i="27" s="1"/>
  <c r="AO132" i="27"/>
  <c r="AO77" i="15" s="1"/>
  <c r="AO76" i="15"/>
  <c r="I353" i="27"/>
  <c r="BL360" i="27"/>
  <c r="BL362" i="27" s="1"/>
  <c r="AZ132" i="27"/>
  <c r="AZ382" i="27" s="1"/>
  <c r="I70" i="26"/>
  <c r="Q132" i="27"/>
  <c r="Q77" i="15" s="1"/>
  <c r="AP360" i="27"/>
  <c r="AP362" i="27" s="1"/>
  <c r="Q76" i="15"/>
  <c r="AP76" i="15"/>
  <c r="AP132" i="27"/>
  <c r="AP179" i="27" s="1"/>
  <c r="AP181" i="27" s="1"/>
  <c r="AP78" i="15" s="1"/>
  <c r="Z392" i="27"/>
  <c r="AP73" i="15"/>
  <c r="R373" i="27"/>
  <c r="CA391" i="27"/>
  <c r="AX76" i="15"/>
  <c r="BK360" i="27"/>
  <c r="BK362" i="27" s="1"/>
  <c r="CF63" i="15"/>
  <c r="M26" i="19"/>
  <c r="M28" i="19" s="1"/>
  <c r="V76" i="15"/>
  <c r="N76" i="15"/>
  <c r="N132" i="27"/>
  <c r="N77" i="15" s="1"/>
  <c r="CA399" i="27"/>
  <c r="CA401" i="27" s="1"/>
  <c r="AU360" i="27"/>
  <c r="AU362" i="27" s="1"/>
  <c r="BQ399" i="27"/>
  <c r="BQ401" i="27" s="1"/>
  <c r="AK399" i="27"/>
  <c r="AK401" i="27" s="1"/>
  <c r="AY399" i="27"/>
  <c r="AY401" i="27" s="1"/>
  <c r="S360" i="27"/>
  <c r="S362" i="27" s="1"/>
  <c r="I265" i="27"/>
  <c r="I264" i="27"/>
  <c r="AE132" i="27"/>
  <c r="AE77" i="15" s="1"/>
  <c r="CA42" i="27"/>
  <c r="CA373" i="27" s="1"/>
  <c r="AC399" i="27"/>
  <c r="AC401" i="27" s="1"/>
  <c r="BV360" i="27"/>
  <c r="BV362" i="27" s="1"/>
  <c r="BZ360" i="27"/>
  <c r="BZ362" i="27" s="1"/>
  <c r="BV390" i="27"/>
  <c r="BV392" i="27" s="1"/>
  <c r="AP390" i="27"/>
  <c r="AP392" i="27" s="1"/>
  <c r="J390" i="27"/>
  <c r="J392" i="27" s="1"/>
  <c r="CB270" i="27"/>
  <c r="CB272" i="27" s="1"/>
  <c r="I263" i="27"/>
  <c r="BW270" i="27"/>
  <c r="BW272" i="27" s="1"/>
  <c r="BK270" i="27"/>
  <c r="BK272" i="27" s="1"/>
  <c r="G270" i="27"/>
  <c r="G272" i="27" s="1"/>
  <c r="W64" i="15"/>
  <c r="Y132" i="27"/>
  <c r="Y382" i="27" s="1"/>
  <c r="BB132" i="27"/>
  <c r="BB382" i="27" s="1"/>
  <c r="BH73" i="15"/>
  <c r="BH42" i="27"/>
  <c r="BH89" i="27" s="1"/>
  <c r="BH91" i="27" s="1"/>
  <c r="BH65" i="15" s="1"/>
  <c r="CD42" i="27"/>
  <c r="CD64" i="15" s="1"/>
  <c r="BB64" i="15"/>
  <c r="BE380" i="27"/>
  <c r="BE381" i="27" s="1"/>
  <c r="BE383" i="27" s="1"/>
  <c r="G399" i="27"/>
  <c r="G401" i="27" s="1"/>
  <c r="BI399" i="27"/>
  <c r="BI401" i="27" s="1"/>
  <c r="AT360" i="27"/>
  <c r="AT362" i="27" s="1"/>
  <c r="G75" i="26"/>
  <c r="J337" i="27"/>
  <c r="J347" i="27" s="1"/>
  <c r="J333" i="27" s="1"/>
  <c r="BN390" i="27"/>
  <c r="BN392" i="27" s="1"/>
  <c r="AH390" i="27"/>
  <c r="AH392" i="27" s="1"/>
  <c r="BV73" i="15"/>
  <c r="Z373" i="27"/>
  <c r="AM63" i="15"/>
  <c r="BE76" i="15"/>
  <c r="AJ64" i="15"/>
  <c r="N373" i="27"/>
  <c r="AB380" i="27"/>
  <c r="AB381" i="27" s="1"/>
  <c r="AB383" i="27" s="1"/>
  <c r="AA73" i="15"/>
  <c r="Q380" i="27"/>
  <c r="Q381" i="27" s="1"/>
  <c r="Q383" i="27" s="1"/>
  <c r="AR73" i="15"/>
  <c r="AH380" i="27"/>
  <c r="AH381" i="27" s="1"/>
  <c r="AH383" i="27" s="1"/>
  <c r="AW73" i="15"/>
  <c r="BG380" i="27"/>
  <c r="BG381" i="27" s="1"/>
  <c r="BG383" i="27" s="1"/>
  <c r="BN380" i="27"/>
  <c r="BN381" i="27" s="1"/>
  <c r="AJ380" i="27"/>
  <c r="AJ381" i="27" s="1"/>
  <c r="AJ383" i="27" s="1"/>
  <c r="S380" i="27"/>
  <c r="S381" i="27" s="1"/>
  <c r="S383" i="27" s="1"/>
  <c r="AY73" i="15"/>
  <c r="BF73" i="15"/>
  <c r="Z73" i="15"/>
  <c r="AO73" i="15"/>
  <c r="AZ380" i="27"/>
  <c r="AZ381" i="27" s="1"/>
  <c r="AZ383" i="27" s="1"/>
  <c r="CC380" i="27"/>
  <c r="CC381" i="27" s="1"/>
  <c r="CC383" i="27" s="1"/>
  <c r="O25" i="19"/>
  <c r="BU73" i="15"/>
  <c r="BM132" i="27"/>
  <c r="BM179" i="27" s="1"/>
  <c r="BM181" i="27" s="1"/>
  <c r="BM78" i="15" s="1"/>
  <c r="BJ132" i="27"/>
  <c r="BJ77" i="15" s="1"/>
  <c r="AW132" i="27"/>
  <c r="AW179" i="27" s="1"/>
  <c r="AW181" i="27" s="1"/>
  <c r="AW78" i="15" s="1"/>
  <c r="AG374" i="27"/>
  <c r="M374" i="27"/>
  <c r="AI372" i="27"/>
  <c r="AI374" i="27" s="1"/>
  <c r="BX380" i="27"/>
  <c r="BX381" i="27" s="1"/>
  <c r="BX383" i="27" s="1"/>
  <c r="AP381" i="27"/>
  <c r="AP383" i="27" s="1"/>
  <c r="BS42" i="27"/>
  <c r="BS64" i="15" s="1"/>
  <c r="AH132" i="27"/>
  <c r="AH77" i="15" s="1"/>
  <c r="N64" i="15"/>
  <c r="J132" i="27"/>
  <c r="J382" i="27" s="1"/>
  <c r="O42" i="27"/>
  <c r="O64" i="15" s="1"/>
  <c r="V132" i="27"/>
  <c r="V382" i="27" s="1"/>
  <c r="R76" i="15"/>
  <c r="AT373" i="27"/>
  <c r="L42" i="27"/>
  <c r="L373" i="27" s="1"/>
  <c r="CC132" i="27"/>
  <c r="CC77" i="15" s="1"/>
  <c r="CI89" i="27"/>
  <c r="CI91" i="27" s="1"/>
  <c r="AT89" i="27"/>
  <c r="AT91" i="27" s="1"/>
  <c r="AT65" i="15" s="1"/>
  <c r="BF42" i="27"/>
  <c r="BF64" i="15" s="1"/>
  <c r="AZ63" i="15"/>
  <c r="BG399" i="27"/>
  <c r="BG401" i="27" s="1"/>
  <c r="BV381" i="27"/>
  <c r="BV383" i="27" s="1"/>
  <c r="J381" i="27"/>
  <c r="J383" i="27" s="1"/>
  <c r="BJ63" i="15"/>
  <c r="BJ42" i="27"/>
  <c r="BR63" i="15"/>
  <c r="BR42" i="27"/>
  <c r="BS399" i="27"/>
  <c r="BS401" i="27" s="1"/>
  <c r="CE399" i="27"/>
  <c r="CE401" i="27" s="1"/>
  <c r="S399" i="27"/>
  <c r="S401" i="27" s="1"/>
  <c r="CB360" i="27"/>
  <c r="CB362" i="27" s="1"/>
  <c r="AE360" i="27"/>
  <c r="AE362" i="27" s="1"/>
  <c r="AT372" i="27"/>
  <c r="AT374" i="27" s="1"/>
  <c r="AD372" i="27"/>
  <c r="AD374" i="27" s="1"/>
  <c r="N372" i="27"/>
  <c r="N374" i="27" s="1"/>
  <c r="BS132" i="27"/>
  <c r="BS179" i="27" s="1"/>
  <c r="BS181" i="27" s="1"/>
  <c r="BS78" i="15" s="1"/>
  <c r="AM132" i="27"/>
  <c r="AM77" i="15" s="1"/>
  <c r="BZ373" i="27"/>
  <c r="F75" i="26"/>
  <c r="BK399" i="27"/>
  <c r="BK401" i="27" s="1"/>
  <c r="AE399" i="27"/>
  <c r="AE401" i="27" s="1"/>
  <c r="CG399" i="27"/>
  <c r="CG401" i="27" s="1"/>
  <c r="BA399" i="27"/>
  <c r="BA401" i="27" s="1"/>
  <c r="U399" i="27"/>
  <c r="U401" i="27" s="1"/>
  <c r="N399" i="27"/>
  <c r="N401" i="27" s="1"/>
  <c r="BO270" i="27"/>
  <c r="BO272" i="27" s="1"/>
  <c r="BL270" i="27"/>
  <c r="BL272" i="27" s="1"/>
  <c r="CE380" i="27"/>
  <c r="CE381" i="27" s="1"/>
  <c r="CE383" i="27" s="1"/>
  <c r="BS270" i="27"/>
  <c r="BS272" i="27" s="1"/>
  <c r="BC270" i="27"/>
  <c r="BC272" i="27" s="1"/>
  <c r="AM270" i="27"/>
  <c r="AM272" i="27" s="1"/>
  <c r="CD380" i="27"/>
  <c r="CD381" i="27" s="1"/>
  <c r="CD383" i="27" s="1"/>
  <c r="AX380" i="27"/>
  <c r="AX381" i="27" s="1"/>
  <c r="AX383" i="27" s="1"/>
  <c r="R380" i="27"/>
  <c r="R381" i="27" s="1"/>
  <c r="R383" i="27" s="1"/>
  <c r="BZ372" i="27"/>
  <c r="BZ374" i="27" s="1"/>
  <c r="BJ372" i="27"/>
  <c r="BJ374" i="27" s="1"/>
  <c r="BR374" i="27"/>
  <c r="AL374" i="27"/>
  <c r="V374" i="27"/>
  <c r="BZ64" i="15"/>
  <c r="AD132" i="27"/>
  <c r="AD77" i="15" s="1"/>
  <c r="BF381" i="27"/>
  <c r="BF383" i="27" s="1"/>
  <c r="Z381" i="27"/>
  <c r="Z383" i="27" s="1"/>
  <c r="CI399" i="27"/>
  <c r="CI401" i="27" s="1"/>
  <c r="BC399" i="27"/>
  <c r="BC401" i="27" s="1"/>
  <c r="W399" i="27"/>
  <c r="W401" i="27" s="1"/>
  <c r="BY399" i="27"/>
  <c r="BY401" i="27" s="1"/>
  <c r="AS399" i="27"/>
  <c r="AS401" i="27" s="1"/>
  <c r="M399" i="27"/>
  <c r="M401" i="27" s="1"/>
  <c r="I355" i="27"/>
  <c r="BO399" i="27"/>
  <c r="BO401" i="27" s="1"/>
  <c r="AI399" i="27"/>
  <c r="AI401" i="27" s="1"/>
  <c r="I347" i="27"/>
  <c r="I333" i="27" s="1"/>
  <c r="AN360" i="27"/>
  <c r="AN362" i="27" s="1"/>
  <c r="AL360" i="27"/>
  <c r="AL362" i="27" s="1"/>
  <c r="BF372" i="27"/>
  <c r="BF374" i="27" s="1"/>
  <c r="CH374" i="27"/>
  <c r="AL63" i="15"/>
  <c r="AL42" i="27"/>
  <c r="AD63" i="15"/>
  <c r="Z398" i="27"/>
  <c r="Z399" i="27" s="1"/>
  <c r="BD76" i="15"/>
  <c r="BD132" i="27"/>
  <c r="AS63" i="15"/>
  <c r="AS42" i="27"/>
  <c r="O399" i="27"/>
  <c r="O401" i="27" s="1"/>
  <c r="CD398" i="27"/>
  <c r="CD399" i="27" s="1"/>
  <c r="CD401" i="27" s="1"/>
  <c r="R398" i="27"/>
  <c r="R399" i="27" s="1"/>
  <c r="BU398" i="27"/>
  <c r="BU399" i="27" s="1"/>
  <c r="I398" i="27"/>
  <c r="I399" i="27" s="1"/>
  <c r="X398" i="27"/>
  <c r="X399" i="27" s="1"/>
  <c r="BJ399" i="27"/>
  <c r="BJ401" i="27" s="1"/>
  <c r="AZ398" i="27"/>
  <c r="AZ399" i="27" s="1"/>
  <c r="CG360" i="27"/>
  <c r="CG362" i="27" s="1"/>
  <c r="BA360" i="27"/>
  <c r="BA362" i="27" s="1"/>
  <c r="U360" i="27"/>
  <c r="U362" i="27" s="1"/>
  <c r="BH400" i="27"/>
  <c r="BH360" i="27"/>
  <c r="BH362" i="27" s="1"/>
  <c r="BJ391" i="27"/>
  <c r="BJ270" i="27"/>
  <c r="BJ272" i="27" s="1"/>
  <c r="CA74" i="15"/>
  <c r="O74" i="15"/>
  <c r="AL74" i="15"/>
  <c r="CC400" i="27"/>
  <c r="CC360" i="27"/>
  <c r="CC362" i="27" s="1"/>
  <c r="AW400" i="27"/>
  <c r="AW360" i="27"/>
  <c r="AW362" i="27" s="1"/>
  <c r="Q400" i="27"/>
  <c r="Q360" i="27"/>
  <c r="Q362" i="27" s="1"/>
  <c r="BU74" i="15"/>
  <c r="BU381" i="27"/>
  <c r="BU383" i="27" s="1"/>
  <c r="I74" i="15"/>
  <c r="BG360" i="27"/>
  <c r="BG362" i="27" s="1"/>
  <c r="BR73" i="15"/>
  <c r="BR380" i="27"/>
  <c r="BR381" i="27" s="1"/>
  <c r="AK73" i="15"/>
  <c r="AK380" i="27"/>
  <c r="AK381" i="27" s="1"/>
  <c r="CG74" i="15"/>
  <c r="AB74" i="15"/>
  <c r="BW74" i="15"/>
  <c r="K74" i="15"/>
  <c r="K381" i="27"/>
  <c r="K383" i="27" s="1"/>
  <c r="AF73" i="15"/>
  <c r="AF380" i="27"/>
  <c r="AF381" i="27" s="1"/>
  <c r="BW63" i="15"/>
  <c r="BW42" i="27"/>
  <c r="K63" i="15"/>
  <c r="K42" i="27"/>
  <c r="BS73" i="15"/>
  <c r="BS380" i="27"/>
  <c r="BS381" i="27" s="1"/>
  <c r="G73" i="15"/>
  <c r="G380" i="27"/>
  <c r="G381" i="27" s="1"/>
  <c r="G152" i="27"/>
  <c r="BQ372" i="27"/>
  <c r="BQ374" i="27" s="1"/>
  <c r="AK372" i="27"/>
  <c r="AK374" i="27" s="1"/>
  <c r="AW64" i="15"/>
  <c r="AW373" i="27"/>
  <c r="AW89" i="27"/>
  <c r="AW91" i="27" s="1"/>
  <c r="AW65" i="15" s="1"/>
  <c r="BD63" i="15"/>
  <c r="BD42" i="27"/>
  <c r="CB63" i="15"/>
  <c r="CB42" i="27"/>
  <c r="BK77" i="15"/>
  <c r="BK382" i="27"/>
  <c r="BK179" i="27"/>
  <c r="BK181" i="27" s="1"/>
  <c r="BK78" i="15" s="1"/>
  <c r="BQ76" i="15"/>
  <c r="BQ132" i="27"/>
  <c r="AK76" i="15"/>
  <c r="P26" i="19"/>
  <c r="P28" i="19" s="1"/>
  <c r="AK132" i="27"/>
  <c r="BZ77" i="15"/>
  <c r="BZ382" i="27"/>
  <c r="BZ179" i="27"/>
  <c r="BZ181" i="27" s="1"/>
  <c r="BZ78" i="15" s="1"/>
  <c r="CC64" i="15"/>
  <c r="CC373" i="27"/>
  <c r="CC89" i="27"/>
  <c r="CC91" i="27" s="1"/>
  <c r="CC65" i="15" s="1"/>
  <c r="I64" i="15"/>
  <c r="I373" i="27"/>
  <c r="I89" i="27"/>
  <c r="I91" i="27" s="1"/>
  <c r="I65" i="15" s="1"/>
  <c r="BV77" i="15"/>
  <c r="CC398" i="27"/>
  <c r="CC399" i="27" s="1"/>
  <c r="AN73" i="15"/>
  <c r="AN380" i="27"/>
  <c r="AN381" i="27" s="1"/>
  <c r="BH77" i="15"/>
  <c r="BH382" i="27"/>
  <c r="BH179" i="27"/>
  <c r="BH181" i="27" s="1"/>
  <c r="BH78" i="15" s="1"/>
  <c r="M63" i="15"/>
  <c r="M42" i="27"/>
  <c r="BV398" i="27"/>
  <c r="BV399" i="27" s="1"/>
  <c r="J398" i="27"/>
  <c r="J399" i="27" s="1"/>
  <c r="BM398" i="27"/>
  <c r="CB398" i="27"/>
  <c r="CB399" i="27" s="1"/>
  <c r="P398" i="27"/>
  <c r="P399" i="27" s="1"/>
  <c r="BB399" i="27"/>
  <c r="BB401" i="27" s="1"/>
  <c r="AR398" i="27"/>
  <c r="CI360" i="27"/>
  <c r="CI362" i="27" s="1"/>
  <c r="BC360" i="27"/>
  <c r="BC362" i="27" s="1"/>
  <c r="W360" i="27"/>
  <c r="W362" i="27" s="1"/>
  <c r="AZ400" i="27"/>
  <c r="AZ360" i="27"/>
  <c r="AZ362" i="27" s="1"/>
  <c r="BB391" i="27"/>
  <c r="BB270" i="27"/>
  <c r="BB272" i="27" s="1"/>
  <c r="AF360" i="27"/>
  <c r="AF362" i="27" s="1"/>
  <c r="BS74" i="15"/>
  <c r="G74" i="15"/>
  <c r="AD74" i="15"/>
  <c r="CC391" i="27"/>
  <c r="CC270" i="27"/>
  <c r="CC272" i="27" s="1"/>
  <c r="AW391" i="27"/>
  <c r="AW270" i="27"/>
  <c r="AW272" i="27" s="1"/>
  <c r="Q391" i="27"/>
  <c r="Q270" i="27"/>
  <c r="Q272" i="27" s="1"/>
  <c r="BM74" i="15"/>
  <c r="BJ73" i="15"/>
  <c r="BJ380" i="27"/>
  <c r="BJ381" i="27" s="1"/>
  <c r="AC73" i="15"/>
  <c r="AC380" i="27"/>
  <c r="BQ74" i="15"/>
  <c r="CF74" i="15"/>
  <c r="CF381" i="27"/>
  <c r="CF383" i="27" s="1"/>
  <c r="T74" i="15"/>
  <c r="BO74" i="15"/>
  <c r="BO381" i="27"/>
  <c r="BO383" i="27" s="1"/>
  <c r="X73" i="15"/>
  <c r="X380" i="27"/>
  <c r="X381" i="27" s="1"/>
  <c r="BO63" i="15"/>
  <c r="BO42" i="27"/>
  <c r="BK73" i="15"/>
  <c r="BK380" i="27"/>
  <c r="AF76" i="15"/>
  <c r="O26" i="19"/>
  <c r="O28" i="19" s="1"/>
  <c r="AF132" i="27"/>
  <c r="BL76" i="15"/>
  <c r="BL132" i="27"/>
  <c r="BQ63" i="15"/>
  <c r="BQ42" i="27"/>
  <c r="AK63" i="15"/>
  <c r="R77" i="15"/>
  <c r="R382" i="27"/>
  <c r="R179" i="27"/>
  <c r="R181" i="27" s="1"/>
  <c r="R78" i="15" s="1"/>
  <c r="BG77" i="15"/>
  <c r="BG382" i="27"/>
  <c r="BG179" i="27"/>
  <c r="BG181" i="27" s="1"/>
  <c r="BG78" i="15" s="1"/>
  <c r="AX77" i="15"/>
  <c r="AX382" i="27"/>
  <c r="AX179" i="27"/>
  <c r="AX181" i="27" s="1"/>
  <c r="AX78" i="15" s="1"/>
  <c r="AF398" i="27"/>
  <c r="BR399" i="27"/>
  <c r="BR401" i="27" s="1"/>
  <c r="BR391" i="27"/>
  <c r="BR270" i="27"/>
  <c r="BR272" i="27" s="1"/>
  <c r="BN64" i="15"/>
  <c r="BN373" i="27"/>
  <c r="BN89" i="27"/>
  <c r="BN91" i="27" s="1"/>
  <c r="BN65" i="15" s="1"/>
  <c r="BW399" i="27"/>
  <c r="BW401" i="27" s="1"/>
  <c r="K399" i="27"/>
  <c r="K401" i="27" s="1"/>
  <c r="BN398" i="27"/>
  <c r="BN399" i="27" s="1"/>
  <c r="BE398" i="27"/>
  <c r="BE399" i="27" s="1"/>
  <c r="BT398" i="27"/>
  <c r="BT399" i="27" s="1"/>
  <c r="H398" i="27"/>
  <c r="H399" i="27" s="1"/>
  <c r="H333" i="27"/>
  <c r="AT399" i="27"/>
  <c r="AT401" i="27" s="1"/>
  <c r="AJ398" i="27"/>
  <c r="AJ399" i="27" s="1"/>
  <c r="BY360" i="27"/>
  <c r="BY362" i="27" s="1"/>
  <c r="AS360" i="27"/>
  <c r="AS362" i="27" s="1"/>
  <c r="M360" i="27"/>
  <c r="M362" i="27" s="1"/>
  <c r="AR400" i="27"/>
  <c r="AR360" i="27"/>
  <c r="AR362" i="27" s="1"/>
  <c r="AT391" i="27"/>
  <c r="AT270" i="27"/>
  <c r="AT272" i="27" s="1"/>
  <c r="BK74" i="15"/>
  <c r="V74" i="15"/>
  <c r="M25" i="19"/>
  <c r="BO360" i="27"/>
  <c r="BO362" i="27" s="1"/>
  <c r="BU400" i="27"/>
  <c r="BU360" i="27"/>
  <c r="BU362" i="27" s="1"/>
  <c r="AO400" i="27"/>
  <c r="AO360" i="27"/>
  <c r="AO362" i="27" s="1"/>
  <c r="I400" i="27"/>
  <c r="I360" i="27"/>
  <c r="I362" i="27" s="1"/>
  <c r="BR360" i="27"/>
  <c r="BR362" i="27" s="1"/>
  <c r="AI360" i="27"/>
  <c r="AI362" i="27" s="1"/>
  <c r="BE74" i="15"/>
  <c r="BB73" i="15"/>
  <c r="BB380" i="27"/>
  <c r="BB381" i="27" s="1"/>
  <c r="BB383" i="27" s="1"/>
  <c r="BG374" i="27"/>
  <c r="AA374" i="27"/>
  <c r="K360" i="27"/>
  <c r="K362" i="27" s="1"/>
  <c r="CG73" i="15"/>
  <c r="CG380" i="27"/>
  <c r="U73" i="15"/>
  <c r="U380" i="27"/>
  <c r="U381" i="27" s="1"/>
  <c r="Z374" i="27"/>
  <c r="BA74" i="15"/>
  <c r="BX74" i="15"/>
  <c r="L74" i="15"/>
  <c r="K25" i="19"/>
  <c r="L381" i="27"/>
  <c r="L383" i="27" s="1"/>
  <c r="BG74" i="15"/>
  <c r="CB73" i="15"/>
  <c r="CB380" i="27"/>
  <c r="CB381" i="27" s="1"/>
  <c r="P73" i="15"/>
  <c r="P380" i="27"/>
  <c r="BB372" i="27"/>
  <c r="BB374" i="27" s="1"/>
  <c r="AP64" i="15"/>
  <c r="AP373" i="27"/>
  <c r="AP89" i="27"/>
  <c r="AP91" i="27" s="1"/>
  <c r="AP65" i="15" s="1"/>
  <c r="BG63" i="15"/>
  <c r="BG42" i="27"/>
  <c r="BC73" i="15"/>
  <c r="BC380" i="27"/>
  <c r="BC381" i="27" s="1"/>
  <c r="BI372" i="27"/>
  <c r="BI374" i="27" s="1"/>
  <c r="AC372" i="27"/>
  <c r="AC374" i="27" s="1"/>
  <c r="AG64" i="15"/>
  <c r="AG373" i="27"/>
  <c r="AG89" i="27"/>
  <c r="AG91" i="27" s="1"/>
  <c r="AG65" i="15" s="1"/>
  <c r="AF63" i="15"/>
  <c r="BL63" i="15"/>
  <c r="BL42" i="27"/>
  <c r="BC77" i="15"/>
  <c r="BC382" i="27"/>
  <c r="BC179" i="27"/>
  <c r="BC181" i="27" s="1"/>
  <c r="BC78" i="15" s="1"/>
  <c r="W77" i="15"/>
  <c r="W382" i="27"/>
  <c r="W179" i="27"/>
  <c r="W181" i="27" s="1"/>
  <c r="W78" i="15" s="1"/>
  <c r="BE77" i="15"/>
  <c r="BE382" i="27"/>
  <c r="BE179" i="27"/>
  <c r="BE181" i="27" s="1"/>
  <c r="BE78" i="15" s="1"/>
  <c r="BI76" i="15"/>
  <c r="BI132" i="27"/>
  <c r="AC76" i="15"/>
  <c r="AC132" i="27"/>
  <c r="BE64" i="15"/>
  <c r="BE373" i="27"/>
  <c r="BE89" i="27"/>
  <c r="BE91" i="27" s="1"/>
  <c r="BE65" i="15" s="1"/>
  <c r="Z77" i="15"/>
  <c r="Z382" i="27"/>
  <c r="Z179" i="27"/>
  <c r="Z181" i="27" s="1"/>
  <c r="Z78" i="15" s="1"/>
  <c r="W74" i="15"/>
  <c r="Y391" i="27"/>
  <c r="Y270" i="27"/>
  <c r="Y272" i="27" s="1"/>
  <c r="CC74" i="15"/>
  <c r="AJ74" i="15"/>
  <c r="CE74" i="15"/>
  <c r="AZ64" i="15"/>
  <c r="AZ373" i="27"/>
  <c r="AZ89" i="27"/>
  <c r="AZ91" i="27" s="1"/>
  <c r="AZ65" i="15" s="1"/>
  <c r="BF398" i="27"/>
  <c r="BF399" i="27" s="1"/>
  <c r="AW398" i="27"/>
  <c r="AW399" i="27" s="1"/>
  <c r="BL398" i="27"/>
  <c r="BL399" i="27" s="1"/>
  <c r="AL399" i="27"/>
  <c r="AL401" i="27" s="1"/>
  <c r="AB398" i="27"/>
  <c r="AB399" i="27" s="1"/>
  <c r="CA360" i="27"/>
  <c r="CA362" i="27" s="1"/>
  <c r="O360" i="27"/>
  <c r="O362" i="27" s="1"/>
  <c r="AJ400" i="27"/>
  <c r="AJ360" i="27"/>
  <c r="AJ362" i="27" s="1"/>
  <c r="AL391" i="27"/>
  <c r="AL270" i="27"/>
  <c r="AL272" i="27" s="1"/>
  <c r="X360" i="27"/>
  <c r="X362" i="27" s="1"/>
  <c r="CE360" i="27"/>
  <c r="CE362" i="27" s="1"/>
  <c r="BC74" i="15"/>
  <c r="CD360" i="27"/>
  <c r="CD362" i="27" s="1"/>
  <c r="BZ74" i="15"/>
  <c r="N74" i="15"/>
  <c r="BU391" i="27"/>
  <c r="BU270" i="27"/>
  <c r="BU272" i="27" s="1"/>
  <c r="AO391" i="27"/>
  <c r="AO270" i="27"/>
  <c r="AO272" i="27" s="1"/>
  <c r="I391" i="27"/>
  <c r="I270" i="27"/>
  <c r="I272" i="27" s="1"/>
  <c r="AW74" i="15"/>
  <c r="AW381" i="27"/>
  <c r="AW383" i="27" s="1"/>
  <c r="AT73" i="15"/>
  <c r="AT380" i="27"/>
  <c r="AT381" i="27" s="1"/>
  <c r="BY73" i="15"/>
  <c r="BY380" i="27"/>
  <c r="M73" i="15"/>
  <c r="M380" i="27"/>
  <c r="M381" i="27" s="1"/>
  <c r="AK74" i="15"/>
  <c r="P25" i="19"/>
  <c r="BE374" i="27"/>
  <c r="BP74" i="15"/>
  <c r="BP381" i="27"/>
  <c r="BP383" i="27" s="1"/>
  <c r="AY74" i="15"/>
  <c r="AY381" i="27"/>
  <c r="AY383" i="27" s="1"/>
  <c r="BT73" i="15"/>
  <c r="BT380" i="27"/>
  <c r="BT381" i="27" s="1"/>
  <c r="H73" i="15"/>
  <c r="H380" i="27"/>
  <c r="H152" i="27"/>
  <c r="AH64" i="15"/>
  <c r="AH373" i="27"/>
  <c r="AH89" i="27"/>
  <c r="AH91" i="27" s="1"/>
  <c r="AH65" i="15" s="1"/>
  <c r="AY63" i="15"/>
  <c r="AY42" i="27"/>
  <c r="BP77" i="15"/>
  <c r="BP382" i="27"/>
  <c r="BP179" i="27"/>
  <c r="BP181" i="27" s="1"/>
  <c r="BP78" i="15" s="1"/>
  <c r="AU73" i="15"/>
  <c r="AU380" i="27"/>
  <c r="H76" i="15"/>
  <c r="H132" i="27"/>
  <c r="AN76" i="15"/>
  <c r="AN132" i="27"/>
  <c r="CF64" i="15"/>
  <c r="CF373" i="27"/>
  <c r="CF89" i="27"/>
  <c r="CF91" i="27" s="1"/>
  <c r="CF65" i="15" s="1"/>
  <c r="T64" i="15"/>
  <c r="T373" i="27"/>
  <c r="T89" i="27"/>
  <c r="T91" i="27" s="1"/>
  <c r="T65" i="15" s="1"/>
  <c r="BI63" i="15"/>
  <c r="BI42" i="27"/>
  <c r="AC63" i="15"/>
  <c r="BH398" i="27"/>
  <c r="BE391" i="27"/>
  <c r="BE270" i="27"/>
  <c r="BE272" i="27" s="1"/>
  <c r="Q74" i="15"/>
  <c r="L25" i="19"/>
  <c r="L31" i="19" s="1"/>
  <c r="L32" i="19" s="1"/>
  <c r="CA73" i="15"/>
  <c r="CA380" i="27"/>
  <c r="CB76" i="15"/>
  <c r="CB132" i="27"/>
  <c r="BK64" i="15"/>
  <c r="BK373" i="27"/>
  <c r="BK89" i="27"/>
  <c r="BK91" i="27" s="1"/>
  <c r="BK65" i="15" s="1"/>
  <c r="BO77" i="15"/>
  <c r="BO382" i="27"/>
  <c r="BO179" i="27"/>
  <c r="BO181" i="27" s="1"/>
  <c r="BO78" i="15" s="1"/>
  <c r="X63" i="15"/>
  <c r="AU399" i="27"/>
  <c r="AU401" i="27" s="1"/>
  <c r="AX398" i="27"/>
  <c r="AX399" i="27" s="1"/>
  <c r="AO398" i="27"/>
  <c r="AO399" i="27" s="1"/>
  <c r="BD398" i="27"/>
  <c r="BD399" i="27" s="1"/>
  <c r="AD399" i="27"/>
  <c r="AD401" i="27" s="1"/>
  <c r="CF398" i="27"/>
  <c r="CF399" i="27" s="1"/>
  <c r="T398" i="27"/>
  <c r="BQ360" i="27"/>
  <c r="BQ362" i="27" s="1"/>
  <c r="AK360" i="27"/>
  <c r="AK362" i="27" s="1"/>
  <c r="AB400" i="27"/>
  <c r="AB360" i="27"/>
  <c r="AB362" i="27" s="1"/>
  <c r="AD391" i="27"/>
  <c r="AD270" i="27"/>
  <c r="AD272" i="27" s="1"/>
  <c r="AU74" i="15"/>
  <c r="BR74" i="15"/>
  <c r="BM400" i="27"/>
  <c r="BM360" i="27"/>
  <c r="BM362" i="27" s="1"/>
  <c r="AG400" i="27"/>
  <c r="AG360" i="27"/>
  <c r="AG362" i="27" s="1"/>
  <c r="BN360" i="27"/>
  <c r="BN362" i="27" s="1"/>
  <c r="BJ360" i="27"/>
  <c r="BJ362" i="27" s="1"/>
  <c r="AD360" i="27"/>
  <c r="AD362" i="27" s="1"/>
  <c r="J360" i="27"/>
  <c r="J362" i="27" s="1"/>
  <c r="AO74" i="15"/>
  <c r="AO381" i="27"/>
  <c r="AO383" i="27" s="1"/>
  <c r="AL73" i="15"/>
  <c r="AL380" i="27"/>
  <c r="BQ73" i="15"/>
  <c r="BQ380" i="27"/>
  <c r="BQ381" i="27" s="1"/>
  <c r="U74" i="15"/>
  <c r="BH74" i="15"/>
  <c r="BH381" i="27"/>
  <c r="BH383" i="27" s="1"/>
  <c r="AQ74" i="15"/>
  <c r="BL73" i="15"/>
  <c r="BL380" i="27"/>
  <c r="AQ63" i="15"/>
  <c r="AQ42" i="27"/>
  <c r="AM73" i="15"/>
  <c r="AM380" i="27"/>
  <c r="AM381" i="27" s="1"/>
  <c r="BU64" i="15"/>
  <c r="BU373" i="27"/>
  <c r="BU89" i="27"/>
  <c r="BU91" i="27" s="1"/>
  <c r="BU65" i="15" s="1"/>
  <c r="Q64" i="15"/>
  <c r="Q373" i="27"/>
  <c r="Q89" i="27"/>
  <c r="Q91" i="27" s="1"/>
  <c r="Q65" i="15" s="1"/>
  <c r="H63" i="15"/>
  <c r="H42" i="27"/>
  <c r="AN63" i="15"/>
  <c r="AN42" i="27"/>
  <c r="CA77" i="15"/>
  <c r="CA382" i="27"/>
  <c r="CA179" i="27"/>
  <c r="CA181" i="27" s="1"/>
  <c r="CA78" i="15" s="1"/>
  <c r="CG76" i="15"/>
  <c r="CG132" i="27"/>
  <c r="BA76" i="15"/>
  <c r="BA132" i="27"/>
  <c r="U76" i="15"/>
  <c r="U132" i="27"/>
  <c r="AO64" i="15"/>
  <c r="AO373" i="27"/>
  <c r="AO89" i="27"/>
  <c r="AO91" i="27" s="1"/>
  <c r="AO65" i="15" s="1"/>
  <c r="AV76" i="15"/>
  <c r="AV132" i="27"/>
  <c r="BP400" i="27"/>
  <c r="BP360" i="27"/>
  <c r="BP362" i="27" s="1"/>
  <c r="N73" i="15"/>
  <c r="N380" i="27"/>
  <c r="CE63" i="15"/>
  <c r="CE42" i="27"/>
  <c r="O73" i="15"/>
  <c r="O380" i="27"/>
  <c r="CD77" i="15"/>
  <c r="CD382" i="27"/>
  <c r="CD179" i="27"/>
  <c r="CD181" i="27" s="1"/>
  <c r="CD78" i="15" s="1"/>
  <c r="AM399" i="27"/>
  <c r="AM401" i="27" s="1"/>
  <c r="AP398" i="27"/>
  <c r="AP399" i="27" s="1"/>
  <c r="AG398" i="27"/>
  <c r="AG399" i="27" s="1"/>
  <c r="AV398" i="27"/>
  <c r="CH399" i="27"/>
  <c r="CH401" i="27" s="1"/>
  <c r="V399" i="27"/>
  <c r="V401" i="27" s="1"/>
  <c r="BX398" i="27"/>
  <c r="BX399" i="27" s="1"/>
  <c r="L398" i="27"/>
  <c r="L399" i="27" s="1"/>
  <c r="BS360" i="27"/>
  <c r="BS362" i="27" s="1"/>
  <c r="AM360" i="27"/>
  <c r="AM362" i="27" s="1"/>
  <c r="G360" i="27"/>
  <c r="G362" i="27" s="1"/>
  <c r="CF400" i="27"/>
  <c r="CF360" i="27"/>
  <c r="CF362" i="27" s="1"/>
  <c r="T400" i="27"/>
  <c r="T360" i="27"/>
  <c r="T362" i="27" s="1"/>
  <c r="CH391" i="27"/>
  <c r="CH270" i="27"/>
  <c r="CH272" i="27" s="1"/>
  <c r="V391" i="27"/>
  <c r="V270" i="27"/>
  <c r="V272" i="27" s="1"/>
  <c r="AV360" i="27"/>
  <c r="AV362" i="27" s="1"/>
  <c r="P360" i="27"/>
  <c r="P362" i="27" s="1"/>
  <c r="BF360" i="27"/>
  <c r="BF362" i="27" s="1"/>
  <c r="AM74" i="15"/>
  <c r="BJ74" i="15"/>
  <c r="J263" i="27"/>
  <c r="J265" i="27"/>
  <c r="J257" i="27"/>
  <c r="J243" i="27" s="1"/>
  <c r="K247" i="27"/>
  <c r="J264" i="27"/>
  <c r="BM391" i="27"/>
  <c r="BM270" i="27"/>
  <c r="BM272" i="27" s="1"/>
  <c r="AG391" i="27"/>
  <c r="AG270" i="27"/>
  <c r="AG272" i="27" s="1"/>
  <c r="AG74" i="15"/>
  <c r="AD73" i="15"/>
  <c r="AD380" i="27"/>
  <c r="AD381" i="27" s="1"/>
  <c r="BI73" i="15"/>
  <c r="BI380" i="27"/>
  <c r="I58" i="15"/>
  <c r="I76" i="27"/>
  <c r="I62" i="27" s="1"/>
  <c r="I84" i="27"/>
  <c r="I82" i="27"/>
  <c r="I83" i="27"/>
  <c r="AZ74" i="15"/>
  <c r="AI74" i="15"/>
  <c r="BD73" i="15"/>
  <c r="BD380" i="27"/>
  <c r="AI63" i="15"/>
  <c r="AE73" i="15"/>
  <c r="AE380" i="27"/>
  <c r="AE381" i="27" s="1"/>
  <c r="AE383" i="27" s="1"/>
  <c r="BX77" i="15"/>
  <c r="BX382" i="27"/>
  <c r="BX179" i="27"/>
  <c r="BX181" i="27" s="1"/>
  <c r="BX78" i="15" s="1"/>
  <c r="BT76" i="15"/>
  <c r="BT132" i="27"/>
  <c r="AM64" i="15"/>
  <c r="AM373" i="27"/>
  <c r="AM89" i="27"/>
  <c r="AM91" i="27" s="1"/>
  <c r="AM65" i="15" s="1"/>
  <c r="P76" i="15"/>
  <c r="P132" i="27"/>
  <c r="AT77" i="15"/>
  <c r="CH179" i="27"/>
  <c r="CH181" i="27" s="1"/>
  <c r="AU64" i="15"/>
  <c r="AU373" i="27"/>
  <c r="AU89" i="27"/>
  <c r="AU91" i="27" s="1"/>
  <c r="AU65" i="15" s="1"/>
  <c r="CG63" i="15"/>
  <c r="CG42" i="27"/>
  <c r="BA63" i="15"/>
  <c r="BA42" i="27"/>
  <c r="U63" i="15"/>
  <c r="AV63" i="15"/>
  <c r="AV42" i="27"/>
  <c r="Q398" i="27"/>
  <c r="Q399" i="27" s="1"/>
  <c r="AT74" i="15"/>
  <c r="BZ73" i="15"/>
  <c r="BZ380" i="27"/>
  <c r="BZ381" i="27" s="1"/>
  <c r="AS73" i="15"/>
  <c r="AS380" i="27"/>
  <c r="S74" i="15"/>
  <c r="S63" i="15"/>
  <c r="BY63" i="15"/>
  <c r="BY42" i="27"/>
  <c r="AQ399" i="27"/>
  <c r="AQ401" i="27" s="1"/>
  <c r="AH398" i="27"/>
  <c r="AH399" i="27" s="1"/>
  <c r="Y398" i="27"/>
  <c r="AN398" i="27"/>
  <c r="BZ399" i="27"/>
  <c r="BZ401" i="27" s="1"/>
  <c r="BP398" i="27"/>
  <c r="BI360" i="27"/>
  <c r="BI362" i="27" s="1"/>
  <c r="AC360" i="27"/>
  <c r="AC362" i="27" s="1"/>
  <c r="BX400" i="27"/>
  <c r="BX360" i="27"/>
  <c r="BX362" i="27" s="1"/>
  <c r="L400" i="27"/>
  <c r="L360" i="27"/>
  <c r="L362" i="27" s="1"/>
  <c r="BZ391" i="27"/>
  <c r="BZ270" i="27"/>
  <c r="BZ272" i="27" s="1"/>
  <c r="N391" i="27"/>
  <c r="N270" i="27"/>
  <c r="N272" i="27" s="1"/>
  <c r="AE74" i="15"/>
  <c r="BB74" i="15"/>
  <c r="AY360" i="27"/>
  <c r="AY362" i="27" s="1"/>
  <c r="BE400" i="27"/>
  <c r="BE360" i="27"/>
  <c r="BE362" i="27" s="1"/>
  <c r="Y400" i="27"/>
  <c r="Y360" i="27"/>
  <c r="Y362" i="27" s="1"/>
  <c r="AA360" i="27"/>
  <c r="AA362" i="27" s="1"/>
  <c r="BB360" i="27"/>
  <c r="BB362" i="27" s="1"/>
  <c r="N360" i="27"/>
  <c r="N362" i="27" s="1"/>
  <c r="I80" i="15"/>
  <c r="I71" i="15"/>
  <c r="I173" i="27"/>
  <c r="I172" i="27"/>
  <c r="I174" i="27"/>
  <c r="I166" i="27"/>
  <c r="I152" i="27" s="1"/>
  <c r="J156" i="27"/>
  <c r="Y74" i="15"/>
  <c r="CH380" i="27"/>
  <c r="V73" i="15"/>
  <c r="V380" i="27"/>
  <c r="BH372" i="27"/>
  <c r="BH374" i="27" s="1"/>
  <c r="AB372" i="27"/>
  <c r="AB374" i="27" s="1"/>
  <c r="BW360" i="27"/>
  <c r="BW362" i="27" s="1"/>
  <c r="BA73" i="15"/>
  <c r="BA380" i="27"/>
  <c r="AR74" i="15"/>
  <c r="AR381" i="27"/>
  <c r="AR383" i="27" s="1"/>
  <c r="AA74" i="15"/>
  <c r="N25" i="19"/>
  <c r="AA381" i="27"/>
  <c r="AA383" i="27" s="1"/>
  <c r="AV73" i="15"/>
  <c r="AV380" i="27"/>
  <c r="AV381" i="27" s="1"/>
  <c r="BV64" i="15"/>
  <c r="BV373" i="27"/>
  <c r="BV89" i="27"/>
  <c r="BV91" i="27" s="1"/>
  <c r="BV65" i="15" s="1"/>
  <c r="J64" i="15"/>
  <c r="J373" i="27"/>
  <c r="J89" i="27"/>
  <c r="J91" i="27" s="1"/>
  <c r="J65" i="15" s="1"/>
  <c r="AA63" i="15"/>
  <c r="CI380" i="27"/>
  <c r="CI381" i="27" s="1"/>
  <c r="W73" i="15"/>
  <c r="W380" i="27"/>
  <c r="W381" i="27" s="1"/>
  <c r="BM64" i="15"/>
  <c r="BM373" i="27"/>
  <c r="BM89" i="27"/>
  <c r="BM91" i="27" s="1"/>
  <c r="BM65" i="15" s="1"/>
  <c r="BT63" i="15"/>
  <c r="BT42" i="27"/>
  <c r="P63" i="15"/>
  <c r="P42" i="27"/>
  <c r="G77" i="15"/>
  <c r="G382" i="27"/>
  <c r="G179" i="27"/>
  <c r="G181" i="27" s="1"/>
  <c r="G78" i="15" s="1"/>
  <c r="BY76" i="15"/>
  <c r="BY132" i="27"/>
  <c r="AS76" i="15"/>
  <c r="AS132" i="27"/>
  <c r="M76" i="15"/>
  <c r="M132" i="27"/>
  <c r="BX64" i="15"/>
  <c r="BX373" i="27"/>
  <c r="BX89" i="27"/>
  <c r="BX91" i="27" s="1"/>
  <c r="BX65" i="15" s="1"/>
  <c r="Y64" i="15"/>
  <c r="Y373" i="27"/>
  <c r="Y89" i="27"/>
  <c r="Y91" i="27" s="1"/>
  <c r="Y65" i="15" s="1"/>
  <c r="X76" i="15"/>
  <c r="X132" i="27"/>
  <c r="E70" i="26"/>
  <c r="F70" i="26"/>
  <c r="G70" i="26"/>
  <c r="E75" i="26"/>
  <c r="E76" i="26" s="1"/>
  <c r="H75" i="26"/>
  <c r="I75" i="26"/>
  <c r="I15" i="26"/>
  <c r="T382" i="27" l="1"/>
  <c r="BV179" i="27"/>
  <c r="BV181" i="27" s="1"/>
  <c r="BV78" i="15" s="1"/>
  <c r="AT179" i="27"/>
  <c r="AT181" i="27" s="1"/>
  <c r="AT78" i="15" s="1"/>
  <c r="AA179" i="27"/>
  <c r="AA181" i="27" s="1"/>
  <c r="AA78" i="15" s="1"/>
  <c r="K179" i="27"/>
  <c r="K181" i="27" s="1"/>
  <c r="K78" i="15" s="1"/>
  <c r="K382" i="27"/>
  <c r="G64" i="15"/>
  <c r="O77" i="15"/>
  <c r="AA382" i="27"/>
  <c r="K31" i="19"/>
  <c r="K32" i="19" s="1"/>
  <c r="O179" i="27"/>
  <c r="O181" i="27" s="1"/>
  <c r="O78" i="15" s="1"/>
  <c r="AX64" i="15"/>
  <c r="T77" i="15"/>
  <c r="AY179" i="27"/>
  <c r="AY181" i="27" s="1"/>
  <c r="AY78" i="15" s="1"/>
  <c r="N31" i="19"/>
  <c r="N32" i="19" s="1"/>
  <c r="AG179" i="27"/>
  <c r="AG181" i="27" s="1"/>
  <c r="AG78" i="15" s="1"/>
  <c r="AG382" i="27"/>
  <c r="BC64" i="15"/>
  <c r="AY382" i="27"/>
  <c r="BP64" i="15"/>
  <c r="BW179" i="27"/>
  <c r="BW181" i="27" s="1"/>
  <c r="BW78" i="15" s="1"/>
  <c r="AB179" i="27"/>
  <c r="AB181" i="27" s="1"/>
  <c r="AB78" i="15" s="1"/>
  <c r="AB382" i="27"/>
  <c r="AJ77" i="15"/>
  <c r="BW77" i="15"/>
  <c r="W373" i="27"/>
  <c r="BS382" i="27"/>
  <c r="V77" i="15"/>
  <c r="AX89" i="27"/>
  <c r="AX91" i="27" s="1"/>
  <c r="AX65" i="15" s="1"/>
  <c r="CA64" i="15"/>
  <c r="AE89" i="27"/>
  <c r="AE91" i="27" s="1"/>
  <c r="AE65" i="15" s="1"/>
  <c r="AZ77" i="15"/>
  <c r="AE373" i="27"/>
  <c r="AB373" i="27"/>
  <c r="AO179" i="27"/>
  <c r="AO181" i="27" s="1"/>
  <c r="AO78" i="15" s="1"/>
  <c r="J355" i="27"/>
  <c r="AJ179" i="27"/>
  <c r="AJ181" i="27" s="1"/>
  <c r="AJ78" i="15" s="1"/>
  <c r="G89" i="27"/>
  <c r="G91" i="27" s="1"/>
  <c r="G65" i="15" s="1"/>
  <c r="BU77" i="15"/>
  <c r="BP89" i="27"/>
  <c r="BP91" i="27" s="1"/>
  <c r="BP65" i="15" s="1"/>
  <c r="AB64" i="15"/>
  <c r="AO382" i="27"/>
  <c r="BC373" i="27"/>
  <c r="CF77" i="15"/>
  <c r="BH373" i="27"/>
  <c r="AI179" i="27"/>
  <c r="AI181" i="27" s="1"/>
  <c r="AI78" i="15" s="1"/>
  <c r="AI77" i="15"/>
  <c r="AR89" i="27"/>
  <c r="AR91" i="27" s="1"/>
  <c r="AR65" i="15" s="1"/>
  <c r="AJ89" i="27"/>
  <c r="AJ91" i="27" s="1"/>
  <c r="AJ65" i="15" s="1"/>
  <c r="AQ77" i="15"/>
  <c r="AL179" i="27"/>
  <c r="AL181" i="27" s="1"/>
  <c r="AL78" i="15" s="1"/>
  <c r="AR179" i="27"/>
  <c r="AR181" i="27" s="1"/>
  <c r="AR78" i="15" s="1"/>
  <c r="L179" i="27"/>
  <c r="L181" i="27" s="1"/>
  <c r="L78" i="15" s="1"/>
  <c r="AR77" i="15"/>
  <c r="AR373" i="27"/>
  <c r="L64" i="15"/>
  <c r="AP382" i="27"/>
  <c r="S382" i="27"/>
  <c r="I179" i="27"/>
  <c r="I181" i="27" s="1"/>
  <c r="I78" i="15" s="1"/>
  <c r="CA89" i="27"/>
  <c r="CA91" i="27" s="1"/>
  <c r="CA65" i="15" s="1"/>
  <c r="BF382" i="27"/>
  <c r="AH179" i="27"/>
  <c r="AH181" i="27" s="1"/>
  <c r="AH78" i="15" s="1"/>
  <c r="BF77" i="15"/>
  <c r="BH64" i="15"/>
  <c r="AP77" i="15"/>
  <c r="S77" i="15"/>
  <c r="I382" i="27"/>
  <c r="L382" i="27"/>
  <c r="O89" i="27"/>
  <c r="O91" i="27" s="1"/>
  <c r="O65" i="15" s="1"/>
  <c r="BM382" i="27"/>
  <c r="BR179" i="27"/>
  <c r="BR181" i="27" s="1"/>
  <c r="BR78" i="15" s="1"/>
  <c r="Q382" i="27"/>
  <c r="AQ179" i="27"/>
  <c r="AQ181" i="27" s="1"/>
  <c r="AQ78" i="15" s="1"/>
  <c r="AL77" i="15"/>
  <c r="BS89" i="27"/>
  <c r="BS91" i="27" s="1"/>
  <c r="BS65" i="15" s="1"/>
  <c r="Q179" i="27"/>
  <c r="Q181" i="27" s="1"/>
  <c r="Q78" i="15" s="1"/>
  <c r="BM77" i="15"/>
  <c r="BS373" i="27"/>
  <c r="M31" i="19"/>
  <c r="M32" i="19" s="1"/>
  <c r="BR382" i="27"/>
  <c r="R64" i="15"/>
  <c r="AU77" i="15"/>
  <c r="CE382" i="27"/>
  <c r="BN382" i="27"/>
  <c r="N179" i="27"/>
  <c r="N181" i="27" s="1"/>
  <c r="N78" i="15" s="1"/>
  <c r="J77" i="15"/>
  <c r="N382" i="27"/>
  <c r="CE77" i="15"/>
  <c r="Y77" i="15"/>
  <c r="BN77" i="15"/>
  <c r="AU179" i="27"/>
  <c r="AU181" i="27" s="1"/>
  <c r="AU78" i="15" s="1"/>
  <c r="AZ179" i="27"/>
  <c r="AZ181" i="27" s="1"/>
  <c r="AZ78" i="15" s="1"/>
  <c r="CF179" i="27"/>
  <c r="CF181" i="27" s="1"/>
  <c r="CF78" i="15" s="1"/>
  <c r="BU179" i="27"/>
  <c r="BU181" i="27" s="1"/>
  <c r="BU78" i="15" s="1"/>
  <c r="AW382" i="27"/>
  <c r="BS77" i="15"/>
  <c r="R89" i="27"/>
  <c r="R91" i="27" s="1"/>
  <c r="R65" i="15" s="1"/>
  <c r="Z64" i="15"/>
  <c r="W89" i="27"/>
  <c r="W91" i="27" s="1"/>
  <c r="W65" i="15" s="1"/>
  <c r="BJ179" i="27"/>
  <c r="BJ181" i="27" s="1"/>
  <c r="BJ78" i="15" s="1"/>
  <c r="CC179" i="27"/>
  <c r="CC181" i="27" s="1"/>
  <c r="CC78" i="15" s="1"/>
  <c r="BF89" i="27"/>
  <c r="BF91" i="27" s="1"/>
  <c r="BF65" i="15" s="1"/>
  <c r="AW77" i="15"/>
  <c r="BB77" i="15"/>
  <c r="CD89" i="27"/>
  <c r="CD91" i="27" s="1"/>
  <c r="CD65" i="15" s="1"/>
  <c r="J354" i="27"/>
  <c r="J353" i="27"/>
  <c r="BJ382" i="27"/>
  <c r="AH382" i="27"/>
  <c r="CC382" i="27"/>
  <c r="AE179" i="27"/>
  <c r="AE181" i="27" s="1"/>
  <c r="AE78" i="15" s="1"/>
  <c r="L89" i="27"/>
  <c r="L91" i="27" s="1"/>
  <c r="L65" i="15" s="1"/>
  <c r="Y179" i="27"/>
  <c r="Y181" i="27" s="1"/>
  <c r="Y78" i="15" s="1"/>
  <c r="V179" i="27"/>
  <c r="V181" i="27" s="1"/>
  <c r="V78" i="15" s="1"/>
  <c r="CD373" i="27"/>
  <c r="AD179" i="27"/>
  <c r="AD181" i="27" s="1"/>
  <c r="AD78" i="15" s="1"/>
  <c r="O373" i="27"/>
  <c r="Z89" i="27"/>
  <c r="Z91" i="27" s="1"/>
  <c r="Z65" i="15" s="1"/>
  <c r="K337" i="27"/>
  <c r="K354" i="27" s="1"/>
  <c r="BB179" i="27"/>
  <c r="BB181" i="27" s="1"/>
  <c r="BB78" i="15" s="1"/>
  <c r="AJ373" i="27"/>
  <c r="AE382" i="27"/>
  <c r="BF373" i="27"/>
  <c r="AD382" i="27"/>
  <c r="O31" i="19"/>
  <c r="O32" i="19" s="1"/>
  <c r="BN383" i="27"/>
  <c r="J179" i="27"/>
  <c r="J181" i="27" s="1"/>
  <c r="J78" i="15" s="1"/>
  <c r="AM179" i="27"/>
  <c r="AM181" i="27" s="1"/>
  <c r="AM78" i="15" s="1"/>
  <c r="AM382" i="27"/>
  <c r="AD383" i="27"/>
  <c r="BR373" i="27"/>
  <c r="BR89" i="27"/>
  <c r="BR91" i="27" s="1"/>
  <c r="BR65" i="15" s="1"/>
  <c r="BR64" i="15"/>
  <c r="BJ64" i="15"/>
  <c r="BJ373" i="27"/>
  <c r="BJ89" i="27"/>
  <c r="BJ91" i="27" s="1"/>
  <c r="BJ65" i="15" s="1"/>
  <c r="AX401" i="27"/>
  <c r="BK381" i="27"/>
  <c r="BK383" i="27" s="1"/>
  <c r="AL64" i="15"/>
  <c r="AL373" i="27"/>
  <c r="AL89" i="27"/>
  <c r="AL91" i="27" s="1"/>
  <c r="AL65" i="15" s="1"/>
  <c r="AU381" i="27"/>
  <c r="AU383" i="27" s="1"/>
  <c r="AD64" i="15"/>
  <c r="AD373" i="27"/>
  <c r="AD89" i="27"/>
  <c r="AD91" i="27" s="1"/>
  <c r="AD65" i="15" s="1"/>
  <c r="AA64" i="15"/>
  <c r="AA373" i="27"/>
  <c r="AA89" i="27"/>
  <c r="AA91" i="27" s="1"/>
  <c r="AA65" i="15" s="1"/>
  <c r="CB77" i="15"/>
  <c r="CB382" i="27"/>
  <c r="CB179" i="27"/>
  <c r="CB181" i="27" s="1"/>
  <c r="CB78" i="15" s="1"/>
  <c r="BY77" i="15"/>
  <c r="BY382" i="27"/>
  <c r="BY179" i="27"/>
  <c r="BY181" i="27" s="1"/>
  <c r="BY78" i="15" s="1"/>
  <c r="BY64" i="15"/>
  <c r="BY373" i="27"/>
  <c r="BY89" i="27"/>
  <c r="BY91" i="27" s="1"/>
  <c r="BY65" i="15" s="1"/>
  <c r="Q401" i="27"/>
  <c r="AI64" i="15"/>
  <c r="AI373" i="27"/>
  <c r="AI89" i="27"/>
  <c r="AI91" i="27" s="1"/>
  <c r="AI65" i="15" s="1"/>
  <c r="CE64" i="15"/>
  <c r="CE373" i="27"/>
  <c r="CE89" i="27"/>
  <c r="CE91" i="27" s="1"/>
  <c r="CE65" i="15" s="1"/>
  <c r="U77" i="15"/>
  <c r="U382" i="27"/>
  <c r="U179" i="27"/>
  <c r="U181" i="27" s="1"/>
  <c r="U78" i="15" s="1"/>
  <c r="AM383" i="27"/>
  <c r="BT401" i="27"/>
  <c r="BQ64" i="15"/>
  <c r="BQ373" i="27"/>
  <c r="BQ89" i="27"/>
  <c r="BQ91" i="27" s="1"/>
  <c r="BQ65" i="15" s="1"/>
  <c r="CC401" i="27"/>
  <c r="O381" i="27"/>
  <c r="O383" i="27" s="1"/>
  <c r="X401" i="27"/>
  <c r="BT77" i="15"/>
  <c r="BT382" i="27"/>
  <c r="BT179" i="27"/>
  <c r="BT181" i="27" s="1"/>
  <c r="BT78" i="15" s="1"/>
  <c r="BD381" i="27"/>
  <c r="BD383" i="27" s="1"/>
  <c r="L401" i="27"/>
  <c r="BQ383" i="27"/>
  <c r="BI64" i="15"/>
  <c r="BI373" i="27"/>
  <c r="BI89" i="27"/>
  <c r="BI91" i="27" s="1"/>
  <c r="BI65" i="15" s="1"/>
  <c r="BL401" i="27"/>
  <c r="BL64" i="15"/>
  <c r="BL373" i="27"/>
  <c r="BL89" i="27"/>
  <c r="BL91" i="27" s="1"/>
  <c r="BL65" i="15" s="1"/>
  <c r="BA381" i="27"/>
  <c r="BA383" i="27" s="1"/>
  <c r="BO64" i="15"/>
  <c r="BO373" i="27"/>
  <c r="BO89" i="27"/>
  <c r="BO91" i="27" s="1"/>
  <c r="BO65" i="15" s="1"/>
  <c r="M64" i="15"/>
  <c r="M373" i="27"/>
  <c r="M89" i="27"/>
  <c r="M91" i="27" s="1"/>
  <c r="M65" i="15" s="1"/>
  <c r="BS383" i="27"/>
  <c r="BR383" i="27"/>
  <c r="BL381" i="27"/>
  <c r="BL383" i="27" s="1"/>
  <c r="AN77" i="15"/>
  <c r="AN382" i="27"/>
  <c r="AN179" i="27"/>
  <c r="AN181" i="27" s="1"/>
  <c r="AN78" i="15" s="1"/>
  <c r="P64" i="15"/>
  <c r="P373" i="27"/>
  <c r="P89" i="27"/>
  <c r="P91" i="27" s="1"/>
  <c r="P65" i="15" s="1"/>
  <c r="AH401" i="27"/>
  <c r="S64" i="15"/>
  <c r="S373" i="27"/>
  <c r="S89" i="27"/>
  <c r="S91" i="27" s="1"/>
  <c r="S65" i="15" s="1"/>
  <c r="BZ383" i="27"/>
  <c r="J58" i="15"/>
  <c r="J84" i="27"/>
  <c r="J83" i="27"/>
  <c r="J76" i="27"/>
  <c r="J62" i="27" s="1"/>
  <c r="J82" i="27"/>
  <c r="K264" i="27"/>
  <c r="K257" i="27"/>
  <c r="K243" i="27" s="1"/>
  <c r="L247" i="27"/>
  <c r="K265" i="27"/>
  <c r="K263" i="27"/>
  <c r="AG401" i="27"/>
  <c r="BA77" i="15"/>
  <c r="BA382" i="27"/>
  <c r="BA179" i="27"/>
  <c r="BA181" i="27" s="1"/>
  <c r="BA78" i="15" s="1"/>
  <c r="AQ64" i="15"/>
  <c r="AQ373" i="27"/>
  <c r="AQ89" i="27"/>
  <c r="AQ91" i="27" s="1"/>
  <c r="AQ65" i="15" s="1"/>
  <c r="AY64" i="15"/>
  <c r="AY373" i="27"/>
  <c r="AY89" i="27"/>
  <c r="AY91" i="27" s="1"/>
  <c r="AY65" i="15" s="1"/>
  <c r="P381" i="27"/>
  <c r="P383" i="27" s="1"/>
  <c r="AJ401" i="27"/>
  <c r="AV399" i="27"/>
  <c r="AV401" i="27" s="1"/>
  <c r="CA381" i="27"/>
  <c r="CA383" i="27" s="1"/>
  <c r="BM399" i="27"/>
  <c r="BM401" i="27" s="1"/>
  <c r="Z401" i="27"/>
  <c r="AC381" i="27"/>
  <c r="AC383" i="27" s="1"/>
  <c r="CG64" i="15"/>
  <c r="CG373" i="27"/>
  <c r="CG89" i="27"/>
  <c r="CG91" i="27" s="1"/>
  <c r="CG65" i="15" s="1"/>
  <c r="H64" i="15"/>
  <c r="H373" i="27"/>
  <c r="H89" i="27"/>
  <c r="H91" i="27" s="1"/>
  <c r="H65" i="15" s="1"/>
  <c r="BD77" i="15"/>
  <c r="BD382" i="27"/>
  <c r="BD179" i="27"/>
  <c r="BD181" i="27" s="1"/>
  <c r="BD78" i="15" s="1"/>
  <c r="W383" i="27"/>
  <c r="AV64" i="15"/>
  <c r="AV373" i="27"/>
  <c r="AV89" i="27"/>
  <c r="AV91" i="27" s="1"/>
  <c r="AV65" i="15" s="1"/>
  <c r="U64" i="15"/>
  <c r="U373" i="27"/>
  <c r="U89" i="27"/>
  <c r="U91" i="27" s="1"/>
  <c r="U65" i="15" s="1"/>
  <c r="BX401" i="27"/>
  <c r="AO401" i="27"/>
  <c r="BT383" i="27"/>
  <c r="AF64" i="15"/>
  <c r="AF373" i="27"/>
  <c r="AF89" i="27"/>
  <c r="AF91" i="27" s="1"/>
  <c r="AF65" i="15" s="1"/>
  <c r="V381" i="27"/>
  <c r="V383" i="27" s="1"/>
  <c r="AR399" i="27"/>
  <c r="AR401" i="27" s="1"/>
  <c r="P401" i="27"/>
  <c r="J401" i="27"/>
  <c r="AK77" i="15"/>
  <c r="AK382" i="27"/>
  <c r="AK179" i="27"/>
  <c r="AK181" i="27" s="1"/>
  <c r="AK78" i="15" s="1"/>
  <c r="K64" i="15"/>
  <c r="K373" i="27"/>
  <c r="K89" i="27"/>
  <c r="K91" i="27" s="1"/>
  <c r="K65" i="15" s="1"/>
  <c r="AF383" i="27"/>
  <c r="CG381" i="27"/>
  <c r="CG383" i="27" s="1"/>
  <c r="I401" i="27"/>
  <c r="BH399" i="27"/>
  <c r="BH401" i="27" s="1"/>
  <c r="BP399" i="27"/>
  <c r="BP401" i="27" s="1"/>
  <c r="AV383" i="27"/>
  <c r="J80" i="15"/>
  <c r="J71" i="15"/>
  <c r="J174" i="27"/>
  <c r="J172" i="27"/>
  <c r="J173" i="27"/>
  <c r="K156" i="27"/>
  <c r="J166" i="27"/>
  <c r="J152" i="27" s="1"/>
  <c r="AP401" i="27"/>
  <c r="CG77" i="15"/>
  <c r="CG382" i="27"/>
  <c r="CG179" i="27"/>
  <c r="CG181" i="27" s="1"/>
  <c r="CG78" i="15" s="1"/>
  <c r="H77" i="15"/>
  <c r="H382" i="27"/>
  <c r="H179" i="27"/>
  <c r="H181" i="27" s="1"/>
  <c r="H78" i="15" s="1"/>
  <c r="AT383" i="27"/>
  <c r="AW401" i="27"/>
  <c r="AC77" i="15"/>
  <c r="AC382" i="27"/>
  <c r="AC179" i="27"/>
  <c r="AC181" i="27" s="1"/>
  <c r="AC78" i="15" s="1"/>
  <c r="BC383" i="27"/>
  <c r="BE401" i="27"/>
  <c r="AF77" i="15"/>
  <c r="AF382" i="27"/>
  <c r="AF179" i="27"/>
  <c r="AF181" i="27" s="1"/>
  <c r="AF78" i="15" s="1"/>
  <c r="P31" i="19"/>
  <c r="P32" i="19" s="1"/>
  <c r="CB64" i="15"/>
  <c r="CB373" i="27"/>
  <c r="CB89" i="27"/>
  <c r="CB91" i="27" s="1"/>
  <c r="CB65" i="15" s="1"/>
  <c r="AZ401" i="27"/>
  <c r="CB383" i="27"/>
  <c r="AC64" i="15"/>
  <c r="AC373" i="27"/>
  <c r="AC89" i="27"/>
  <c r="AC91" i="27" s="1"/>
  <c r="AC65" i="15" s="1"/>
  <c r="R401" i="27"/>
  <c r="M77" i="15"/>
  <c r="M382" i="27"/>
  <c r="M179" i="27"/>
  <c r="M181" i="27" s="1"/>
  <c r="M78" i="15" s="1"/>
  <c r="BT64" i="15"/>
  <c r="BT373" i="27"/>
  <c r="BT89" i="27"/>
  <c r="BT91" i="27" s="1"/>
  <c r="BT65" i="15" s="1"/>
  <c r="BA64" i="15"/>
  <c r="BA373" i="27"/>
  <c r="BA89" i="27"/>
  <c r="BA91" i="27" s="1"/>
  <c r="BA65" i="15" s="1"/>
  <c r="Y399" i="27"/>
  <c r="Y401" i="27" s="1"/>
  <c r="AV77" i="15"/>
  <c r="AV382" i="27"/>
  <c r="AV179" i="27"/>
  <c r="AV181" i="27" s="1"/>
  <c r="AV78" i="15" s="1"/>
  <c r="AN64" i="15"/>
  <c r="AN373" i="27"/>
  <c r="AN89" i="27"/>
  <c r="AN91" i="27" s="1"/>
  <c r="AN65" i="15" s="1"/>
  <c r="CF401" i="27"/>
  <c r="U383" i="27"/>
  <c r="BJ383" i="27"/>
  <c r="CB401" i="27"/>
  <c r="BV401" i="27"/>
  <c r="AN383" i="27"/>
  <c r="BW64" i="15"/>
  <c r="BW373" i="27"/>
  <c r="BW89" i="27"/>
  <c r="BW91" i="27" s="1"/>
  <c r="BW65" i="15" s="1"/>
  <c r="BU401" i="27"/>
  <c r="AS64" i="15"/>
  <c r="AS373" i="27"/>
  <c r="AS89" i="27"/>
  <c r="AS91" i="27" s="1"/>
  <c r="AS65" i="15" s="1"/>
  <c r="BD401" i="27"/>
  <c r="AS381" i="27"/>
  <c r="AS383" i="27" s="1"/>
  <c r="H381" i="27"/>
  <c r="H383" i="27" s="1"/>
  <c r="X64" i="15"/>
  <c r="X373" i="27"/>
  <c r="X89" i="27"/>
  <c r="X91" i="27" s="1"/>
  <c r="X65" i="15" s="1"/>
  <c r="X383" i="27"/>
  <c r="X77" i="15"/>
  <c r="X382" i="27"/>
  <c r="X179" i="27"/>
  <c r="X181" i="27" s="1"/>
  <c r="X78" i="15" s="1"/>
  <c r="AS77" i="15"/>
  <c r="AS382" i="27"/>
  <c r="AS179" i="27"/>
  <c r="AS181" i="27" s="1"/>
  <c r="AS78" i="15" s="1"/>
  <c r="CI383" i="27"/>
  <c r="AN399" i="27"/>
  <c r="AN401" i="27" s="1"/>
  <c r="P77" i="15"/>
  <c r="P382" i="27"/>
  <c r="P179" i="27"/>
  <c r="P181" i="27" s="1"/>
  <c r="P78" i="15" s="1"/>
  <c r="T399" i="27"/>
  <c r="T401" i="27" s="1"/>
  <c r="M383" i="27"/>
  <c r="N381" i="27"/>
  <c r="N383" i="27" s="1"/>
  <c r="AB401" i="27"/>
  <c r="BF401" i="27"/>
  <c r="BI77" i="15"/>
  <c r="BI382" i="27"/>
  <c r="BI179" i="27"/>
  <c r="BI181" i="27" s="1"/>
  <c r="BI78" i="15" s="1"/>
  <c r="BG64" i="15"/>
  <c r="BG373" i="27"/>
  <c r="BG89" i="27"/>
  <c r="BG91" i="27" s="1"/>
  <c r="BG65" i="15" s="1"/>
  <c r="CH381" i="27"/>
  <c r="CH383" i="27" s="1"/>
  <c r="H401" i="27"/>
  <c r="BN401" i="27"/>
  <c r="AK64" i="15"/>
  <c r="AK373" i="27"/>
  <c r="AK89" i="27"/>
  <c r="AK91" i="27" s="1"/>
  <c r="AK65" i="15" s="1"/>
  <c r="BL77" i="15"/>
  <c r="BL382" i="27"/>
  <c r="BL179" i="27"/>
  <c r="BL181" i="27" s="1"/>
  <c r="BL78" i="15" s="1"/>
  <c r="BQ77" i="15"/>
  <c r="BQ382" i="27"/>
  <c r="BQ179" i="27"/>
  <c r="BQ181" i="27" s="1"/>
  <c r="BQ78" i="15" s="1"/>
  <c r="BD64" i="15"/>
  <c r="BD373" i="27"/>
  <c r="BD89" i="27"/>
  <c r="BD91" i="27" s="1"/>
  <c r="BD65" i="15" s="1"/>
  <c r="G383" i="27"/>
  <c r="AK383" i="27"/>
  <c r="AL381" i="27"/>
  <c r="AL383" i="27" s="1"/>
  <c r="AF399" i="27"/>
  <c r="AF401" i="27" s="1"/>
  <c r="BY381" i="27"/>
  <c r="BY383" i="27" s="1"/>
  <c r="BI381" i="27"/>
  <c r="BI383" i="27" s="1"/>
  <c r="F74" i="26"/>
  <c r="E77" i="26"/>
  <c r="E78" i="26" s="1"/>
  <c r="E79" i="26" s="1"/>
  <c r="C192" i="22"/>
  <c r="C97" i="22"/>
  <c r="F54" i="18"/>
  <c r="B54" i="18" s="1"/>
  <c r="F55" i="18"/>
  <c r="B55" i="18" s="1"/>
  <c r="F56" i="18"/>
  <c r="B56" i="18" s="1"/>
  <c r="B8" i="16"/>
  <c r="F63" i="18"/>
  <c r="B63" i="18" s="1"/>
  <c r="F64" i="18"/>
  <c r="B64" i="18" s="1"/>
  <c r="C68" i="16"/>
  <c r="B127" i="16"/>
  <c r="B121" i="16"/>
  <c r="B114" i="16"/>
  <c r="B107" i="16"/>
  <c r="C101" i="16"/>
  <c r="B94" i="16"/>
  <c r="B88" i="16"/>
  <c r="B81" i="16"/>
  <c r="B74" i="16"/>
  <c r="B61" i="16"/>
  <c r="B55" i="16"/>
  <c r="B48" i="16"/>
  <c r="B41" i="16"/>
  <c r="C35" i="16"/>
  <c r="L337" i="27" l="1"/>
  <c r="M337" i="27" s="1"/>
  <c r="K347" i="27"/>
  <c r="K333" i="27" s="1"/>
  <c r="K353" i="27"/>
  <c r="K355" i="27"/>
  <c r="L265" i="27"/>
  <c r="L257" i="27"/>
  <c r="L243" i="27" s="1"/>
  <c r="M247" i="27"/>
  <c r="L264" i="27"/>
  <c r="L263" i="27"/>
  <c r="K80" i="15"/>
  <c r="K71" i="15"/>
  <c r="K174" i="27"/>
  <c r="K173" i="27"/>
  <c r="K172" i="27"/>
  <c r="L156" i="27"/>
  <c r="K166" i="27"/>
  <c r="K152" i="27" s="1"/>
  <c r="L355" i="27"/>
  <c r="L347" i="27"/>
  <c r="L333" i="27" s="1"/>
  <c r="K58" i="15"/>
  <c r="K84" i="27"/>
  <c r="K83" i="27"/>
  <c r="K82" i="27"/>
  <c r="K76" i="27"/>
  <c r="K62" i="27" s="1"/>
  <c r="F76" i="26"/>
  <c r="G74" i="26" s="1"/>
  <c r="H10" i="3"/>
  <c r="H52" i="3"/>
  <c r="H67" i="3"/>
  <c r="H60" i="3"/>
  <c r="H22" i="3"/>
  <c r="H21" i="3"/>
  <c r="H65" i="22"/>
  <c r="I65" i="22"/>
  <c r="J65" i="22"/>
  <c r="K65" i="22"/>
  <c r="L65" i="22"/>
  <c r="M65" i="22"/>
  <c r="N65" i="22"/>
  <c r="O65" i="22"/>
  <c r="P65" i="22"/>
  <c r="Q65" i="22"/>
  <c r="R65" i="22"/>
  <c r="S65" i="22"/>
  <c r="T65" i="22"/>
  <c r="U65" i="22"/>
  <c r="V65" i="22"/>
  <c r="W65" i="22"/>
  <c r="X65" i="22"/>
  <c r="Y65" i="22"/>
  <c r="Z65" i="22"/>
  <c r="AA65" i="22"/>
  <c r="H66" i="22"/>
  <c r="I66" i="22"/>
  <c r="J66" i="22"/>
  <c r="K66" i="22"/>
  <c r="L66" i="22"/>
  <c r="M66" i="22"/>
  <c r="N66" i="22"/>
  <c r="O66" i="22"/>
  <c r="P66" i="22"/>
  <c r="Q66" i="22"/>
  <c r="R66" i="22"/>
  <c r="S66" i="22"/>
  <c r="T66" i="22"/>
  <c r="U66" i="22"/>
  <c r="V66" i="22"/>
  <c r="W66" i="22"/>
  <c r="X66" i="22"/>
  <c r="Y66" i="22"/>
  <c r="Z66" i="22"/>
  <c r="AA66" i="22"/>
  <c r="H67" i="22"/>
  <c r="I67" i="22"/>
  <c r="J67" i="22"/>
  <c r="K67" i="22"/>
  <c r="L67" i="22"/>
  <c r="M67" i="22"/>
  <c r="N67" i="22"/>
  <c r="O67" i="22"/>
  <c r="P67" i="22"/>
  <c r="Q67" i="22"/>
  <c r="R67" i="22"/>
  <c r="S67" i="22"/>
  <c r="T67" i="22"/>
  <c r="U67" i="22"/>
  <c r="V67" i="22"/>
  <c r="W67" i="22"/>
  <c r="X67" i="22"/>
  <c r="Y67" i="22"/>
  <c r="Z67" i="22"/>
  <c r="AA67" i="22"/>
  <c r="G66" i="22"/>
  <c r="G67" i="22"/>
  <c r="G65" i="22"/>
  <c r="B15" i="16"/>
  <c r="B28" i="16"/>
  <c r="B22" i="16"/>
  <c r="L353" i="27" l="1"/>
  <c r="L354" i="27"/>
  <c r="F77" i="26"/>
  <c r="F78" i="26" s="1"/>
  <c r="F79" i="26" s="1"/>
  <c r="M355" i="27"/>
  <c r="M354" i="27"/>
  <c r="M353" i="27"/>
  <c r="M347" i="27"/>
  <c r="M333" i="27" s="1"/>
  <c r="N337" i="27"/>
  <c r="L58" i="15"/>
  <c r="L83" i="27"/>
  <c r="L84" i="27"/>
  <c r="L82" i="27"/>
  <c r="L76" i="27"/>
  <c r="L62" i="27" s="1"/>
  <c r="L80" i="15"/>
  <c r="L71" i="15"/>
  <c r="L173" i="27"/>
  <c r="L172" i="27"/>
  <c r="L166" i="27"/>
  <c r="L152" i="27" s="1"/>
  <c r="M156" i="27"/>
  <c r="L174" i="27"/>
  <c r="M265" i="27"/>
  <c r="M264" i="27"/>
  <c r="M257" i="27"/>
  <c r="M243" i="27" s="1"/>
  <c r="N247" i="27"/>
  <c r="M263" i="27"/>
  <c r="G76" i="26"/>
  <c r="H74" i="26" s="1"/>
  <c r="K82" i="22"/>
  <c r="J82" i="22"/>
  <c r="I82" i="22"/>
  <c r="H82" i="22"/>
  <c r="G82" i="22"/>
  <c r="L73" i="22"/>
  <c r="K73" i="22"/>
  <c r="J73" i="22"/>
  <c r="I73" i="22"/>
  <c r="H73" i="22"/>
  <c r="G73" i="22"/>
  <c r="L72" i="22"/>
  <c r="K72" i="22"/>
  <c r="J72" i="22"/>
  <c r="I72" i="22"/>
  <c r="H72" i="22"/>
  <c r="G72" i="22"/>
  <c r="K58" i="22"/>
  <c r="J58" i="22"/>
  <c r="I58" i="22"/>
  <c r="H58" i="22"/>
  <c r="G58" i="22"/>
  <c r="K49" i="22"/>
  <c r="J49" i="22"/>
  <c r="I49" i="22"/>
  <c r="H49" i="22"/>
  <c r="G49" i="22"/>
  <c r="K40" i="22"/>
  <c r="J40" i="22"/>
  <c r="I40" i="22"/>
  <c r="H40" i="22"/>
  <c r="G40" i="22"/>
  <c r="K27" i="22"/>
  <c r="J27" i="22"/>
  <c r="I27" i="22"/>
  <c r="H27" i="22"/>
  <c r="G27" i="22"/>
  <c r="K24" i="22"/>
  <c r="J24" i="22"/>
  <c r="I24" i="22"/>
  <c r="H24" i="22"/>
  <c r="G24" i="22"/>
  <c r="K21" i="22"/>
  <c r="J21" i="22"/>
  <c r="I21" i="22"/>
  <c r="H21" i="22"/>
  <c r="G21" i="22"/>
  <c r="K18" i="22"/>
  <c r="J18" i="22"/>
  <c r="I18" i="22"/>
  <c r="H18" i="22"/>
  <c r="G18" i="22"/>
  <c r="K15" i="22"/>
  <c r="J15" i="22"/>
  <c r="I15" i="22"/>
  <c r="H15" i="22"/>
  <c r="G15" i="22"/>
  <c r="G9" i="22"/>
  <c r="H9" i="22"/>
  <c r="I9" i="22"/>
  <c r="J9" i="22"/>
  <c r="K9" i="22"/>
  <c r="L9" i="22"/>
  <c r="G77" i="26" l="1"/>
  <c r="G78" i="26" s="1"/>
  <c r="G79" i="26" s="1"/>
  <c r="N355" i="27"/>
  <c r="N347" i="27"/>
  <c r="N333" i="27" s="1"/>
  <c r="O337" i="27"/>
  <c r="N354" i="27"/>
  <c r="N353" i="27"/>
  <c r="N265" i="27"/>
  <c r="N264" i="27"/>
  <c r="N263" i="27"/>
  <c r="N257" i="27"/>
  <c r="N243" i="27" s="1"/>
  <c r="O247" i="27"/>
  <c r="M58" i="15"/>
  <c r="M84" i="27"/>
  <c r="M83" i="27"/>
  <c r="M82" i="27"/>
  <c r="M76" i="27"/>
  <c r="M62" i="27" s="1"/>
  <c r="M80" i="15"/>
  <c r="M71" i="15"/>
  <c r="M172" i="27"/>
  <c r="N156" i="27"/>
  <c r="M174" i="27"/>
  <c r="M166" i="27"/>
  <c r="M152" i="27" s="1"/>
  <c r="M173" i="27"/>
  <c r="H76" i="26"/>
  <c r="I74" i="26" s="1"/>
  <c r="H74" i="22"/>
  <c r="L74" i="22"/>
  <c r="G68" i="22"/>
  <c r="H68" i="22"/>
  <c r="I68" i="22"/>
  <c r="J68" i="22"/>
  <c r="K68" i="22"/>
  <c r="I74" i="22"/>
  <c r="J74" i="22"/>
  <c r="G74" i="22"/>
  <c r="K74" i="22"/>
  <c r="H28" i="22"/>
  <c r="G28" i="22"/>
  <c r="I28" i="22"/>
  <c r="J28" i="22"/>
  <c r="K28" i="22"/>
  <c r="O355" i="27" l="1"/>
  <c r="O354" i="27"/>
  <c r="O353" i="27"/>
  <c r="O347" i="27"/>
  <c r="O333" i="27" s="1"/>
  <c r="P337" i="27"/>
  <c r="N58" i="15"/>
  <c r="N83" i="27"/>
  <c r="N82" i="27"/>
  <c r="N76" i="27"/>
  <c r="N62" i="27" s="1"/>
  <c r="N84" i="27"/>
  <c r="O265" i="27"/>
  <c r="O264" i="27"/>
  <c r="O263" i="27"/>
  <c r="O257" i="27"/>
  <c r="O243" i="27" s="1"/>
  <c r="P247" i="27"/>
  <c r="N80" i="15"/>
  <c r="N71" i="15"/>
  <c r="N166" i="27"/>
  <c r="N152" i="27" s="1"/>
  <c r="N172" i="27"/>
  <c r="O156" i="27"/>
  <c r="N174" i="27"/>
  <c r="N173" i="27"/>
  <c r="I76" i="26"/>
  <c r="I77" i="26" s="1"/>
  <c r="I78" i="26" s="1"/>
  <c r="I79" i="26" s="1"/>
  <c r="H77" i="26"/>
  <c r="H78" i="26" s="1"/>
  <c r="H79" i="26" s="1"/>
  <c r="I60" i="3"/>
  <c r="J60" i="3"/>
  <c r="F7" i="17"/>
  <c r="L58" i="22"/>
  <c r="M49" i="22"/>
  <c r="N49" i="22"/>
  <c r="O49" i="22"/>
  <c r="P49" i="22"/>
  <c r="Q49" i="22"/>
  <c r="R49" i="22"/>
  <c r="S49" i="22"/>
  <c r="T49" i="22"/>
  <c r="U49" i="22"/>
  <c r="V49" i="22"/>
  <c r="W49" i="22"/>
  <c r="X49" i="22"/>
  <c r="Y49" i="22"/>
  <c r="Z49" i="22"/>
  <c r="AA49" i="22"/>
  <c r="L49" i="22"/>
  <c r="M40" i="22"/>
  <c r="N40" i="22"/>
  <c r="O40" i="22"/>
  <c r="P40" i="22"/>
  <c r="Q40" i="22"/>
  <c r="R40" i="22"/>
  <c r="S40" i="22"/>
  <c r="T40" i="22"/>
  <c r="U40" i="22"/>
  <c r="V40" i="22"/>
  <c r="W40" i="22"/>
  <c r="X40" i="22"/>
  <c r="Y40" i="22"/>
  <c r="Z40" i="22"/>
  <c r="AA40" i="22"/>
  <c r="L40" i="22"/>
  <c r="L82" i="22"/>
  <c r="M82" i="22"/>
  <c r="N82" i="22"/>
  <c r="O82" i="22"/>
  <c r="P82" i="22"/>
  <c r="Q82" i="22"/>
  <c r="R82" i="22"/>
  <c r="S82" i="22"/>
  <c r="T82" i="22"/>
  <c r="U82" i="22"/>
  <c r="V82" i="22"/>
  <c r="W82" i="22"/>
  <c r="X82" i="22"/>
  <c r="Y82" i="22"/>
  <c r="Z82" i="22"/>
  <c r="AA82" i="22"/>
  <c r="E81" i="26" l="1"/>
  <c r="P265" i="27"/>
  <c r="P264" i="27"/>
  <c r="P263" i="27"/>
  <c r="Q247" i="27"/>
  <c r="P257" i="27"/>
  <c r="P243" i="27" s="1"/>
  <c r="O80" i="15"/>
  <c r="O71" i="15"/>
  <c r="O166" i="27"/>
  <c r="O152" i="27" s="1"/>
  <c r="O172" i="27"/>
  <c r="P156" i="27"/>
  <c r="O174" i="27"/>
  <c r="O173" i="27"/>
  <c r="P355" i="27"/>
  <c r="P353" i="27"/>
  <c r="P347" i="27"/>
  <c r="P333" i="27" s="1"/>
  <c r="Q337" i="27"/>
  <c r="P354" i="27"/>
  <c r="O58" i="15"/>
  <c r="O82" i="27"/>
  <c r="O84" i="27"/>
  <c r="O76" i="27"/>
  <c r="O62" i="27" s="1"/>
  <c r="O83" i="27"/>
  <c r="L68" i="22"/>
  <c r="P58" i="15" l="1"/>
  <c r="P76" i="27"/>
  <c r="P62" i="27" s="1"/>
  <c r="P83" i="27"/>
  <c r="P82" i="27"/>
  <c r="P84" i="27"/>
  <c r="Q264" i="27"/>
  <c r="Q263" i="27"/>
  <c r="Q257" i="27"/>
  <c r="Q243" i="27" s="1"/>
  <c r="R247" i="27"/>
  <c r="Q265" i="27"/>
  <c r="Q354" i="27"/>
  <c r="Q353" i="27"/>
  <c r="Q347" i="27"/>
  <c r="Q333" i="27" s="1"/>
  <c r="R337" i="27"/>
  <c r="Q355" i="27"/>
  <c r="P80" i="15"/>
  <c r="P71" i="15"/>
  <c r="P174" i="27"/>
  <c r="P166" i="27"/>
  <c r="P152" i="27" s="1"/>
  <c r="P173" i="27"/>
  <c r="P172" i="27"/>
  <c r="Q156" i="27"/>
  <c r="I67" i="3"/>
  <c r="I52" i="3"/>
  <c r="I22" i="3"/>
  <c r="I21" i="3"/>
  <c r="I10" i="3" s="1"/>
  <c r="Q80" i="15" l="1"/>
  <c r="Q71" i="15"/>
  <c r="Q173" i="27"/>
  <c r="Q174" i="27"/>
  <c r="Q166" i="27"/>
  <c r="Q152" i="27" s="1"/>
  <c r="Q172" i="27"/>
  <c r="R156" i="27"/>
  <c r="Q58" i="15"/>
  <c r="Q76" i="27"/>
  <c r="Q62" i="27" s="1"/>
  <c r="Q84" i="27"/>
  <c r="Q82" i="27"/>
  <c r="Q83" i="27"/>
  <c r="R355" i="27"/>
  <c r="R354" i="27"/>
  <c r="R353" i="27"/>
  <c r="R347" i="27"/>
  <c r="R333" i="27" s="1"/>
  <c r="S337" i="27"/>
  <c r="R263" i="27"/>
  <c r="R265" i="27"/>
  <c r="R264" i="27"/>
  <c r="R257" i="27"/>
  <c r="R243" i="27" s="1"/>
  <c r="S247" i="27"/>
  <c r="F50" i="18"/>
  <c r="B50" i="18" s="1"/>
  <c r="F59" i="18"/>
  <c r="B59" i="18" s="1"/>
  <c r="F60" i="18"/>
  <c r="B60" i="18" s="1"/>
  <c r="F62" i="18"/>
  <c r="B62" i="18" s="1"/>
  <c r="F65" i="18"/>
  <c r="B65" i="18" s="1"/>
  <c r="F49" i="18"/>
  <c r="B49" i="18" s="1"/>
  <c r="F6" i="17"/>
  <c r="B6" i="17" s="1"/>
  <c r="B7" i="17"/>
  <c r="F8" i="17"/>
  <c r="B8" i="17" s="1"/>
  <c r="F9" i="17"/>
  <c r="B9" i="17" s="1"/>
  <c r="F10" i="17"/>
  <c r="B10" i="17" s="1"/>
  <c r="F11" i="17"/>
  <c r="B11" i="17" s="1"/>
  <c r="F12" i="17"/>
  <c r="B12" i="17" s="1"/>
  <c r="F13" i="17"/>
  <c r="B13" i="17" s="1"/>
  <c r="F14" i="17"/>
  <c r="B14" i="17" s="1"/>
  <c r="F15" i="17"/>
  <c r="B15" i="17" s="1"/>
  <c r="F54" i="17"/>
  <c r="B54" i="17" s="1"/>
  <c r="F55" i="17"/>
  <c r="B55" i="17" s="1"/>
  <c r="R80" i="15" l="1"/>
  <c r="R71" i="15"/>
  <c r="R174" i="27"/>
  <c r="R172" i="27"/>
  <c r="R166" i="27"/>
  <c r="R152" i="27" s="1"/>
  <c r="R173" i="27"/>
  <c r="S156" i="27"/>
  <c r="S264" i="27"/>
  <c r="S257" i="27"/>
  <c r="S243" i="27" s="1"/>
  <c r="T247" i="27"/>
  <c r="S265" i="27"/>
  <c r="S263" i="27"/>
  <c r="S347" i="27"/>
  <c r="S333" i="27" s="1"/>
  <c r="T337" i="27"/>
  <c r="S355" i="27"/>
  <c r="S354" i="27"/>
  <c r="S353" i="27"/>
  <c r="R58" i="15"/>
  <c r="R84" i="27"/>
  <c r="R83" i="27"/>
  <c r="R76" i="27"/>
  <c r="R62" i="27" s="1"/>
  <c r="R82" i="27"/>
  <c r="L15" i="22"/>
  <c r="L18" i="22"/>
  <c r="L21" i="22"/>
  <c r="L24" i="22"/>
  <c r="L27" i="22"/>
  <c r="C2" i="22"/>
  <c r="AA73" i="22"/>
  <c r="Z73" i="22"/>
  <c r="Y73" i="22"/>
  <c r="X73" i="22"/>
  <c r="W73" i="22"/>
  <c r="V73" i="22"/>
  <c r="U73" i="22"/>
  <c r="T73" i="22"/>
  <c r="S73" i="22"/>
  <c r="R73" i="22"/>
  <c r="Q73" i="22"/>
  <c r="P73" i="22"/>
  <c r="O73" i="22"/>
  <c r="N73" i="22"/>
  <c r="M73" i="22"/>
  <c r="AA72" i="22"/>
  <c r="Z72" i="22"/>
  <c r="Y72" i="22"/>
  <c r="X72" i="22"/>
  <c r="W72" i="22"/>
  <c r="V72" i="22"/>
  <c r="U72" i="22"/>
  <c r="T72" i="22"/>
  <c r="S72" i="22"/>
  <c r="R72" i="22"/>
  <c r="Q72" i="22"/>
  <c r="P72" i="22"/>
  <c r="O72" i="22"/>
  <c r="N72" i="22"/>
  <c r="M72" i="22"/>
  <c r="AA68" i="22"/>
  <c r="Z68" i="22"/>
  <c r="Y68" i="22"/>
  <c r="X68" i="22"/>
  <c r="W68" i="22"/>
  <c r="V68" i="22"/>
  <c r="U68" i="22"/>
  <c r="T68" i="22"/>
  <c r="S68" i="22"/>
  <c r="R68" i="22"/>
  <c r="Q68" i="22"/>
  <c r="P68" i="22"/>
  <c r="O68" i="22"/>
  <c r="N68" i="22"/>
  <c r="M68" i="22"/>
  <c r="AA27" i="22"/>
  <c r="Z27" i="22"/>
  <c r="Y27" i="22"/>
  <c r="X27" i="22"/>
  <c r="W27" i="22"/>
  <c r="V27" i="22"/>
  <c r="U27" i="22"/>
  <c r="T27" i="22"/>
  <c r="S27" i="22"/>
  <c r="R27" i="22"/>
  <c r="Q27" i="22"/>
  <c r="P27" i="22"/>
  <c r="O27" i="22"/>
  <c r="N27" i="22"/>
  <c r="M27" i="22"/>
  <c r="AA24" i="22"/>
  <c r="Z24" i="22"/>
  <c r="Y24" i="22"/>
  <c r="X24" i="22"/>
  <c r="W24" i="22"/>
  <c r="V24" i="22"/>
  <c r="U24" i="22"/>
  <c r="T24" i="22"/>
  <c r="S24" i="22"/>
  <c r="R24" i="22"/>
  <c r="Q24" i="22"/>
  <c r="P24" i="22"/>
  <c r="O24" i="22"/>
  <c r="N24" i="22"/>
  <c r="M24" i="22"/>
  <c r="AA21" i="22"/>
  <c r="Z21" i="22"/>
  <c r="Y21" i="22"/>
  <c r="X21" i="22"/>
  <c r="W21" i="22"/>
  <c r="V21" i="22"/>
  <c r="R21" i="22"/>
  <c r="Q21" i="22"/>
  <c r="P21" i="22"/>
  <c r="O21" i="22"/>
  <c r="N21" i="22"/>
  <c r="M21" i="22"/>
  <c r="AA18" i="22"/>
  <c r="Z18" i="22"/>
  <c r="Y18" i="22"/>
  <c r="X18" i="22"/>
  <c r="W18" i="22"/>
  <c r="V18" i="22"/>
  <c r="U18" i="22"/>
  <c r="T18" i="22"/>
  <c r="S18" i="22"/>
  <c r="R18" i="22"/>
  <c r="Q18" i="22"/>
  <c r="P18" i="22"/>
  <c r="O18" i="22"/>
  <c r="N18" i="22"/>
  <c r="M18" i="22"/>
  <c r="AA15" i="22"/>
  <c r="Z15" i="22"/>
  <c r="Y15" i="22"/>
  <c r="X15" i="22"/>
  <c r="W15" i="22"/>
  <c r="V15" i="22"/>
  <c r="U15" i="22"/>
  <c r="T15" i="22"/>
  <c r="S15" i="22"/>
  <c r="R15" i="22"/>
  <c r="Q15" i="22"/>
  <c r="P15" i="22"/>
  <c r="O15" i="22"/>
  <c r="N15" i="22"/>
  <c r="M15" i="22"/>
  <c r="AA9" i="22"/>
  <c r="Z9" i="22"/>
  <c r="Y9" i="22"/>
  <c r="X9" i="22"/>
  <c r="W9" i="22"/>
  <c r="V9" i="22"/>
  <c r="U9" i="22"/>
  <c r="T9" i="22"/>
  <c r="S9" i="22"/>
  <c r="R9" i="22"/>
  <c r="Q9" i="22"/>
  <c r="P9" i="22"/>
  <c r="O9" i="22"/>
  <c r="N9" i="22"/>
  <c r="M9" i="22"/>
  <c r="S58" i="15" l="1"/>
  <c r="S84" i="27"/>
  <c r="S83" i="27"/>
  <c r="S82" i="27"/>
  <c r="S76" i="27"/>
  <c r="S62" i="27" s="1"/>
  <c r="T355" i="27"/>
  <c r="T353" i="27"/>
  <c r="T347" i="27"/>
  <c r="T333" i="27" s="1"/>
  <c r="U337" i="27"/>
  <c r="T354" i="27"/>
  <c r="S80" i="15"/>
  <c r="S71" i="15"/>
  <c r="S174" i="27"/>
  <c r="S173" i="27"/>
  <c r="S166" i="27"/>
  <c r="S152" i="27" s="1"/>
  <c r="T156" i="27"/>
  <c r="S172" i="27"/>
  <c r="T265" i="27"/>
  <c r="T264" i="27"/>
  <c r="T257" i="27"/>
  <c r="T243" i="27" s="1"/>
  <c r="U247" i="27"/>
  <c r="T263" i="27"/>
  <c r="L28" i="22"/>
  <c r="X74" i="22"/>
  <c r="AA74" i="22"/>
  <c r="N74" i="22"/>
  <c r="R74" i="22"/>
  <c r="V74" i="22"/>
  <c r="Z74" i="22"/>
  <c r="N28" i="22"/>
  <c r="R28" i="22"/>
  <c r="V28" i="22"/>
  <c r="Z28" i="22"/>
  <c r="O74" i="22"/>
  <c r="S74" i="22"/>
  <c r="W74" i="22"/>
  <c r="O28" i="22"/>
  <c r="S28" i="22"/>
  <c r="W28" i="22"/>
  <c r="AA28" i="22"/>
  <c r="M28" i="22"/>
  <c r="Q28" i="22"/>
  <c r="P28" i="22"/>
  <c r="T28" i="22"/>
  <c r="X28" i="22"/>
  <c r="U28" i="22"/>
  <c r="Y28" i="22"/>
  <c r="M74" i="22"/>
  <c r="Q74" i="22"/>
  <c r="U74" i="22"/>
  <c r="Y74" i="22"/>
  <c r="P74" i="22"/>
  <c r="T74" i="22"/>
  <c r="T58" i="15" l="1"/>
  <c r="T84" i="27"/>
  <c r="T83" i="27"/>
  <c r="T82" i="27"/>
  <c r="T76" i="27"/>
  <c r="T62" i="27" s="1"/>
  <c r="U265" i="27"/>
  <c r="U264" i="27"/>
  <c r="U257" i="27"/>
  <c r="U243" i="27" s="1"/>
  <c r="V247" i="27"/>
  <c r="U263" i="27"/>
  <c r="U355" i="27"/>
  <c r="U354" i="27"/>
  <c r="U353" i="27"/>
  <c r="U347" i="27"/>
  <c r="U333" i="27" s="1"/>
  <c r="V337" i="27"/>
  <c r="T80" i="15"/>
  <c r="T71" i="15"/>
  <c r="T173" i="27"/>
  <c r="T172" i="27"/>
  <c r="T166" i="27"/>
  <c r="T152" i="27" s="1"/>
  <c r="U156" i="27"/>
  <c r="T174" i="27"/>
  <c r="C3" i="15"/>
  <c r="C2" i="17"/>
  <c r="C2" i="18"/>
  <c r="C2" i="16"/>
  <c r="C6" i="3"/>
  <c r="U80" i="15" l="1"/>
  <c r="U71" i="15"/>
  <c r="U172" i="27"/>
  <c r="U173" i="27"/>
  <c r="V156" i="27"/>
  <c r="U174" i="27"/>
  <c r="U166" i="27"/>
  <c r="U152" i="27" s="1"/>
  <c r="U58" i="15"/>
  <c r="U84" i="27"/>
  <c r="U82" i="27"/>
  <c r="U83" i="27"/>
  <c r="U76" i="27"/>
  <c r="U62" i="27" s="1"/>
  <c r="V265" i="27"/>
  <c r="V264" i="27"/>
  <c r="V263" i="27"/>
  <c r="V257" i="27"/>
  <c r="V243" i="27" s="1"/>
  <c r="W247" i="27"/>
  <c r="V355" i="27"/>
  <c r="V347" i="27"/>
  <c r="V333" i="27" s="1"/>
  <c r="W337" i="27"/>
  <c r="V354" i="27"/>
  <c r="V353" i="27"/>
  <c r="C14" i="15"/>
  <c r="V71" i="15" l="1"/>
  <c r="V80" i="15"/>
  <c r="V166" i="27"/>
  <c r="V152" i="27" s="1"/>
  <c r="V173" i="27"/>
  <c r="W156" i="27"/>
  <c r="V172" i="27"/>
  <c r="V174" i="27"/>
  <c r="V58" i="15"/>
  <c r="V83" i="27"/>
  <c r="V82" i="27"/>
  <c r="V76" i="27"/>
  <c r="V62" i="27" s="1"/>
  <c r="V84" i="27"/>
  <c r="W355" i="27"/>
  <c r="W354" i="27"/>
  <c r="W353" i="27"/>
  <c r="W347" i="27"/>
  <c r="W333" i="27" s="1"/>
  <c r="X337" i="27"/>
  <c r="W265" i="27"/>
  <c r="W264" i="27"/>
  <c r="W263" i="27"/>
  <c r="W257" i="27"/>
  <c r="W243" i="27" s="1"/>
  <c r="X247" i="27"/>
  <c r="G19" i="15"/>
  <c r="G29" i="15"/>
  <c r="W80" i="15" l="1"/>
  <c r="W71" i="15"/>
  <c r="W166" i="27"/>
  <c r="W152" i="27" s="1"/>
  <c r="X156" i="27"/>
  <c r="W173" i="27"/>
  <c r="W172" i="27"/>
  <c r="W174" i="27"/>
  <c r="X265" i="27"/>
  <c r="X264" i="27"/>
  <c r="X263" i="27"/>
  <c r="Y247" i="27"/>
  <c r="X257" i="27"/>
  <c r="X243" i="27" s="1"/>
  <c r="W58" i="15"/>
  <c r="W82" i="27"/>
  <c r="W84" i="27"/>
  <c r="W83" i="27"/>
  <c r="W76" i="27"/>
  <c r="W62" i="27" s="1"/>
  <c r="X355" i="27"/>
  <c r="X354" i="27"/>
  <c r="X353" i="27"/>
  <c r="X347" i="27"/>
  <c r="X333" i="27" s="1"/>
  <c r="Y337" i="27"/>
  <c r="H29" i="15"/>
  <c r="I29" i="15"/>
  <c r="J29" i="15"/>
  <c r="K29" i="15"/>
  <c r="L29" i="15"/>
  <c r="M29" i="15"/>
  <c r="N29" i="15"/>
  <c r="O29" i="15"/>
  <c r="P29" i="15"/>
  <c r="Q29" i="15"/>
  <c r="R29" i="15"/>
  <c r="S29" i="15"/>
  <c r="T29" i="15"/>
  <c r="U29" i="15"/>
  <c r="V29" i="15"/>
  <c r="W29" i="15"/>
  <c r="X29" i="15"/>
  <c r="Y29" i="15"/>
  <c r="Z29" i="15"/>
  <c r="AA29" i="15"/>
  <c r="AB29" i="15"/>
  <c r="AC29" i="15"/>
  <c r="AD29" i="15"/>
  <c r="AE29" i="15"/>
  <c r="AF29" i="15"/>
  <c r="AG29" i="15"/>
  <c r="AH29" i="15"/>
  <c r="AI29" i="15"/>
  <c r="AJ29" i="15"/>
  <c r="AK29" i="15"/>
  <c r="AL29" i="15"/>
  <c r="AM29" i="15"/>
  <c r="AN29" i="15"/>
  <c r="AO29" i="15"/>
  <c r="AP29" i="15"/>
  <c r="AQ29" i="15"/>
  <c r="AR29" i="15"/>
  <c r="AS29" i="15"/>
  <c r="AT29" i="15"/>
  <c r="AU29" i="15"/>
  <c r="AV29" i="15"/>
  <c r="AW29" i="15"/>
  <c r="AX29" i="15"/>
  <c r="AY29" i="15"/>
  <c r="AZ29" i="15"/>
  <c r="BA29" i="15"/>
  <c r="BB29" i="15"/>
  <c r="BC29" i="15"/>
  <c r="BD29" i="15"/>
  <c r="BE29" i="15"/>
  <c r="BF29" i="15"/>
  <c r="BG29" i="15"/>
  <c r="BH29" i="15"/>
  <c r="BI29" i="15"/>
  <c r="BJ29" i="15"/>
  <c r="BK29" i="15"/>
  <c r="BL29" i="15"/>
  <c r="BM29" i="15"/>
  <c r="BN29" i="15"/>
  <c r="BO29" i="15"/>
  <c r="BP29" i="15"/>
  <c r="BQ29" i="15"/>
  <c r="BR29" i="15"/>
  <c r="BS29" i="15"/>
  <c r="BT29" i="15"/>
  <c r="BU29" i="15"/>
  <c r="BV29" i="15"/>
  <c r="BW29" i="15"/>
  <c r="BX29" i="15"/>
  <c r="BY29" i="15"/>
  <c r="BZ29" i="15"/>
  <c r="CA29" i="15"/>
  <c r="CB29" i="15"/>
  <c r="CC29" i="15"/>
  <c r="CD29" i="15"/>
  <c r="CE29" i="15"/>
  <c r="CF29" i="15"/>
  <c r="CG29" i="15"/>
  <c r="CH29" i="15"/>
  <c r="CI29" i="15"/>
  <c r="CJ29" i="15"/>
  <c r="H19" i="15"/>
  <c r="I19" i="15"/>
  <c r="J19" i="15"/>
  <c r="K19" i="15"/>
  <c r="L19" i="15"/>
  <c r="M19" i="15"/>
  <c r="N19" i="15"/>
  <c r="O19" i="15"/>
  <c r="P19" i="15"/>
  <c r="Q19" i="15"/>
  <c r="R19" i="15"/>
  <c r="S19" i="15"/>
  <c r="T19" i="15"/>
  <c r="U19" i="15"/>
  <c r="V19" i="15"/>
  <c r="W19" i="15"/>
  <c r="X19" i="15"/>
  <c r="Y19" i="15"/>
  <c r="Z19" i="15"/>
  <c r="AA19" i="15"/>
  <c r="AB19" i="15"/>
  <c r="AC19" i="15"/>
  <c r="AD19" i="15"/>
  <c r="AE19" i="15"/>
  <c r="AF19" i="15"/>
  <c r="AG19" i="15"/>
  <c r="AH19" i="15"/>
  <c r="AI19" i="15"/>
  <c r="AJ19" i="15"/>
  <c r="AK19" i="15"/>
  <c r="AL19" i="15"/>
  <c r="AM19" i="15"/>
  <c r="AN19" i="15"/>
  <c r="AO19" i="15"/>
  <c r="AP19" i="15"/>
  <c r="AQ19" i="15"/>
  <c r="AR19" i="15"/>
  <c r="AS19" i="15"/>
  <c r="AT19" i="15"/>
  <c r="AU19" i="15"/>
  <c r="AV19" i="15"/>
  <c r="AW19" i="15"/>
  <c r="AX19" i="15"/>
  <c r="AY19" i="15"/>
  <c r="AZ19" i="15"/>
  <c r="BA19" i="15"/>
  <c r="BB19" i="15"/>
  <c r="BC19" i="15"/>
  <c r="BD19" i="15"/>
  <c r="BE19" i="15"/>
  <c r="BF19" i="15"/>
  <c r="BG19" i="15"/>
  <c r="BH19" i="15"/>
  <c r="BI19" i="15"/>
  <c r="BJ19" i="15"/>
  <c r="BK19" i="15"/>
  <c r="BL19" i="15"/>
  <c r="BM19" i="15"/>
  <c r="BN19" i="15"/>
  <c r="BO19" i="15"/>
  <c r="BP19" i="15"/>
  <c r="BQ19" i="15"/>
  <c r="BR19" i="15"/>
  <c r="BS19" i="15"/>
  <c r="BT19" i="15"/>
  <c r="BU19" i="15"/>
  <c r="BV19" i="15"/>
  <c r="BW19" i="15"/>
  <c r="BX19" i="15"/>
  <c r="BY19" i="15"/>
  <c r="BZ19" i="15"/>
  <c r="CA19" i="15"/>
  <c r="CB19" i="15"/>
  <c r="CC19" i="15"/>
  <c r="CD19" i="15"/>
  <c r="CE19" i="15"/>
  <c r="CF19" i="15"/>
  <c r="CG19" i="15"/>
  <c r="CH19" i="15"/>
  <c r="CI19" i="15"/>
  <c r="Y354" i="27" l="1"/>
  <c r="Y353" i="27"/>
  <c r="Y347" i="27"/>
  <c r="Y333" i="27" s="1"/>
  <c r="Z337" i="27"/>
  <c r="Y355" i="27"/>
  <c r="X58" i="15"/>
  <c r="X76" i="27"/>
  <c r="X62" i="27" s="1"/>
  <c r="X83" i="27"/>
  <c r="X82" i="27"/>
  <c r="X84" i="27"/>
  <c r="X80" i="15"/>
  <c r="X71" i="15"/>
  <c r="X174" i="27"/>
  <c r="Y156" i="27"/>
  <c r="X172" i="27"/>
  <c r="X166" i="27"/>
  <c r="X152" i="27" s="1"/>
  <c r="X173" i="27"/>
  <c r="Y264" i="27"/>
  <c r="Y263" i="27"/>
  <c r="Y265" i="27"/>
  <c r="Y257" i="27"/>
  <c r="Y243" i="27" s="1"/>
  <c r="Z247" i="27"/>
  <c r="J67" i="3"/>
  <c r="J52" i="3"/>
  <c r="J10" i="3"/>
  <c r="Z263" i="27" l="1"/>
  <c r="Z265" i="27"/>
  <c r="Z264" i="27"/>
  <c r="Z257" i="27"/>
  <c r="Z243" i="27" s="1"/>
  <c r="AA247" i="27"/>
  <c r="Y58" i="15"/>
  <c r="Y76" i="27"/>
  <c r="Y62" i="27" s="1"/>
  <c r="Y84" i="27"/>
  <c r="Y82" i="27"/>
  <c r="Y83" i="27"/>
  <c r="Y80" i="15"/>
  <c r="Y71" i="15"/>
  <c r="Y173" i="27"/>
  <c r="Z156" i="27"/>
  <c r="Y172" i="27"/>
  <c r="Y174" i="27"/>
  <c r="Y166" i="27"/>
  <c r="Y152" i="27" s="1"/>
  <c r="Z354" i="27"/>
  <c r="Z353" i="27"/>
  <c r="Z347" i="27"/>
  <c r="Z333" i="27" s="1"/>
  <c r="AA337" i="27"/>
  <c r="Z355" i="27"/>
  <c r="Z58" i="15" l="1"/>
  <c r="Z84" i="27"/>
  <c r="Z83" i="27"/>
  <c r="Z76" i="27"/>
  <c r="Z62" i="27" s="1"/>
  <c r="Z82" i="27"/>
  <c r="Z80" i="15"/>
  <c r="Z71" i="15"/>
  <c r="Z174" i="27"/>
  <c r="Z172" i="27"/>
  <c r="Z166" i="27"/>
  <c r="Z152" i="27" s="1"/>
  <c r="Z173" i="27"/>
  <c r="AA156" i="27"/>
  <c r="AA347" i="27"/>
  <c r="AA333" i="27" s="1"/>
  <c r="AB337" i="27"/>
  <c r="AA355" i="27"/>
  <c r="AA354" i="27"/>
  <c r="AA353" i="27"/>
  <c r="AA264" i="27"/>
  <c r="AA263" i="27"/>
  <c r="AA265" i="27"/>
  <c r="AA257" i="27"/>
  <c r="AA243" i="27" s="1"/>
  <c r="AB247" i="27"/>
  <c r="AB265" i="27" l="1"/>
  <c r="AB263" i="27"/>
  <c r="AB257" i="27"/>
  <c r="AB243" i="27" s="1"/>
  <c r="AC247" i="27"/>
  <c r="AB264" i="27"/>
  <c r="AB355" i="27"/>
  <c r="AB354" i="27"/>
  <c r="AB353" i="27"/>
  <c r="AB347" i="27"/>
  <c r="AB333" i="27" s="1"/>
  <c r="AC337" i="27"/>
  <c r="AA80" i="15"/>
  <c r="AA71" i="15"/>
  <c r="AA174" i="27"/>
  <c r="AA173" i="27"/>
  <c r="AA172" i="27"/>
  <c r="AA166" i="27"/>
  <c r="AA152" i="27" s="1"/>
  <c r="AB156" i="27"/>
  <c r="AA58" i="15"/>
  <c r="AA84" i="27"/>
  <c r="AA83" i="27"/>
  <c r="AA82" i="27"/>
  <c r="AA76" i="27"/>
  <c r="AA62" i="27" s="1"/>
  <c r="AB58" i="15" l="1"/>
  <c r="AB83" i="27"/>
  <c r="AB84" i="27"/>
  <c r="AB82" i="27"/>
  <c r="AB76" i="27"/>
  <c r="AB62" i="27" s="1"/>
  <c r="AC265" i="27"/>
  <c r="AC264" i="27"/>
  <c r="AC257" i="27"/>
  <c r="AC243" i="27" s="1"/>
  <c r="AD247" i="27"/>
  <c r="AC263" i="27"/>
  <c r="AC355" i="27"/>
  <c r="AC354" i="27"/>
  <c r="AC353" i="27"/>
  <c r="AC347" i="27"/>
  <c r="AC333" i="27" s="1"/>
  <c r="AD337" i="27"/>
  <c r="AB80" i="15"/>
  <c r="AB71" i="15"/>
  <c r="AB173" i="27"/>
  <c r="AB172" i="27"/>
  <c r="AB166" i="27"/>
  <c r="AB152" i="27" s="1"/>
  <c r="AC156" i="27"/>
  <c r="AB174" i="27"/>
  <c r="AC80" i="15" l="1"/>
  <c r="AC71" i="15"/>
  <c r="AC172" i="27"/>
  <c r="AC174" i="27"/>
  <c r="AC166" i="27"/>
  <c r="AC152" i="27" s="1"/>
  <c r="AD156" i="27"/>
  <c r="AC173" i="27"/>
  <c r="AC58" i="15"/>
  <c r="AC84" i="27"/>
  <c r="AC83" i="27"/>
  <c r="AC82" i="27"/>
  <c r="AC76" i="27"/>
  <c r="AC62" i="27" s="1"/>
  <c r="AD355" i="27"/>
  <c r="AD347" i="27"/>
  <c r="AD333" i="27" s="1"/>
  <c r="AE337" i="27"/>
  <c r="AD353" i="27"/>
  <c r="AD354" i="27"/>
  <c r="AD265" i="27"/>
  <c r="AD264" i="27"/>
  <c r="AD263" i="27"/>
  <c r="AD257" i="27"/>
  <c r="AD243" i="27" s="1"/>
  <c r="AE247" i="27"/>
  <c r="AD71" i="15" l="1"/>
  <c r="AD80" i="15"/>
  <c r="AD166" i="27"/>
  <c r="AD152" i="27" s="1"/>
  <c r="AE156" i="27"/>
  <c r="AD174" i="27"/>
  <c r="AD173" i="27"/>
  <c r="AD172" i="27"/>
  <c r="AD58" i="15"/>
  <c r="AD83" i="27"/>
  <c r="AD82" i="27"/>
  <c r="AD76" i="27"/>
  <c r="AD62" i="27" s="1"/>
  <c r="AD84" i="27"/>
  <c r="AE355" i="27"/>
  <c r="AE354" i="27"/>
  <c r="AE353" i="27"/>
  <c r="AE347" i="27"/>
  <c r="AE333" i="27" s="1"/>
  <c r="AF337" i="27"/>
  <c r="AE265" i="27"/>
  <c r="AE264" i="27"/>
  <c r="AE257" i="27"/>
  <c r="AE243" i="27" s="1"/>
  <c r="AF247" i="27"/>
  <c r="AE263" i="27"/>
  <c r="AE58" i="15" l="1"/>
  <c r="AE82" i="27"/>
  <c r="AE76" i="27"/>
  <c r="AE62" i="27" s="1"/>
  <c r="AE84" i="27"/>
  <c r="AE83" i="27"/>
  <c r="AE80" i="15"/>
  <c r="AE71" i="15"/>
  <c r="AE166" i="27"/>
  <c r="AE152" i="27" s="1"/>
  <c r="AF156" i="27"/>
  <c r="AE174" i="27"/>
  <c r="AE173" i="27"/>
  <c r="AE172" i="27"/>
  <c r="AF265" i="27"/>
  <c r="AF264" i="27"/>
  <c r="AF263" i="27"/>
  <c r="AG247" i="27"/>
  <c r="AF257" i="27"/>
  <c r="AF243" i="27" s="1"/>
  <c r="AF355" i="27"/>
  <c r="AF353" i="27"/>
  <c r="AF354" i="27"/>
  <c r="AF347" i="27"/>
  <c r="AF333" i="27" s="1"/>
  <c r="AG337" i="27"/>
  <c r="AG354" i="27" l="1"/>
  <c r="AG355" i="27"/>
  <c r="AG353" i="27"/>
  <c r="AG347" i="27"/>
  <c r="AG333" i="27" s="1"/>
  <c r="AH337" i="27"/>
  <c r="AF58" i="15"/>
  <c r="AF76" i="27"/>
  <c r="AF62" i="27" s="1"/>
  <c r="AF83" i="27"/>
  <c r="AF82" i="27"/>
  <c r="AF84" i="27"/>
  <c r="AF80" i="15"/>
  <c r="AF71" i="15"/>
  <c r="AF174" i="27"/>
  <c r="AF166" i="27"/>
  <c r="AF152" i="27" s="1"/>
  <c r="AF173" i="27"/>
  <c r="AG156" i="27"/>
  <c r="AF172" i="27"/>
  <c r="AG264" i="27"/>
  <c r="AG263" i="27"/>
  <c r="AG265" i="27"/>
  <c r="AG257" i="27"/>
  <c r="AG243" i="27" s="1"/>
  <c r="AH247" i="27"/>
  <c r="AG58" i="15" l="1"/>
  <c r="AG76" i="27"/>
  <c r="AG62" i="27" s="1"/>
  <c r="AG84" i="27"/>
  <c r="AG82" i="27"/>
  <c r="AG83" i="27"/>
  <c r="AH263" i="27"/>
  <c r="AH265" i="27"/>
  <c r="AH257" i="27"/>
  <c r="AH243" i="27" s="1"/>
  <c r="AI247" i="27"/>
  <c r="AH264" i="27"/>
  <c r="AH355" i="27"/>
  <c r="AH353" i="27"/>
  <c r="AH347" i="27"/>
  <c r="AH333" i="27" s="1"/>
  <c r="AI337" i="27"/>
  <c r="AH354" i="27"/>
  <c r="AG80" i="15"/>
  <c r="AG71" i="15"/>
  <c r="AG173" i="27"/>
  <c r="AG166" i="27"/>
  <c r="AG152" i="27" s="1"/>
  <c r="AH156" i="27"/>
  <c r="AG172" i="27"/>
  <c r="AG174" i="27"/>
  <c r="AI347" i="27" l="1"/>
  <c r="AI333" i="27" s="1"/>
  <c r="AJ337" i="27"/>
  <c r="AI354" i="27"/>
  <c r="AI353" i="27"/>
  <c r="AI355" i="27"/>
  <c r="AH80" i="15"/>
  <c r="AH71" i="15"/>
  <c r="AH174" i="27"/>
  <c r="AH172" i="27"/>
  <c r="AH173" i="27"/>
  <c r="AI156" i="27"/>
  <c r="AH166" i="27"/>
  <c r="AH152" i="27" s="1"/>
  <c r="AH58" i="15"/>
  <c r="AH84" i="27"/>
  <c r="AH83" i="27"/>
  <c r="AH76" i="27"/>
  <c r="AH62" i="27" s="1"/>
  <c r="AH82" i="27"/>
  <c r="AI264" i="27"/>
  <c r="AI265" i="27"/>
  <c r="AI257" i="27"/>
  <c r="AI243" i="27" s="1"/>
  <c r="AJ247" i="27"/>
  <c r="AI263" i="27"/>
  <c r="AJ265" i="27" l="1"/>
  <c r="AJ263" i="27"/>
  <c r="AJ257" i="27"/>
  <c r="AJ243" i="27" s="1"/>
  <c r="AK247" i="27"/>
  <c r="AJ264" i="27"/>
  <c r="AI80" i="15"/>
  <c r="AI71" i="15"/>
  <c r="AI174" i="27"/>
  <c r="AI173" i="27"/>
  <c r="AJ156" i="27"/>
  <c r="AI172" i="27"/>
  <c r="AI166" i="27"/>
  <c r="AI152" i="27" s="1"/>
  <c r="AJ355" i="27"/>
  <c r="AJ353" i="27"/>
  <c r="AJ347" i="27"/>
  <c r="AJ333" i="27" s="1"/>
  <c r="AK337" i="27"/>
  <c r="AJ354" i="27"/>
  <c r="AI58" i="15"/>
  <c r="AI84" i="27"/>
  <c r="AI83" i="27"/>
  <c r="AI82" i="27"/>
  <c r="AI76" i="27"/>
  <c r="AI62" i="27" s="1"/>
  <c r="AK355" i="27" l="1"/>
  <c r="AK354" i="27"/>
  <c r="AK353" i="27"/>
  <c r="AK347" i="27"/>
  <c r="AK333" i="27" s="1"/>
  <c r="AL337" i="27"/>
  <c r="AJ58" i="15"/>
  <c r="AJ84" i="27"/>
  <c r="AJ83" i="27"/>
  <c r="AJ82" i="27"/>
  <c r="AJ76" i="27"/>
  <c r="AJ62" i="27" s="1"/>
  <c r="AK265" i="27"/>
  <c r="AK264" i="27"/>
  <c r="AK257" i="27"/>
  <c r="AK243" i="27" s="1"/>
  <c r="AL247" i="27"/>
  <c r="AK263" i="27"/>
  <c r="AJ80" i="15"/>
  <c r="AJ71" i="15"/>
  <c r="AJ173" i="27"/>
  <c r="AJ172" i="27"/>
  <c r="AJ166" i="27"/>
  <c r="AJ152" i="27" s="1"/>
  <c r="AK156" i="27"/>
  <c r="AJ174" i="27"/>
  <c r="AL265" i="27" l="1"/>
  <c r="AL264" i="27"/>
  <c r="AL263" i="27"/>
  <c r="AL257" i="27"/>
  <c r="AL243" i="27" s="1"/>
  <c r="AM247" i="27"/>
  <c r="AK80" i="15"/>
  <c r="AK71" i="15"/>
  <c r="AK172" i="27"/>
  <c r="AK173" i="27"/>
  <c r="AL156" i="27"/>
  <c r="AK166" i="27"/>
  <c r="AK152" i="27" s="1"/>
  <c r="AK174" i="27"/>
  <c r="AL355" i="27"/>
  <c r="AL354" i="27"/>
  <c r="AL347" i="27"/>
  <c r="AL333" i="27" s="1"/>
  <c r="AM337" i="27"/>
  <c r="AL353" i="27"/>
  <c r="AK58" i="15"/>
  <c r="AK84" i="27"/>
  <c r="AK83" i="27"/>
  <c r="AK82" i="27"/>
  <c r="AK76" i="27"/>
  <c r="AK62" i="27" s="1"/>
  <c r="AM265" i="27" l="1"/>
  <c r="AM264" i="27"/>
  <c r="AM263" i="27"/>
  <c r="AM257" i="27"/>
  <c r="AM243" i="27" s="1"/>
  <c r="AN247" i="27"/>
  <c r="AM355" i="27"/>
  <c r="AM354" i="27"/>
  <c r="AM353" i="27"/>
  <c r="AM347" i="27"/>
  <c r="AM333" i="27" s="1"/>
  <c r="AN337" i="27"/>
  <c r="AL71" i="15"/>
  <c r="AL80" i="15"/>
  <c r="AL166" i="27"/>
  <c r="AL152" i="27" s="1"/>
  <c r="AM156" i="27"/>
  <c r="AL172" i="27"/>
  <c r="AL174" i="27"/>
  <c r="AL173" i="27"/>
  <c r="AL58" i="15"/>
  <c r="AL83" i="27"/>
  <c r="AL82" i="27"/>
  <c r="AL76" i="27"/>
  <c r="AL62" i="27" s="1"/>
  <c r="AL84" i="27"/>
  <c r="AN265" i="27" l="1"/>
  <c r="AN264" i="27"/>
  <c r="AN263" i="27"/>
  <c r="AN257" i="27"/>
  <c r="AN243" i="27" s="1"/>
  <c r="AO247" i="27"/>
  <c r="AM80" i="15"/>
  <c r="AM71" i="15"/>
  <c r="AM166" i="27"/>
  <c r="AM152" i="27" s="1"/>
  <c r="AN156" i="27"/>
  <c r="AM172" i="27"/>
  <c r="AM174" i="27"/>
  <c r="AM173" i="27"/>
  <c r="AM58" i="15"/>
  <c r="AM82" i="27"/>
  <c r="AM76" i="27"/>
  <c r="AM62" i="27" s="1"/>
  <c r="AM84" i="27"/>
  <c r="AM83" i="27"/>
  <c r="AN355" i="27"/>
  <c r="AN354" i="27"/>
  <c r="AN353" i="27"/>
  <c r="AN347" i="27"/>
  <c r="AN333" i="27" s="1"/>
  <c r="AO337" i="27"/>
  <c r="AO354" i="27" l="1"/>
  <c r="AO355" i="27"/>
  <c r="AO353" i="27"/>
  <c r="AO347" i="27"/>
  <c r="AO333" i="27" s="1"/>
  <c r="AP337" i="27"/>
  <c r="AO264" i="27"/>
  <c r="AO263" i="27"/>
  <c r="AO257" i="27"/>
  <c r="AO243" i="27" s="1"/>
  <c r="AP247" i="27"/>
  <c r="AO265" i="27"/>
  <c r="AN58" i="15"/>
  <c r="AN76" i="27"/>
  <c r="AN62" i="27" s="1"/>
  <c r="AN83" i="27"/>
  <c r="AN82" i="27"/>
  <c r="AN84" i="27"/>
  <c r="AN80" i="15"/>
  <c r="AN71" i="15"/>
  <c r="AN174" i="27"/>
  <c r="AN172" i="27"/>
  <c r="AN166" i="27"/>
  <c r="AN152" i="27" s="1"/>
  <c r="AO156" i="27"/>
  <c r="AN173" i="27"/>
  <c r="AO80" i="15" l="1"/>
  <c r="AO71" i="15"/>
  <c r="AO173" i="27"/>
  <c r="AO174" i="27"/>
  <c r="AO166" i="27"/>
  <c r="AO152" i="27" s="1"/>
  <c r="AP156" i="27"/>
  <c r="AO172" i="27"/>
  <c r="AO58" i="15"/>
  <c r="AO76" i="27"/>
  <c r="AO62" i="27" s="1"/>
  <c r="AO84" i="27"/>
  <c r="AO82" i="27"/>
  <c r="AO83" i="27"/>
  <c r="AP353" i="27"/>
  <c r="AP347" i="27"/>
  <c r="AP333" i="27" s="1"/>
  <c r="AQ337" i="27"/>
  <c r="AP355" i="27"/>
  <c r="AP354" i="27"/>
  <c r="AP263" i="27"/>
  <c r="AP257" i="27"/>
  <c r="AP243" i="27" s="1"/>
  <c r="AP265" i="27"/>
  <c r="AQ247" i="27"/>
  <c r="AP264" i="27"/>
  <c r="AQ264" i="27" l="1"/>
  <c r="AQ263" i="27"/>
  <c r="AR247" i="27"/>
  <c r="AQ257" i="27"/>
  <c r="AQ243" i="27" s="1"/>
  <c r="AQ265" i="27"/>
  <c r="AP71" i="15"/>
  <c r="AP80" i="15"/>
  <c r="AP174" i="27"/>
  <c r="AP172" i="27"/>
  <c r="AP166" i="27"/>
  <c r="AP152" i="27" s="1"/>
  <c r="AP173" i="27"/>
  <c r="AQ156" i="27"/>
  <c r="AQ354" i="27"/>
  <c r="AQ347" i="27"/>
  <c r="AQ333" i="27" s="1"/>
  <c r="AR337" i="27"/>
  <c r="AQ355" i="27"/>
  <c r="AQ353" i="27"/>
  <c r="AP58" i="15"/>
  <c r="AP84" i="27"/>
  <c r="AP83" i="27"/>
  <c r="AP76" i="27"/>
  <c r="AP62" i="27" s="1"/>
  <c r="AP82" i="27"/>
  <c r="AR355" i="27" l="1"/>
  <c r="AR353" i="27"/>
  <c r="AR347" i="27"/>
  <c r="AR333" i="27" s="1"/>
  <c r="AS337" i="27"/>
  <c r="AR354" i="27"/>
  <c r="AQ80" i="15"/>
  <c r="AQ71" i="15"/>
  <c r="AQ174" i="27"/>
  <c r="AQ173" i="27"/>
  <c r="AQ166" i="27"/>
  <c r="AQ152" i="27" s="1"/>
  <c r="AR156" i="27"/>
  <c r="AQ172" i="27"/>
  <c r="AQ58" i="15"/>
  <c r="AQ84" i="27"/>
  <c r="AQ83" i="27"/>
  <c r="AQ82" i="27"/>
  <c r="AQ76" i="27"/>
  <c r="AQ62" i="27" s="1"/>
  <c r="AR265" i="27"/>
  <c r="AR263" i="27"/>
  <c r="AS247" i="27"/>
  <c r="AR257" i="27"/>
  <c r="AR243" i="27" s="1"/>
  <c r="AR264" i="27"/>
  <c r="AS355" i="27" l="1"/>
  <c r="AS354" i="27"/>
  <c r="AS353" i="27"/>
  <c r="AT337" i="27"/>
  <c r="AS347" i="27"/>
  <c r="AS333" i="27" s="1"/>
  <c r="AR71" i="15"/>
  <c r="AR80" i="15"/>
  <c r="AR173" i="27"/>
  <c r="AR172" i="27"/>
  <c r="AR166" i="27"/>
  <c r="AR152" i="27" s="1"/>
  <c r="AS156" i="27"/>
  <c r="AR174" i="27"/>
  <c r="AS265" i="27"/>
  <c r="AS264" i="27"/>
  <c r="AS263" i="27"/>
  <c r="AT247" i="27"/>
  <c r="AS257" i="27"/>
  <c r="AS243" i="27" s="1"/>
  <c r="AR58" i="15"/>
  <c r="AR83" i="27"/>
  <c r="AR84" i="27"/>
  <c r="AR82" i="27"/>
  <c r="AR76" i="27"/>
  <c r="AR62" i="27" s="1"/>
  <c r="AS58" i="15" l="1"/>
  <c r="AS84" i="27"/>
  <c r="AS82" i="27"/>
  <c r="AS83" i="27"/>
  <c r="AS76" i="27"/>
  <c r="AS62" i="27" s="1"/>
  <c r="AT265" i="27"/>
  <c r="AT264" i="27"/>
  <c r="AT263" i="27"/>
  <c r="AT257" i="27"/>
  <c r="AT243" i="27" s="1"/>
  <c r="AU247" i="27"/>
  <c r="AT355" i="27"/>
  <c r="AT354" i="27"/>
  <c r="AT347" i="27"/>
  <c r="AT333" i="27" s="1"/>
  <c r="AU337" i="27"/>
  <c r="AT353" i="27"/>
  <c r="AS80" i="15"/>
  <c r="AS71" i="15"/>
  <c r="AS172" i="27"/>
  <c r="AS174" i="27"/>
  <c r="AS166" i="27"/>
  <c r="AS152" i="27" s="1"/>
  <c r="AS173" i="27"/>
  <c r="AT156" i="27"/>
  <c r="AT71" i="15" l="1"/>
  <c r="AT80" i="15"/>
  <c r="AT166" i="27"/>
  <c r="AT152" i="27" s="1"/>
  <c r="AU156" i="27"/>
  <c r="AT173" i="27"/>
  <c r="AT174" i="27"/>
  <c r="AT172" i="27"/>
  <c r="AU355" i="27"/>
  <c r="AU354" i="27"/>
  <c r="AU353" i="27"/>
  <c r="AU347" i="27"/>
  <c r="AU333" i="27" s="1"/>
  <c r="AV337" i="27"/>
  <c r="AT58" i="15"/>
  <c r="AT83" i="27"/>
  <c r="AT82" i="27"/>
  <c r="AT76" i="27"/>
  <c r="AT62" i="27" s="1"/>
  <c r="AT84" i="27"/>
  <c r="AU265" i="27"/>
  <c r="AU264" i="27"/>
  <c r="AU263" i="27"/>
  <c r="AV247" i="27"/>
  <c r="AU257" i="27"/>
  <c r="AU243" i="27" s="1"/>
  <c r="AV355" i="27" l="1"/>
  <c r="AV353" i="27"/>
  <c r="AV354" i="27"/>
  <c r="AV347" i="27"/>
  <c r="AV333" i="27" s="1"/>
  <c r="AW337" i="27"/>
  <c r="AU80" i="15"/>
  <c r="AU71" i="15"/>
  <c r="AU166" i="27"/>
  <c r="AU152" i="27" s="1"/>
  <c r="AV156" i="27"/>
  <c r="AU173" i="27"/>
  <c r="AU172" i="27"/>
  <c r="AU174" i="27"/>
  <c r="AV265" i="27"/>
  <c r="AV264" i="27"/>
  <c r="AV263" i="27"/>
  <c r="AV257" i="27"/>
  <c r="AV243" i="27" s="1"/>
  <c r="AW247" i="27"/>
  <c r="AU58" i="15"/>
  <c r="AU82" i="27"/>
  <c r="AU76" i="27"/>
  <c r="AU62" i="27" s="1"/>
  <c r="AU84" i="27"/>
  <c r="AU83" i="27"/>
  <c r="AW354" i="27" l="1"/>
  <c r="AW353" i="27"/>
  <c r="AW355" i="27"/>
  <c r="AW347" i="27"/>
  <c r="AW333" i="27" s="1"/>
  <c r="AX337" i="27"/>
  <c r="AV58" i="15"/>
  <c r="AV76" i="27"/>
  <c r="AV62" i="27" s="1"/>
  <c r="AV83" i="27"/>
  <c r="AV82" i="27"/>
  <c r="AV84" i="27"/>
  <c r="AW264" i="27"/>
  <c r="AW263" i="27"/>
  <c r="AX247" i="27"/>
  <c r="AW257" i="27"/>
  <c r="AW243" i="27" s="1"/>
  <c r="AW265" i="27"/>
  <c r="AV80" i="15"/>
  <c r="AV71" i="15"/>
  <c r="AV174" i="27"/>
  <c r="AV173" i="27"/>
  <c r="AW156" i="27"/>
  <c r="AV172" i="27"/>
  <c r="AV166" i="27"/>
  <c r="AV152" i="27" s="1"/>
  <c r="AW58" i="15" l="1"/>
  <c r="AW76" i="27"/>
  <c r="AW62" i="27" s="1"/>
  <c r="AW84" i="27"/>
  <c r="AW82" i="27"/>
  <c r="AW83" i="27"/>
  <c r="AW80" i="15"/>
  <c r="AW71" i="15"/>
  <c r="AW173" i="27"/>
  <c r="AX156" i="27"/>
  <c r="AW172" i="27"/>
  <c r="AW166" i="27"/>
  <c r="AW152" i="27" s="1"/>
  <c r="AW174" i="27"/>
  <c r="AX263" i="27"/>
  <c r="AX257" i="27"/>
  <c r="AX243" i="27" s="1"/>
  <c r="AX265" i="27"/>
  <c r="AX264" i="27"/>
  <c r="AY247" i="27"/>
  <c r="AX355" i="27"/>
  <c r="AX353" i="27"/>
  <c r="AX347" i="27"/>
  <c r="AX333" i="27" s="1"/>
  <c r="AY337" i="27"/>
  <c r="AX354" i="27"/>
  <c r="AX58" i="15" l="1"/>
  <c r="AX84" i="27"/>
  <c r="AX83" i="27"/>
  <c r="AX76" i="27"/>
  <c r="AX62" i="27" s="1"/>
  <c r="AX82" i="27"/>
  <c r="AY264" i="27"/>
  <c r="AZ247" i="27"/>
  <c r="AY265" i="27"/>
  <c r="AY257" i="27"/>
  <c r="AY243" i="27" s="1"/>
  <c r="AY263" i="27"/>
  <c r="AX71" i="15"/>
  <c r="AX80" i="15"/>
  <c r="AX174" i="27"/>
  <c r="AX172" i="27"/>
  <c r="AY156" i="27"/>
  <c r="AX173" i="27"/>
  <c r="AX166" i="27"/>
  <c r="AX152" i="27" s="1"/>
  <c r="AY347" i="27"/>
  <c r="AY333" i="27" s="1"/>
  <c r="AZ337" i="27"/>
  <c r="AY355" i="27"/>
  <c r="AY354" i="27"/>
  <c r="AY353" i="27"/>
  <c r="AY58" i="15" l="1"/>
  <c r="AY84" i="27"/>
  <c r="AY83" i="27"/>
  <c r="AY82" i="27"/>
  <c r="AY76" i="27"/>
  <c r="AY62" i="27" s="1"/>
  <c r="AY80" i="15"/>
  <c r="AY71" i="15"/>
  <c r="AY174" i="27"/>
  <c r="AY173" i="27"/>
  <c r="AY172" i="27"/>
  <c r="AY166" i="27"/>
  <c r="AY152" i="27" s="1"/>
  <c r="AZ156" i="27"/>
  <c r="AZ257" i="27"/>
  <c r="AZ243" i="27" s="1"/>
  <c r="AZ265" i="27"/>
  <c r="AZ263" i="27"/>
  <c r="AZ264" i="27"/>
  <c r="BA247" i="27"/>
  <c r="AZ355" i="27"/>
  <c r="AZ353" i="27"/>
  <c r="AZ347" i="27"/>
  <c r="AZ333" i="27" s="1"/>
  <c r="BA337" i="27"/>
  <c r="AZ354" i="27"/>
  <c r="AZ58" i="15" l="1"/>
  <c r="AZ84" i="27"/>
  <c r="AZ83" i="27"/>
  <c r="AZ82" i="27"/>
  <c r="AZ76" i="27"/>
  <c r="AZ62" i="27" s="1"/>
  <c r="AZ71" i="15"/>
  <c r="AZ80" i="15"/>
  <c r="AZ173" i="27"/>
  <c r="AZ172" i="27"/>
  <c r="AZ166" i="27"/>
  <c r="AZ152" i="27" s="1"/>
  <c r="BA156" i="27"/>
  <c r="AZ174" i="27"/>
  <c r="BA355" i="27"/>
  <c r="BA354" i="27"/>
  <c r="BA353" i="27"/>
  <c r="BB337" i="27"/>
  <c r="BA347" i="27"/>
  <c r="BA333" i="27" s="1"/>
  <c r="BA265" i="27"/>
  <c r="BA264" i="27"/>
  <c r="BB247" i="27"/>
  <c r="BA257" i="27"/>
  <c r="BA243" i="27" s="1"/>
  <c r="BA263" i="27"/>
  <c r="BA58" i="15" l="1"/>
  <c r="BA84" i="27"/>
  <c r="BA83" i="27"/>
  <c r="BA82" i="27"/>
  <c r="BA76" i="27"/>
  <c r="BA62" i="27" s="1"/>
  <c r="BB265" i="27"/>
  <c r="BB264" i="27"/>
  <c r="BB263" i="27"/>
  <c r="BB257" i="27"/>
  <c r="BB243" i="27" s="1"/>
  <c r="BC247" i="27"/>
  <c r="BA80" i="15"/>
  <c r="BA71" i="15"/>
  <c r="BA172" i="27"/>
  <c r="BA174" i="27"/>
  <c r="BA166" i="27"/>
  <c r="BA152" i="27" s="1"/>
  <c r="BA173" i="27"/>
  <c r="BB156" i="27"/>
  <c r="BB355" i="27"/>
  <c r="BB354" i="27"/>
  <c r="BB347" i="27"/>
  <c r="BB333" i="27" s="1"/>
  <c r="BC337" i="27"/>
  <c r="BB353" i="27"/>
  <c r="BB58" i="15" l="1"/>
  <c r="BB83" i="27"/>
  <c r="BB82" i="27"/>
  <c r="BB76" i="27"/>
  <c r="BB62" i="27" s="1"/>
  <c r="BB84" i="27"/>
  <c r="BC355" i="27"/>
  <c r="BC354" i="27"/>
  <c r="BC353" i="27"/>
  <c r="BC347" i="27"/>
  <c r="BC333" i="27" s="1"/>
  <c r="BD337" i="27"/>
  <c r="BC265" i="27"/>
  <c r="BC264" i="27"/>
  <c r="BC263" i="27"/>
  <c r="BC257" i="27"/>
  <c r="BC243" i="27" s="1"/>
  <c r="BD247" i="27"/>
  <c r="BB71" i="15"/>
  <c r="BB80" i="15"/>
  <c r="BB166" i="27"/>
  <c r="BB152" i="27" s="1"/>
  <c r="BC156" i="27"/>
  <c r="BB172" i="27"/>
  <c r="BB174" i="27"/>
  <c r="BB173" i="27"/>
  <c r="BD265" i="27" l="1"/>
  <c r="BD264" i="27"/>
  <c r="BD263" i="27"/>
  <c r="BD257" i="27"/>
  <c r="BD243" i="27" s="1"/>
  <c r="BE247" i="27"/>
  <c r="BC58" i="15"/>
  <c r="BC82" i="27"/>
  <c r="BC76" i="27"/>
  <c r="BC62" i="27" s="1"/>
  <c r="BC84" i="27"/>
  <c r="BC83" i="27"/>
  <c r="BC80" i="15"/>
  <c r="BC71" i="15"/>
  <c r="BC166" i="27"/>
  <c r="BC152" i="27" s="1"/>
  <c r="BD156" i="27"/>
  <c r="BC174" i="27"/>
  <c r="BC173" i="27"/>
  <c r="BC172" i="27"/>
  <c r="BD355" i="27"/>
  <c r="BD354" i="27"/>
  <c r="BD353" i="27"/>
  <c r="BD347" i="27"/>
  <c r="BD333" i="27" s="1"/>
  <c r="BE337" i="27"/>
  <c r="BD80" i="15" l="1"/>
  <c r="BD71" i="15"/>
  <c r="BD174" i="27"/>
  <c r="BD166" i="27"/>
  <c r="BD152" i="27" s="1"/>
  <c r="BD173" i="27"/>
  <c r="BD172" i="27"/>
  <c r="BE156" i="27"/>
  <c r="BE264" i="27"/>
  <c r="BE263" i="27"/>
  <c r="BE265" i="27"/>
  <c r="BF247" i="27"/>
  <c r="BE257" i="27"/>
  <c r="BE243" i="27" s="1"/>
  <c r="BE354" i="27"/>
  <c r="BE355" i="27"/>
  <c r="BE353" i="27"/>
  <c r="BE347" i="27"/>
  <c r="BE333" i="27" s="1"/>
  <c r="BF337" i="27"/>
  <c r="BD58" i="15"/>
  <c r="BD76" i="27"/>
  <c r="BD62" i="27" s="1"/>
  <c r="BD83" i="27"/>
  <c r="BD82" i="27"/>
  <c r="BD84" i="27"/>
  <c r="BE58" i="15" l="1"/>
  <c r="BE76" i="27"/>
  <c r="BE62" i="27" s="1"/>
  <c r="BE84" i="27"/>
  <c r="BE82" i="27"/>
  <c r="BE83" i="27"/>
  <c r="BF263" i="27"/>
  <c r="BF257" i="27"/>
  <c r="BF243" i="27" s="1"/>
  <c r="BF265" i="27"/>
  <c r="BF264" i="27"/>
  <c r="BG247" i="27"/>
  <c r="BE80" i="15"/>
  <c r="BE71" i="15"/>
  <c r="BE173" i="27"/>
  <c r="BE174" i="27"/>
  <c r="BE166" i="27"/>
  <c r="BE152" i="27" s="1"/>
  <c r="BF156" i="27"/>
  <c r="BE172" i="27"/>
  <c r="BF355" i="27"/>
  <c r="BF353" i="27"/>
  <c r="BF347" i="27"/>
  <c r="BF333" i="27" s="1"/>
  <c r="BG337" i="27"/>
  <c r="BF354" i="27"/>
  <c r="BG354" i="27" l="1"/>
  <c r="BG355" i="27"/>
  <c r="BG347" i="27"/>
  <c r="BG333" i="27" s="1"/>
  <c r="BH337" i="27"/>
  <c r="BG353" i="27"/>
  <c r="BG264" i="27"/>
  <c r="BG265" i="27"/>
  <c r="BH247" i="27"/>
  <c r="BG257" i="27"/>
  <c r="BG243" i="27" s="1"/>
  <c r="BG263" i="27"/>
  <c r="BF58" i="15"/>
  <c r="BF84" i="27"/>
  <c r="BF83" i="27"/>
  <c r="BF76" i="27"/>
  <c r="BF62" i="27" s="1"/>
  <c r="BF82" i="27"/>
  <c r="BF71" i="15"/>
  <c r="BF80" i="15"/>
  <c r="BF174" i="27"/>
  <c r="BF172" i="27"/>
  <c r="BF166" i="27"/>
  <c r="BF152" i="27" s="1"/>
  <c r="BF173" i="27"/>
  <c r="BG156" i="27"/>
  <c r="BH257" i="27" l="1"/>
  <c r="BH243" i="27" s="1"/>
  <c r="BH265" i="27"/>
  <c r="BH263" i="27"/>
  <c r="BI247" i="27"/>
  <c r="BH264" i="27"/>
  <c r="BH355" i="27"/>
  <c r="BH353" i="27"/>
  <c r="BH347" i="27"/>
  <c r="BH333" i="27" s="1"/>
  <c r="BI337" i="27"/>
  <c r="BH354" i="27"/>
  <c r="BG58" i="15"/>
  <c r="BG84" i="27"/>
  <c r="BG83" i="27"/>
  <c r="BG82" i="27"/>
  <c r="BG76" i="27"/>
  <c r="BG62" i="27" s="1"/>
  <c r="BG80" i="15"/>
  <c r="BG71" i="15"/>
  <c r="BG174" i="27"/>
  <c r="BG173" i="27"/>
  <c r="BH156" i="27"/>
  <c r="BG172" i="27"/>
  <c r="BG166" i="27"/>
  <c r="BG152" i="27" s="1"/>
  <c r="BH58" i="15" l="1"/>
  <c r="BH84" i="27"/>
  <c r="BH82" i="27"/>
  <c r="BH83" i="27"/>
  <c r="BH76" i="27"/>
  <c r="BH62" i="27" s="1"/>
  <c r="BH71" i="15"/>
  <c r="BH80" i="15"/>
  <c r="BH173" i="27"/>
  <c r="BH172" i="27"/>
  <c r="BH166" i="27"/>
  <c r="BH152" i="27" s="1"/>
  <c r="BI156" i="27"/>
  <c r="BH174" i="27"/>
  <c r="BI265" i="27"/>
  <c r="BI264" i="27"/>
  <c r="BJ247" i="27"/>
  <c r="BI263" i="27"/>
  <c r="BI257" i="27"/>
  <c r="BI243" i="27" s="1"/>
  <c r="BI355" i="27"/>
  <c r="BI354" i="27"/>
  <c r="BI353" i="27"/>
  <c r="BJ337" i="27"/>
  <c r="BI347" i="27"/>
  <c r="BI333" i="27" s="1"/>
  <c r="BI58" i="15" l="1"/>
  <c r="BI84" i="27"/>
  <c r="BI82" i="27"/>
  <c r="BI83" i="27"/>
  <c r="BI76" i="27"/>
  <c r="BI62" i="27" s="1"/>
  <c r="BI80" i="15"/>
  <c r="BI71" i="15"/>
  <c r="BI172" i="27"/>
  <c r="BI173" i="27"/>
  <c r="BJ156" i="27"/>
  <c r="BI174" i="27"/>
  <c r="BI166" i="27"/>
  <c r="BI152" i="27" s="1"/>
  <c r="BJ265" i="27"/>
  <c r="BJ264" i="27"/>
  <c r="BJ263" i="27"/>
  <c r="BJ257" i="27"/>
  <c r="BJ243" i="27" s="1"/>
  <c r="BK247" i="27"/>
  <c r="BJ355" i="27"/>
  <c r="BJ354" i="27"/>
  <c r="BJ347" i="27"/>
  <c r="BJ333" i="27" s="1"/>
  <c r="BK337" i="27"/>
  <c r="BJ353" i="27"/>
  <c r="BK355" i="27" l="1"/>
  <c r="BK354" i="27"/>
  <c r="BK353" i="27"/>
  <c r="BK347" i="27"/>
  <c r="BK333" i="27" s="1"/>
  <c r="BL337" i="27"/>
  <c r="BJ58" i="15"/>
  <c r="BJ83" i="27"/>
  <c r="BJ82" i="27"/>
  <c r="BJ76" i="27"/>
  <c r="BJ62" i="27" s="1"/>
  <c r="BJ84" i="27"/>
  <c r="BJ71" i="15"/>
  <c r="BJ80" i="15"/>
  <c r="BJ166" i="27"/>
  <c r="BJ152" i="27" s="1"/>
  <c r="BK156" i="27"/>
  <c r="BJ173" i="27"/>
  <c r="BJ172" i="27"/>
  <c r="BJ174" i="27"/>
  <c r="BK265" i="27"/>
  <c r="BK264" i="27"/>
  <c r="BK263" i="27"/>
  <c r="BK257" i="27"/>
  <c r="BK243" i="27" s="1"/>
  <c r="BL247" i="27"/>
  <c r="BK80" i="15" l="1"/>
  <c r="BK71" i="15"/>
  <c r="BK166" i="27"/>
  <c r="BK152" i="27" s="1"/>
  <c r="BL156" i="27"/>
  <c r="BK174" i="27"/>
  <c r="BK172" i="27"/>
  <c r="BK173" i="27"/>
  <c r="BL265" i="27"/>
  <c r="BL264" i="27"/>
  <c r="BL263" i="27"/>
  <c r="BL257" i="27"/>
  <c r="BL243" i="27" s="1"/>
  <c r="BM247" i="27"/>
  <c r="BL355" i="27"/>
  <c r="BL354" i="27"/>
  <c r="BL353" i="27"/>
  <c r="BL347" i="27"/>
  <c r="BL333" i="27" s="1"/>
  <c r="BM337" i="27"/>
  <c r="BK58" i="15"/>
  <c r="BK82" i="27"/>
  <c r="BK76" i="27"/>
  <c r="BK62" i="27" s="1"/>
  <c r="BK84" i="27"/>
  <c r="BK83" i="27"/>
  <c r="BM264" i="27" l="1"/>
  <c r="BM263" i="27"/>
  <c r="BM265" i="27"/>
  <c r="BM257" i="27"/>
  <c r="BM243" i="27" s="1"/>
  <c r="BN247" i="27"/>
  <c r="BL80" i="15"/>
  <c r="BL71" i="15"/>
  <c r="BL174" i="27"/>
  <c r="BM156" i="27"/>
  <c r="BL172" i="27"/>
  <c r="BL173" i="27"/>
  <c r="BL166" i="27"/>
  <c r="BL152" i="27" s="1"/>
  <c r="BL58" i="15"/>
  <c r="BL76" i="27"/>
  <c r="BL62" i="27" s="1"/>
  <c r="BL83" i="27"/>
  <c r="BL82" i="27"/>
  <c r="BL84" i="27"/>
  <c r="BM354" i="27"/>
  <c r="BM353" i="27"/>
  <c r="BM347" i="27"/>
  <c r="BM333" i="27" s="1"/>
  <c r="BN337" i="27"/>
  <c r="BM355" i="27"/>
  <c r="BN263" i="27" l="1"/>
  <c r="BN257" i="27"/>
  <c r="BN243" i="27" s="1"/>
  <c r="BN265" i="27"/>
  <c r="BO247" i="27"/>
  <c r="BN264" i="27"/>
  <c r="BN355" i="27"/>
  <c r="BN353" i="27"/>
  <c r="BN347" i="27"/>
  <c r="BN333" i="27" s="1"/>
  <c r="BO337" i="27"/>
  <c r="BN354" i="27"/>
  <c r="BM80" i="15"/>
  <c r="BM71" i="15"/>
  <c r="BM173" i="27"/>
  <c r="BM172" i="27"/>
  <c r="BM174" i="27"/>
  <c r="BM166" i="27"/>
  <c r="BM152" i="27" s="1"/>
  <c r="BN156" i="27"/>
  <c r="BM58" i="15"/>
  <c r="BM76" i="27"/>
  <c r="BM62" i="27" s="1"/>
  <c r="BM84" i="27"/>
  <c r="BM82" i="27"/>
  <c r="BM83" i="27"/>
  <c r="BN58" i="15" l="1"/>
  <c r="BN84" i="27"/>
  <c r="BN83" i="27"/>
  <c r="BN76" i="27"/>
  <c r="BN62" i="27" s="1"/>
  <c r="BN82" i="27"/>
  <c r="BO264" i="27"/>
  <c r="BO265" i="27"/>
  <c r="BO257" i="27"/>
  <c r="BO243" i="27" s="1"/>
  <c r="BP247" i="27"/>
  <c r="BO263" i="27"/>
  <c r="BN71" i="15"/>
  <c r="BN80" i="15"/>
  <c r="BN174" i="27"/>
  <c r="BN172" i="27"/>
  <c r="BN166" i="27"/>
  <c r="BN152" i="27" s="1"/>
  <c r="BO156" i="27"/>
  <c r="BN173" i="27"/>
  <c r="BO355" i="27"/>
  <c r="BO347" i="27"/>
  <c r="BO333" i="27" s="1"/>
  <c r="BP337" i="27"/>
  <c r="BO354" i="27"/>
  <c r="BO353" i="27"/>
  <c r="BO58" i="15" l="1"/>
  <c r="BO84" i="27"/>
  <c r="BO83" i="27"/>
  <c r="BO82" i="27"/>
  <c r="BO76" i="27"/>
  <c r="BO62" i="27" s="1"/>
  <c r="BP257" i="27"/>
  <c r="BP243" i="27" s="1"/>
  <c r="BP265" i="27"/>
  <c r="BP263" i="27"/>
  <c r="BQ247" i="27"/>
  <c r="BP264" i="27"/>
  <c r="BP355" i="27"/>
  <c r="BP353" i="27"/>
  <c r="BP347" i="27"/>
  <c r="BP333" i="27" s="1"/>
  <c r="BQ337" i="27"/>
  <c r="BP354" i="27"/>
  <c r="BO80" i="15"/>
  <c r="BO71" i="15"/>
  <c r="BO174" i="27"/>
  <c r="BO173" i="27"/>
  <c r="BO166" i="27"/>
  <c r="BO152" i="27" s="1"/>
  <c r="BO172" i="27"/>
  <c r="BP156" i="27"/>
  <c r="BQ355" i="27" l="1"/>
  <c r="BQ354" i="27"/>
  <c r="BQ353" i="27"/>
  <c r="BQ347" i="27"/>
  <c r="BQ333" i="27" s="1"/>
  <c r="BR337" i="27"/>
  <c r="BP58" i="15"/>
  <c r="BP84" i="27"/>
  <c r="BP82" i="27"/>
  <c r="BP83" i="27"/>
  <c r="BP76" i="27"/>
  <c r="BP62" i="27" s="1"/>
  <c r="BP71" i="15"/>
  <c r="BP80" i="15"/>
  <c r="BP173" i="27"/>
  <c r="BP172" i="27"/>
  <c r="BP166" i="27"/>
  <c r="BP152" i="27" s="1"/>
  <c r="BQ156" i="27"/>
  <c r="BP174" i="27"/>
  <c r="BQ265" i="27"/>
  <c r="BQ264" i="27"/>
  <c r="BR247" i="27"/>
  <c r="BQ263" i="27"/>
  <c r="BQ257" i="27"/>
  <c r="BQ243" i="27" s="1"/>
  <c r="BR355" i="27" l="1"/>
  <c r="BR354" i="27"/>
  <c r="BR347" i="27"/>
  <c r="BR333" i="27" s="1"/>
  <c r="BS337" i="27"/>
  <c r="BR353" i="27"/>
  <c r="BQ58" i="15"/>
  <c r="BQ84" i="27"/>
  <c r="BQ83" i="27"/>
  <c r="BQ82" i="27"/>
  <c r="BQ76" i="27"/>
  <c r="BQ62" i="27" s="1"/>
  <c r="BR265" i="27"/>
  <c r="BR264" i="27"/>
  <c r="BR263" i="27"/>
  <c r="BR257" i="27"/>
  <c r="BR243" i="27" s="1"/>
  <c r="BS247" i="27"/>
  <c r="BQ80" i="15"/>
  <c r="BQ71" i="15"/>
  <c r="BQ172" i="27"/>
  <c r="BQ166" i="27"/>
  <c r="BQ152" i="27" s="1"/>
  <c r="BQ174" i="27"/>
  <c r="BQ173" i="27"/>
  <c r="BR156" i="27"/>
  <c r="BS265" i="27" l="1"/>
  <c r="BS264" i="27"/>
  <c r="BS263" i="27"/>
  <c r="BT247" i="27"/>
  <c r="BS257" i="27"/>
  <c r="BS243" i="27" s="1"/>
  <c r="BR71" i="15"/>
  <c r="BR80" i="15"/>
  <c r="BR166" i="27"/>
  <c r="BR152" i="27" s="1"/>
  <c r="BS156" i="27"/>
  <c r="BR174" i="27"/>
  <c r="BR173" i="27"/>
  <c r="BR172" i="27"/>
  <c r="BS355" i="27"/>
  <c r="BS354" i="27"/>
  <c r="BS353" i="27"/>
  <c r="BS347" i="27"/>
  <c r="BS333" i="27" s="1"/>
  <c r="BT337" i="27"/>
  <c r="BR58" i="15"/>
  <c r="BR83" i="27"/>
  <c r="BR82" i="27"/>
  <c r="BR76" i="27"/>
  <c r="BR62" i="27" s="1"/>
  <c r="BR84" i="27"/>
  <c r="BT265" i="27" l="1"/>
  <c r="BT264" i="27"/>
  <c r="BT263" i="27"/>
  <c r="BT257" i="27"/>
  <c r="BT243" i="27" s="1"/>
  <c r="BU247" i="27"/>
  <c r="BS58" i="15"/>
  <c r="BS82" i="27"/>
  <c r="BS76" i="27"/>
  <c r="BS62" i="27" s="1"/>
  <c r="BS84" i="27"/>
  <c r="BS83" i="27"/>
  <c r="BT355" i="27"/>
  <c r="BT354" i="27"/>
  <c r="BT353" i="27"/>
  <c r="BT347" i="27"/>
  <c r="BT333" i="27" s="1"/>
  <c r="BU337" i="27"/>
  <c r="BS80" i="15"/>
  <c r="BS71" i="15"/>
  <c r="BS166" i="27"/>
  <c r="BS152" i="27" s="1"/>
  <c r="BT156" i="27"/>
  <c r="BS174" i="27"/>
  <c r="BS173" i="27"/>
  <c r="BS172" i="27"/>
  <c r="BU264" i="27" l="1"/>
  <c r="BU263" i="27"/>
  <c r="BU257" i="27"/>
  <c r="BU243" i="27" s="1"/>
  <c r="BV247" i="27"/>
  <c r="BU265" i="27"/>
  <c r="BU354" i="27"/>
  <c r="BU353" i="27"/>
  <c r="BU347" i="27"/>
  <c r="BU333" i="27" s="1"/>
  <c r="BV337" i="27"/>
  <c r="BU355" i="27"/>
  <c r="BT80" i="15"/>
  <c r="BT71" i="15"/>
  <c r="BT174" i="27"/>
  <c r="BT166" i="27"/>
  <c r="BT152" i="27" s="1"/>
  <c r="BT173" i="27"/>
  <c r="BU156" i="27"/>
  <c r="BT172" i="27"/>
  <c r="BT58" i="15"/>
  <c r="BT76" i="27"/>
  <c r="BT62" i="27" s="1"/>
  <c r="BT83" i="27"/>
  <c r="BT82" i="27"/>
  <c r="BT84" i="27"/>
  <c r="BU80" i="15" l="1"/>
  <c r="BU71" i="15"/>
  <c r="BU173" i="27"/>
  <c r="BU174" i="27"/>
  <c r="BV156" i="27"/>
  <c r="BU172" i="27"/>
  <c r="BU166" i="27"/>
  <c r="BU152" i="27" s="1"/>
  <c r="BV263" i="27"/>
  <c r="BV257" i="27"/>
  <c r="BV243" i="27" s="1"/>
  <c r="BV265" i="27"/>
  <c r="BW247" i="27"/>
  <c r="BV264" i="27"/>
  <c r="BU58" i="15"/>
  <c r="BU76" i="27"/>
  <c r="BU62" i="27" s="1"/>
  <c r="BU84" i="27"/>
  <c r="BU82" i="27"/>
  <c r="BU83" i="27"/>
  <c r="BV355" i="27"/>
  <c r="BV353" i="27"/>
  <c r="BV354" i="27"/>
  <c r="BV347" i="27"/>
  <c r="BV333" i="27" s="1"/>
  <c r="BW337" i="27"/>
  <c r="BV71" i="15" l="1"/>
  <c r="BV80" i="15"/>
  <c r="BV174" i="27"/>
  <c r="BV172" i="27"/>
  <c r="BV173" i="27"/>
  <c r="BW156" i="27"/>
  <c r="BV166" i="27"/>
  <c r="BV152" i="27" s="1"/>
  <c r="BW354" i="27"/>
  <c r="BW353" i="27"/>
  <c r="BW347" i="27"/>
  <c r="BW333" i="27" s="1"/>
  <c r="BX337" i="27"/>
  <c r="BW355" i="27"/>
  <c r="BW264" i="27"/>
  <c r="BW263" i="27"/>
  <c r="BW257" i="27"/>
  <c r="BW243" i="27" s="1"/>
  <c r="BX247" i="27"/>
  <c r="BW265" i="27"/>
  <c r="BV58" i="15"/>
  <c r="BV84" i="27"/>
  <c r="BV83" i="27"/>
  <c r="BV76" i="27"/>
  <c r="BV62" i="27" s="1"/>
  <c r="BV82" i="27"/>
  <c r="BX257" i="27" l="1"/>
  <c r="BX243" i="27" s="1"/>
  <c r="BX265" i="27"/>
  <c r="BX263" i="27"/>
  <c r="BY247" i="27"/>
  <c r="BX264" i="27"/>
  <c r="BW58" i="15"/>
  <c r="BW84" i="27"/>
  <c r="BW83" i="27"/>
  <c r="BW82" i="27"/>
  <c r="BW76" i="27"/>
  <c r="BW62" i="27" s="1"/>
  <c r="BW80" i="15"/>
  <c r="BW71" i="15"/>
  <c r="BW174" i="27"/>
  <c r="BW173" i="27"/>
  <c r="BX156" i="27"/>
  <c r="BW172" i="27"/>
  <c r="BW166" i="27"/>
  <c r="BW152" i="27" s="1"/>
  <c r="BX355" i="27"/>
  <c r="BX347" i="27"/>
  <c r="BX333" i="27" s="1"/>
  <c r="BY337" i="27"/>
  <c r="BX354" i="27"/>
  <c r="BX353" i="27"/>
  <c r="BY265" i="27" l="1"/>
  <c r="BY264" i="27"/>
  <c r="BY263" i="27"/>
  <c r="BZ247" i="27"/>
  <c r="BY257" i="27"/>
  <c r="BY243" i="27" s="1"/>
  <c r="BY355" i="27"/>
  <c r="BY354" i="27"/>
  <c r="BY353" i="27"/>
  <c r="BY347" i="27"/>
  <c r="BY333" i="27" s="1"/>
  <c r="BZ337" i="27"/>
  <c r="BX58" i="15"/>
  <c r="BX83" i="27"/>
  <c r="BX84" i="27"/>
  <c r="BX82" i="27"/>
  <c r="BX76" i="27"/>
  <c r="BX62" i="27" s="1"/>
  <c r="BX71" i="15"/>
  <c r="BX80" i="15"/>
  <c r="BX173" i="27"/>
  <c r="BX172" i="27"/>
  <c r="BX166" i="27"/>
  <c r="BX152" i="27" s="1"/>
  <c r="BY156" i="27"/>
  <c r="BX174" i="27"/>
  <c r="BY58" i="15" l="1"/>
  <c r="BY84" i="27"/>
  <c r="BY82" i="27"/>
  <c r="BY83" i="27"/>
  <c r="BY76" i="27"/>
  <c r="BY62" i="27" s="1"/>
  <c r="BZ265" i="27"/>
  <c r="BZ264" i="27"/>
  <c r="BZ263" i="27"/>
  <c r="BZ257" i="27"/>
  <c r="BZ243" i="27" s="1"/>
  <c r="CA247" i="27"/>
  <c r="BY80" i="15"/>
  <c r="BY71" i="15"/>
  <c r="BY172" i="27"/>
  <c r="BY166" i="27"/>
  <c r="BY152" i="27" s="1"/>
  <c r="BY174" i="27"/>
  <c r="BY173" i="27"/>
  <c r="BZ156" i="27"/>
  <c r="BZ355" i="27"/>
  <c r="BZ354" i="27"/>
  <c r="BZ353" i="27"/>
  <c r="BZ347" i="27"/>
  <c r="BZ333" i="27" s="1"/>
  <c r="CA337" i="27"/>
  <c r="BZ58" i="15" l="1"/>
  <c r="BZ83" i="27"/>
  <c r="BZ82" i="27"/>
  <c r="BZ76" i="27"/>
  <c r="BZ62" i="27" s="1"/>
  <c r="BZ84" i="27"/>
  <c r="CA265" i="27"/>
  <c r="CA264" i="27"/>
  <c r="CA263" i="27"/>
  <c r="CB247" i="27"/>
  <c r="CA257" i="27"/>
  <c r="CA243" i="27" s="1"/>
  <c r="CA355" i="27"/>
  <c r="CA354" i="27"/>
  <c r="CA353" i="27"/>
  <c r="CA347" i="27"/>
  <c r="CA333" i="27" s="1"/>
  <c r="CB337" i="27"/>
  <c r="BZ71" i="15"/>
  <c r="BZ80" i="15"/>
  <c r="BZ166" i="27"/>
  <c r="BZ152" i="27" s="1"/>
  <c r="CA156" i="27"/>
  <c r="BZ172" i="27"/>
  <c r="BZ173" i="27"/>
  <c r="BZ174" i="27"/>
  <c r="CB355" i="27" l="1"/>
  <c r="CB354" i="27"/>
  <c r="CB353" i="27"/>
  <c r="CB347" i="27"/>
  <c r="CB333" i="27" s="1"/>
  <c r="CC337" i="27"/>
  <c r="CA58" i="15"/>
  <c r="CA82" i="27"/>
  <c r="CA76" i="27"/>
  <c r="CA62" i="27" s="1"/>
  <c r="CA84" i="27"/>
  <c r="CA83" i="27"/>
  <c r="CB265" i="27"/>
  <c r="CB264" i="27"/>
  <c r="CB263" i="27"/>
  <c r="CB257" i="27"/>
  <c r="CB243" i="27" s="1"/>
  <c r="CC247" i="27"/>
  <c r="CA80" i="15"/>
  <c r="CA71" i="15"/>
  <c r="CA166" i="27"/>
  <c r="CA152" i="27" s="1"/>
  <c r="CB156" i="27"/>
  <c r="CA174" i="27"/>
  <c r="CA172" i="27"/>
  <c r="CA173" i="27"/>
  <c r="CC264" i="27" l="1"/>
  <c r="CC263" i="27"/>
  <c r="CD247" i="27"/>
  <c r="CC257" i="27"/>
  <c r="CC243" i="27" s="1"/>
  <c r="CC265" i="27"/>
  <c r="CC354" i="27"/>
  <c r="CC355" i="27"/>
  <c r="CC353" i="27"/>
  <c r="CC347" i="27"/>
  <c r="CC333" i="27" s="1"/>
  <c r="CD337" i="27"/>
  <c r="CB80" i="15"/>
  <c r="CB71" i="15"/>
  <c r="CB174" i="27"/>
  <c r="CB166" i="27"/>
  <c r="CB152" i="27" s="1"/>
  <c r="CB173" i="27"/>
  <c r="CC156" i="27"/>
  <c r="CB172" i="27"/>
  <c r="CB58" i="15"/>
  <c r="CB76" i="27"/>
  <c r="CB62" i="27" s="1"/>
  <c r="CB83" i="27"/>
  <c r="CB82" i="27"/>
  <c r="CB84" i="27"/>
  <c r="CC80" i="15" l="1"/>
  <c r="CC71" i="15"/>
  <c r="CC173" i="27"/>
  <c r="CC166" i="27"/>
  <c r="CC152" i="27" s="1"/>
  <c r="CC174" i="27"/>
  <c r="CC172" i="27"/>
  <c r="CD156" i="27"/>
  <c r="CC58" i="15"/>
  <c r="CC76" i="27"/>
  <c r="CC62" i="27" s="1"/>
  <c r="CC84" i="27"/>
  <c r="CC82" i="27"/>
  <c r="CC83" i="27"/>
  <c r="CD355" i="27"/>
  <c r="CD353" i="27"/>
  <c r="CD354" i="27"/>
  <c r="CD347" i="27"/>
  <c r="CD333" i="27" s="1"/>
  <c r="CE337" i="27"/>
  <c r="CD263" i="27"/>
  <c r="CD257" i="27"/>
  <c r="CD243" i="27" s="1"/>
  <c r="CD265" i="27"/>
  <c r="CD264" i="27"/>
  <c r="CE247" i="27"/>
  <c r="CD71" i="15" l="1"/>
  <c r="CD80" i="15"/>
  <c r="CD174" i="27"/>
  <c r="CD172" i="27"/>
  <c r="CD166" i="27"/>
  <c r="CD152" i="27" s="1"/>
  <c r="CD173" i="27"/>
  <c r="CE156" i="27"/>
  <c r="CE347" i="27"/>
  <c r="CE333" i="27" s="1"/>
  <c r="CF337" i="27"/>
  <c r="CE355" i="27"/>
  <c r="CE353" i="27"/>
  <c r="CE354" i="27"/>
  <c r="CD58" i="15"/>
  <c r="CD84" i="27"/>
  <c r="CD83" i="27"/>
  <c r="CD76" i="27"/>
  <c r="CD62" i="27" s="1"/>
  <c r="CD82" i="27"/>
  <c r="CE264" i="27"/>
  <c r="CF247" i="27"/>
  <c r="CE265" i="27"/>
  <c r="CE257" i="27"/>
  <c r="CE243" i="27" s="1"/>
  <c r="CE263" i="27"/>
  <c r="CE80" i="15" l="1"/>
  <c r="CE71" i="15"/>
  <c r="CE174" i="27"/>
  <c r="CE173" i="27"/>
  <c r="CE166" i="27"/>
  <c r="CE152" i="27" s="1"/>
  <c r="CF156" i="27"/>
  <c r="CE172" i="27"/>
  <c r="CF257" i="27"/>
  <c r="CF243" i="27" s="1"/>
  <c r="CF265" i="27"/>
  <c r="CF263" i="27"/>
  <c r="CF264" i="27"/>
  <c r="CG247" i="27"/>
  <c r="CE58" i="15"/>
  <c r="CE84" i="27"/>
  <c r="CE83" i="27"/>
  <c r="CE82" i="27"/>
  <c r="CE76" i="27"/>
  <c r="CE62" i="27" s="1"/>
  <c r="CF355" i="27"/>
  <c r="CF347" i="27"/>
  <c r="CF333" i="27" s="1"/>
  <c r="CG337" i="27"/>
  <c r="CF353" i="27"/>
  <c r="CF354" i="27"/>
  <c r="CF71" i="15" l="1"/>
  <c r="CF80" i="15"/>
  <c r="CF173" i="27"/>
  <c r="CF172" i="27"/>
  <c r="CF166" i="27"/>
  <c r="CF152" i="27" s="1"/>
  <c r="CG156" i="27"/>
  <c r="CF174" i="27"/>
  <c r="CG265" i="27"/>
  <c r="CG264" i="27"/>
  <c r="CH247" i="27"/>
  <c r="CG257" i="27"/>
  <c r="CG243" i="27" s="1"/>
  <c r="CG263" i="27"/>
  <c r="CF58" i="15"/>
  <c r="CF84" i="27"/>
  <c r="CF83" i="27"/>
  <c r="CF82" i="27"/>
  <c r="CF76" i="27"/>
  <c r="CF62" i="27" s="1"/>
  <c r="CG355" i="27"/>
  <c r="CG354" i="27"/>
  <c r="CG353" i="27"/>
  <c r="CG347" i="27"/>
  <c r="CG333" i="27" s="1"/>
  <c r="CH337" i="27"/>
  <c r="CH355" i="27" l="1"/>
  <c r="CH354" i="27"/>
  <c r="CH353" i="27"/>
  <c r="CH347" i="27"/>
  <c r="CH333" i="27" s="1"/>
  <c r="CI337" i="27"/>
  <c r="CG80" i="15"/>
  <c r="CG71" i="15"/>
  <c r="CG172" i="27"/>
  <c r="CG174" i="27"/>
  <c r="CG173" i="27"/>
  <c r="CH156" i="27"/>
  <c r="CG166" i="27"/>
  <c r="CG152" i="27" s="1"/>
  <c r="CH265" i="27"/>
  <c r="CH264" i="27"/>
  <c r="CH263" i="27"/>
  <c r="CH257" i="27"/>
  <c r="CH243" i="27" s="1"/>
  <c r="CI247" i="27"/>
  <c r="CG58" i="15"/>
  <c r="CG84" i="27"/>
  <c r="CG83" i="27"/>
  <c r="CG82" i="27"/>
  <c r="CG76" i="27"/>
  <c r="CG62" i="27" s="1"/>
  <c r="CI355" i="27" l="1"/>
  <c r="CI354" i="27"/>
  <c r="CI347" i="27"/>
  <c r="CI333" i="27" s="1"/>
  <c r="CI353" i="27"/>
  <c r="CH83" i="27"/>
  <c r="CH82" i="27"/>
  <c r="CH76" i="27"/>
  <c r="CH62" i="27" s="1"/>
  <c r="CH84" i="27"/>
  <c r="CH166" i="27"/>
  <c r="CH152" i="27" s="1"/>
  <c r="CI156" i="27"/>
  <c r="CH174" i="27"/>
  <c r="CH173" i="27"/>
  <c r="CH172" i="27"/>
  <c r="CI265" i="27"/>
  <c r="CI264" i="27"/>
  <c r="CI263" i="27"/>
  <c r="CI257" i="27"/>
  <c r="CI243" i="27" s="1"/>
  <c r="CI82" i="27" l="1"/>
  <c r="CI76" i="27"/>
  <c r="CI62" i="27" s="1"/>
  <c r="CI84" i="27"/>
  <c r="CI83" i="27"/>
  <c r="CI166" i="27"/>
  <c r="CI152" i="27" s="1"/>
  <c r="CI174" i="27"/>
  <c r="CI173" i="27"/>
  <c r="CI172" i="27"/>
  <c r="G371" i="27"/>
  <c r="G60" i="15"/>
  <c r="G62" i="27"/>
  <c r="G372" i="27" l="1"/>
  <c r="G374"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6" authorId="0" shapeId="0" xr:uid="{00000000-0006-0000-0100-000001000000}">
      <text>
        <r>
          <rPr>
            <b/>
            <sz val="14"/>
            <color indexed="81"/>
            <rFont val="Tahoma"/>
            <family val="2"/>
          </rPr>
          <t>Do not delete default inserted input lines.  These are required to generate the autosum of all additional rows added.  Additional rows which the user enters can be deleted.</t>
        </r>
        <r>
          <rPr>
            <sz val="14"/>
            <color indexed="81"/>
            <rFont val="Tahoma"/>
            <family val="2"/>
          </rPr>
          <t xml:space="preserve">
If additional lines are required please insert into middle of group to ensure automatic calculations pick up all data. Please ensure that you check the yellow shaded calculated cells to ensure they take account of added rows and correctly sum the totals. You can add notes in column L to provide additional explanation if desired.
DO NOT DELETE DEFAULT INPUT ROWS - If unrequired leave blank.
For individual licences - Please list only individual licences (i.e. not used in conjunctive use systems).
For Drought Only Licences -  Please only list licences where DO would confidently be impacted. Ensure licences are not double counted, licences should either be in Unused licences or Drought Only licences and not in both.</t>
        </r>
      </text>
    </comment>
    <comment ref="K66" authorId="0" shapeId="0" xr:uid="{00000000-0006-0000-0100-000002000000}">
      <text>
        <r>
          <rPr>
            <sz val="12"/>
            <color indexed="81"/>
            <rFont val="Tahoma"/>
            <family val="2"/>
          </rPr>
          <t xml:space="preserve">Please state if a licence has been applied for, approved, granted, awaiting mobilisation, or other specified status.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24" authorId="0" shapeId="0" xr:uid="{00000000-0006-0000-0300-000001000000}">
      <text>
        <r>
          <rPr>
            <b/>
            <sz val="9"/>
            <color indexed="81"/>
            <rFont val="Tahoma"/>
            <family val="2"/>
          </rPr>
          <t>Author:</t>
        </r>
        <r>
          <rPr>
            <sz val="9"/>
            <color indexed="81"/>
            <rFont val="Tahoma"/>
            <family val="2"/>
          </rPr>
          <t xml:space="preserve">
Actuals as reported at WRMPAR - applied to whole column</t>
        </r>
      </text>
    </comment>
    <comment ref="H24" authorId="0" shapeId="0" xr:uid="{00000000-0006-0000-0300-000002000000}">
      <text>
        <r>
          <rPr>
            <b/>
            <sz val="9"/>
            <color indexed="81"/>
            <rFont val="Tahoma"/>
            <family val="2"/>
          </rPr>
          <t>Author:</t>
        </r>
        <r>
          <rPr>
            <sz val="9"/>
            <color indexed="81"/>
            <rFont val="Tahoma"/>
            <family val="2"/>
          </rPr>
          <t xml:space="preserve">
Actuals as reported at WRMPAR - applied to whole column</t>
        </r>
      </text>
    </comment>
    <comment ref="I24" authorId="0" shapeId="0" xr:uid="{00000000-0006-0000-0300-000003000000}">
      <text>
        <r>
          <rPr>
            <b/>
            <sz val="9"/>
            <color indexed="81"/>
            <rFont val="Tahoma"/>
            <family val="2"/>
          </rPr>
          <t>Author:</t>
        </r>
        <r>
          <rPr>
            <sz val="9"/>
            <color indexed="81"/>
            <rFont val="Tahoma"/>
            <family val="2"/>
          </rPr>
          <t xml:space="preserve">
Actuals as reported at WRMPAR - applied to whole column
</t>
        </r>
      </text>
    </comment>
    <comment ref="J24" authorId="0" shapeId="0" xr:uid="{00000000-0006-0000-0300-000004000000}">
      <text>
        <r>
          <rPr>
            <b/>
            <sz val="9"/>
            <color indexed="81"/>
            <rFont val="Tahoma"/>
            <family val="2"/>
          </rPr>
          <t>Author:</t>
        </r>
        <r>
          <rPr>
            <sz val="9"/>
            <color indexed="81"/>
            <rFont val="Tahoma"/>
            <family val="2"/>
          </rPr>
          <t xml:space="preserve">
Taken from WRMP19
- applied to whole column</t>
        </r>
      </text>
    </comment>
    <comment ref="K24" authorId="0" shapeId="0" xr:uid="{00000000-0006-0000-0300-000005000000}">
      <text>
        <r>
          <rPr>
            <b/>
            <sz val="9"/>
            <color indexed="81"/>
            <rFont val="Tahoma"/>
            <family val="2"/>
          </rPr>
          <t>Author:</t>
        </r>
        <r>
          <rPr>
            <sz val="9"/>
            <color indexed="81"/>
            <rFont val="Tahoma"/>
            <family val="2"/>
          </rPr>
          <t xml:space="preserve">
Taken from WRMP19 - applied to whole column</t>
        </r>
      </text>
    </comment>
    <comment ref="L24" authorId="0" shapeId="0" xr:uid="{00000000-0006-0000-0300-000006000000}">
      <text>
        <r>
          <rPr>
            <b/>
            <sz val="9"/>
            <color indexed="81"/>
            <rFont val="Tahoma"/>
            <family val="2"/>
          </rPr>
          <t>Author:</t>
        </r>
        <r>
          <rPr>
            <sz val="9"/>
            <color indexed="81"/>
            <rFont val="Tahoma"/>
            <family val="2"/>
          </rPr>
          <t xml:space="preserve">
Taken from WRMP19 - applied to whole column</t>
        </r>
      </text>
    </comment>
    <comment ref="G122" authorId="0" shapeId="0" xr:uid="{00000000-0006-0000-0300-000007000000}">
      <text>
        <r>
          <rPr>
            <b/>
            <sz val="9"/>
            <color indexed="81"/>
            <rFont val="Tahoma"/>
            <family val="2"/>
          </rPr>
          <t>Author:</t>
        </r>
        <r>
          <rPr>
            <sz val="9"/>
            <color indexed="81"/>
            <rFont val="Tahoma"/>
            <family val="2"/>
          </rPr>
          <t xml:space="preserve">
Actuals as reported at WRMPAR - applied to whole column</t>
        </r>
      </text>
    </comment>
    <comment ref="H122" authorId="0" shapeId="0" xr:uid="{00000000-0006-0000-0300-000008000000}">
      <text>
        <r>
          <rPr>
            <b/>
            <sz val="9"/>
            <color indexed="81"/>
            <rFont val="Tahoma"/>
            <family val="2"/>
          </rPr>
          <t>Author:</t>
        </r>
        <r>
          <rPr>
            <sz val="9"/>
            <color indexed="81"/>
            <rFont val="Tahoma"/>
            <family val="2"/>
          </rPr>
          <t xml:space="preserve">
Actuals as reported at WRMPAR - applied to whole column</t>
        </r>
      </text>
    </comment>
    <comment ref="I122" authorId="0" shapeId="0" xr:uid="{00000000-0006-0000-0300-000009000000}">
      <text>
        <r>
          <rPr>
            <b/>
            <sz val="9"/>
            <color indexed="81"/>
            <rFont val="Tahoma"/>
            <family val="2"/>
          </rPr>
          <t>Author:</t>
        </r>
        <r>
          <rPr>
            <sz val="9"/>
            <color indexed="81"/>
            <rFont val="Tahoma"/>
            <family val="2"/>
          </rPr>
          <t xml:space="preserve">
Actuals as reported at WRMPAR - applied to whole column
</t>
        </r>
      </text>
    </comment>
    <comment ref="J122" authorId="0" shapeId="0" xr:uid="{00000000-0006-0000-0300-00000A000000}">
      <text>
        <r>
          <rPr>
            <b/>
            <sz val="9"/>
            <color indexed="81"/>
            <rFont val="Tahoma"/>
            <family val="2"/>
          </rPr>
          <t>Author:</t>
        </r>
        <r>
          <rPr>
            <sz val="9"/>
            <color indexed="81"/>
            <rFont val="Tahoma"/>
            <family val="2"/>
          </rPr>
          <t xml:space="preserve">
Taken from WRMP19
- applied to whole column</t>
        </r>
      </text>
    </comment>
    <comment ref="K122" authorId="0" shapeId="0" xr:uid="{00000000-0006-0000-0300-00000B000000}">
      <text>
        <r>
          <rPr>
            <b/>
            <sz val="9"/>
            <color indexed="81"/>
            <rFont val="Tahoma"/>
            <family val="2"/>
          </rPr>
          <t>Author:</t>
        </r>
        <r>
          <rPr>
            <sz val="9"/>
            <color indexed="81"/>
            <rFont val="Tahoma"/>
            <family val="2"/>
          </rPr>
          <t xml:space="preserve">
Taken from WRMP19 - applied to whole column</t>
        </r>
      </text>
    </comment>
    <comment ref="L122" authorId="0" shapeId="0" xr:uid="{00000000-0006-0000-0300-00000C000000}">
      <text>
        <r>
          <rPr>
            <b/>
            <sz val="9"/>
            <color indexed="81"/>
            <rFont val="Tahoma"/>
            <family val="2"/>
          </rPr>
          <t>Author:</t>
        </r>
        <r>
          <rPr>
            <sz val="9"/>
            <color indexed="81"/>
            <rFont val="Tahoma"/>
            <family val="2"/>
          </rPr>
          <t xml:space="preserve">
Taken from WRMP19 - applied to whole column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I29" authorId="0" shapeId="0" xr:uid="{00000000-0006-0000-0400-000001000000}">
      <text>
        <r>
          <rPr>
            <b/>
            <sz val="9"/>
            <color indexed="81"/>
            <rFont val="Tahoma"/>
            <family val="2"/>
          </rPr>
          <t>Author:</t>
        </r>
        <r>
          <rPr>
            <sz val="9"/>
            <color indexed="81"/>
            <rFont val="Tahoma"/>
            <family val="2"/>
          </rPr>
          <t xml:space="preserve">
SEAs for demand management actions undertaken as bundles rather than over individual activities i.e. leakage reduction, water efficiency etc. Details included in appendices to WRMP</t>
        </r>
      </text>
    </comment>
  </commentList>
</comments>
</file>

<file path=xl/sharedStrings.xml><?xml version="1.0" encoding="utf-8"?>
<sst xmlns="http://schemas.openxmlformats.org/spreadsheetml/2006/main" count="9848" uniqueCount="1872">
  <si>
    <t>Water Resources Planning Tables 2024</t>
  </si>
  <si>
    <t>Company tables version tracker</t>
  </si>
  <si>
    <t>Version</t>
  </si>
  <si>
    <t>Updates made</t>
  </si>
  <si>
    <t>Date (DD/MM/YY)</t>
  </si>
  <si>
    <t>v1</t>
  </si>
  <si>
    <t xml:space="preserve">EA updates to template to correct:
- minor typo in formulae table 2e, 4 FPW corrected
- error in table 6, 12 FPD (formulae updated)
- Updated WRZ code for ESWHRT and added WRZ code for NAVs - NAVNAV
- Updated data validation in table 1 to included NAVNAV, allowing companies to better reflect these as existing transfers. 
</t>
  </si>
  <si>
    <t>Template Tables information</t>
  </si>
  <si>
    <t>Planning tables template version</t>
  </si>
  <si>
    <t>All queries on the content of this workbook should be sent to:</t>
  </si>
  <si>
    <t>Version date</t>
  </si>
  <si>
    <t>water-company-plan@environment-agency.gov.uk</t>
  </si>
  <si>
    <r>
      <t>wrepp@cyfoethnaturiolcymru.gov.uk</t>
    </r>
    <r>
      <rPr>
        <sz val="10"/>
        <rFont val="Arial"/>
        <family val="2"/>
      </rPr>
      <t xml:space="preserve"> (Welsh areas only)</t>
    </r>
  </si>
  <si>
    <t>Water company information</t>
  </si>
  <si>
    <t>Company:</t>
  </si>
  <si>
    <t>South Staffordshire Water</t>
  </si>
  <si>
    <t>Base Year:</t>
  </si>
  <si>
    <t>Signed:</t>
  </si>
  <si>
    <t>Dated:</t>
  </si>
  <si>
    <t>Responsible Officer:</t>
  </si>
  <si>
    <t>Version:</t>
  </si>
  <si>
    <t>[Digital signature is acceptable]</t>
  </si>
  <si>
    <t>Key to cells</t>
  </si>
  <si>
    <t>Workbook contents</t>
  </si>
  <si>
    <t xml:space="preserve">Clear cells - indicate an input is required </t>
  </si>
  <si>
    <t>Worksheet</t>
  </si>
  <si>
    <t>Content</t>
  </si>
  <si>
    <t>1.Base Year</t>
  </si>
  <si>
    <t>Baseline licences and existing transfers</t>
  </si>
  <si>
    <t>Yellow shaded cells - indicates a formula</t>
  </si>
  <si>
    <t>2.WC Level Data</t>
  </si>
  <si>
    <t>Water Company level key metrics and microcomponents</t>
  </si>
  <si>
    <t>3. WRZs</t>
  </si>
  <si>
    <t>DYAA &amp; DYCP Baseline Water Balance, Final Plan Water Balance and preferred options</t>
  </si>
  <si>
    <t>Blue shaded cells - indicate base year data</t>
  </si>
  <si>
    <t>4.Options Appraisal Summary</t>
  </si>
  <si>
    <t>Appraisal of all options with key cost, benefit and natural capital metrics</t>
  </si>
  <si>
    <t>5. Options Benefit</t>
  </si>
  <si>
    <t>Benefits of your poptions across planning period</t>
  </si>
  <si>
    <t xml:space="preserve">Light orange shaded cells - indicate preceding years  </t>
  </si>
  <si>
    <t>5a-5c. Cost Profiles</t>
  </si>
  <si>
    <t>Option cost profile; Option unit cost profiles; worked example</t>
  </si>
  <si>
    <t>6. Drought Plan Links</t>
  </si>
  <si>
    <t>Drought plan links</t>
  </si>
  <si>
    <t>Dark grey shaded cells - indicate that no data entry is required</t>
  </si>
  <si>
    <t>7. Adaptive Programmes</t>
  </si>
  <si>
    <t>Adaptive plan information</t>
  </si>
  <si>
    <t>8. Business Plan Links</t>
  </si>
  <si>
    <t>Links to the Business Plan</t>
  </si>
  <si>
    <t>Green shaded cells - indicates annualised not cumulative figures</t>
  </si>
  <si>
    <t>Key to scenarios</t>
  </si>
  <si>
    <t>Normal Year Annual Average Final Plan - NYAA</t>
  </si>
  <si>
    <t>Dry Year Annual Average Baseline - DYAA</t>
  </si>
  <si>
    <t>Dry Year Annual Average Final Plan - DYAA</t>
  </si>
  <si>
    <t>Dry Year Critical Period Baseline - DYCP</t>
  </si>
  <si>
    <t>Dry Year Critical Period Final Plan - DYCP</t>
  </si>
  <si>
    <t>Back to title page</t>
  </si>
  <si>
    <t>Water Company</t>
  </si>
  <si>
    <t>READ ME</t>
  </si>
  <si>
    <t>deployable output (Ml/d)</t>
  </si>
  <si>
    <t>Source Types</t>
  </si>
  <si>
    <t>Table 1a: WC Level - Baseline licences - All individual licences</t>
  </si>
  <si>
    <t>GW</t>
  </si>
  <si>
    <t>WRMP24 Reference</t>
  </si>
  <si>
    <t>Derivation</t>
  </si>
  <si>
    <t>Licence number</t>
  </si>
  <si>
    <t>Source name</t>
  </si>
  <si>
    <t>Source type</t>
  </si>
  <si>
    <t>WRZ Code</t>
  </si>
  <si>
    <t>DYAA deployable output (Ml/d)</t>
  </si>
  <si>
    <t>DYCP deployable output (Ml/d)</t>
  </si>
  <si>
    <t>Annual licensed quantity (Ml/d)</t>
  </si>
  <si>
    <t>Constraints on deployable output</t>
  </si>
  <si>
    <t>Additional notes (if desired)</t>
  </si>
  <si>
    <t>SW:Reservoir</t>
  </si>
  <si>
    <t>0.1BL</t>
  </si>
  <si>
    <t>Sum (0.1BL+...)</t>
  </si>
  <si>
    <t xml:space="preserve"> - </t>
  </si>
  <si>
    <t>SW:River</t>
  </si>
  <si>
    <t>Input</t>
  </si>
  <si>
    <t>SW: Tidal Waters</t>
  </si>
  <si>
    <t>Table 1b: WC Level - Baseline licences - Grouped licences</t>
  </si>
  <si>
    <t>0.2BL</t>
  </si>
  <si>
    <t>Sum (0.2BL+...)</t>
  </si>
  <si>
    <t>Total</t>
  </si>
  <si>
    <t>Group #:</t>
  </si>
  <si>
    <t>Table 1c: WC Level - Baseline licences - Unused licences</t>
  </si>
  <si>
    <t>Reason licence is unused</t>
  </si>
  <si>
    <t>0.3BL</t>
  </si>
  <si>
    <t>Sum (0.3BL+...)</t>
  </si>
  <si>
    <t>Table 1d: WC Level - Baseline licences - Drought only licences</t>
  </si>
  <si>
    <t>0.4BL</t>
  </si>
  <si>
    <t>Sum (0.4BL+...)</t>
  </si>
  <si>
    <t>Table 1e: WC Level - Baseline licences - New licences (within current AMP)</t>
  </si>
  <si>
    <t>Status of licence</t>
  </si>
  <si>
    <t>0.5BL</t>
  </si>
  <si>
    <t>Sum (0.5BL+...)</t>
  </si>
  <si>
    <t>Table 1f: WC Level - Existing transfers - Raw water transfers</t>
  </si>
  <si>
    <t>Transfer name</t>
  </si>
  <si>
    <t>End date of agreement (dd/mm/yyyy)</t>
  </si>
  <si>
    <t>WRZ Code From</t>
  </si>
  <si>
    <t>WRZ Code To</t>
  </si>
  <si>
    <t>Annual limit (Ml/d)</t>
  </si>
  <si>
    <t>Changes to agreement during drought</t>
  </si>
  <si>
    <t>0.6BL</t>
  </si>
  <si>
    <t>Table 1g: WC Level - Existing transfers - Potable water transfers</t>
  </si>
  <si>
    <t>0.7BL</t>
  </si>
  <si>
    <t>Table 2a: WC Level Normal Year planning scenario</t>
  </si>
  <si>
    <t>2. WC Level Data'!B53</t>
  </si>
  <si>
    <t>Table 2b: WC Level DYAA - Microcomponents - Final planning</t>
  </si>
  <si>
    <t>2. WC Level Data'!B66</t>
  </si>
  <si>
    <t>Planning Scenario</t>
  </si>
  <si>
    <t>NYAA</t>
  </si>
  <si>
    <t>Table 2c: WC Level DYAA -
Meter Installations (including meter upgrades) - Final Planning</t>
  </si>
  <si>
    <t>2. WC Level Data'!B81</t>
  </si>
  <si>
    <t>Back to top of sheet</t>
  </si>
  <si>
    <t>Component</t>
  </si>
  <si>
    <t>Unit</t>
  </si>
  <si>
    <t>Decimal places</t>
  </si>
  <si>
    <t>2019-20</t>
  </si>
  <si>
    <t>2020-21</t>
  </si>
  <si>
    <t>2021-22</t>
  </si>
  <si>
    <t>2022-23</t>
  </si>
  <si>
    <t>2023-24</t>
  </si>
  <si>
    <t>2024-25</t>
  </si>
  <si>
    <t>2025-26</t>
  </si>
  <si>
    <t>2026-27</t>
  </si>
  <si>
    <t>2027-28</t>
  </si>
  <si>
    <t>2028-29</t>
  </si>
  <si>
    <t>2029-30</t>
  </si>
  <si>
    <t>2030-31</t>
  </si>
  <si>
    <t>2035-36</t>
  </si>
  <si>
    <t>2040-41</t>
  </si>
  <si>
    <t>2045-46</t>
  </si>
  <si>
    <t>2050-51</t>
  </si>
  <si>
    <t>2055-56</t>
  </si>
  <si>
    <t>2060-61</t>
  </si>
  <si>
    <t>2065-66</t>
  </si>
  <si>
    <t>2070-71</t>
  </si>
  <si>
    <t>2075-76</t>
  </si>
  <si>
    <t>2080-81</t>
  </si>
  <si>
    <t>2085-86</t>
  </si>
  <si>
    <t>2090-91</t>
  </si>
  <si>
    <t>2095-96</t>
  </si>
  <si>
    <t>1NY</t>
  </si>
  <si>
    <t>Total Household Consumption</t>
  </si>
  <si>
    <t>Ml/d</t>
  </si>
  <si>
    <t>2NY</t>
  </si>
  <si>
    <t>Average Household - PCC</t>
  </si>
  <si>
    <t>l/h/d</t>
  </si>
  <si>
    <t>3NY</t>
  </si>
  <si>
    <t>Total Non-Household Consumption</t>
  </si>
  <si>
    <t>4NY</t>
  </si>
  <si>
    <t>Total Leakage</t>
  </si>
  <si>
    <t>5NY</t>
  </si>
  <si>
    <t>Distribution input</t>
  </si>
  <si>
    <t>DYAA</t>
  </si>
  <si>
    <t>2031-32</t>
  </si>
  <si>
    <t>2032-33</t>
  </si>
  <si>
    <t>2033-34</t>
  </si>
  <si>
    <t>2034-35</t>
  </si>
  <si>
    <t>2036-37</t>
  </si>
  <si>
    <t>2037-38</t>
  </si>
  <si>
    <t>2038-39</t>
  </si>
  <si>
    <t>2039-40</t>
  </si>
  <si>
    <t>2041-42</t>
  </si>
  <si>
    <t>2042-43</t>
  </si>
  <si>
    <t>2043-44</t>
  </si>
  <si>
    <t>2044-45</t>
  </si>
  <si>
    <t>2046-47</t>
  </si>
  <si>
    <t>2047-48</t>
  </si>
  <si>
    <t>2048-49</t>
  </si>
  <si>
    <t>2049-50</t>
  </si>
  <si>
    <t>2051-52</t>
  </si>
  <si>
    <t>2052-53</t>
  </si>
  <si>
    <t>2053-54</t>
  </si>
  <si>
    <t>2054-55</t>
  </si>
  <si>
    <t>2056-57</t>
  </si>
  <si>
    <t>2057-58</t>
  </si>
  <si>
    <t>2058-59</t>
  </si>
  <si>
    <t>2059-60</t>
  </si>
  <si>
    <t>2061-62</t>
  </si>
  <si>
    <t>2062-63</t>
  </si>
  <si>
    <t>2063-64</t>
  </si>
  <si>
    <t>2064-65</t>
  </si>
  <si>
    <t>2066-67</t>
  </si>
  <si>
    <t>2067-68</t>
  </si>
  <si>
    <t>2068-69</t>
  </si>
  <si>
    <t>2069-70</t>
  </si>
  <si>
    <t>2071-72</t>
  </si>
  <si>
    <t>2072-73</t>
  </si>
  <si>
    <t>2073-74</t>
  </si>
  <si>
    <t>2074-75</t>
  </si>
  <si>
    <t>2076-77</t>
  </si>
  <si>
    <t>2077-78</t>
  </si>
  <si>
    <t>2078-79</t>
  </si>
  <si>
    <t>2079-80</t>
  </si>
  <si>
    <t>2081-82</t>
  </si>
  <si>
    <t>2082-83</t>
  </si>
  <si>
    <t>2083-84</t>
  </si>
  <si>
    <t>2084-85</t>
  </si>
  <si>
    <t>2086-87</t>
  </si>
  <si>
    <t>2087-88</t>
  </si>
  <si>
    <t>2088-89</t>
  </si>
  <si>
    <t>2089-90</t>
  </si>
  <si>
    <t>2091-92</t>
  </si>
  <si>
    <t>2092-93</t>
  </si>
  <si>
    <t>2093-94</t>
  </si>
  <si>
    <t>2094-95</t>
  </si>
  <si>
    <t>2096-97</t>
  </si>
  <si>
    <t>2097-98</t>
  </si>
  <si>
    <t>2098-99</t>
  </si>
  <si>
    <t>2099-100</t>
  </si>
  <si>
    <t>2100-01</t>
  </si>
  <si>
    <t>11FPW</t>
  </si>
  <si>
    <t>Measured Household - PCC</t>
  </si>
  <si>
    <t>sum (11.1FPW:11.9FPW)</t>
  </si>
  <si>
    <t>11.1FPW</t>
  </si>
  <si>
    <t>Measured toilet flushing</t>
  </si>
  <si>
    <t>11.2FPW</t>
  </si>
  <si>
    <t>Measured personal washing</t>
  </si>
  <si>
    <t>11.3FPW</t>
  </si>
  <si>
    <t>Measured clothes washing</t>
  </si>
  <si>
    <t>11.4FPW</t>
  </si>
  <si>
    <t>Measured dish washing</t>
  </si>
  <si>
    <t>11.5FPW</t>
  </si>
  <si>
    <t>Measured miscellaneous internal use</t>
  </si>
  <si>
    <t>11.6FPW</t>
  </si>
  <si>
    <t>Measured external use</t>
  </si>
  <si>
    <t>11.7FPW</t>
  </si>
  <si>
    <t>Measured (other: define)</t>
  </si>
  <si>
    <t>11.8FPW</t>
  </si>
  <si>
    <t>11.9FPW</t>
  </si>
  <si>
    <t>12FPW</t>
  </si>
  <si>
    <t>Unmeasured Household - PCC</t>
  </si>
  <si>
    <t>sum (12.1FPW:12.9FPW)</t>
  </si>
  <si>
    <t>12.1FPW</t>
  </si>
  <si>
    <t>Unmeasured toilet flushing</t>
  </si>
  <si>
    <t>12.2FPW</t>
  </si>
  <si>
    <t>Unmeasured personal washing</t>
  </si>
  <si>
    <t>12.3FPW</t>
  </si>
  <si>
    <t>Unmeasured clothes washing</t>
  </si>
  <si>
    <t>12.4FPW</t>
  </si>
  <si>
    <t>Unmeasured dish washing</t>
  </si>
  <si>
    <t>12.5FPW</t>
  </si>
  <si>
    <t>Unmeasured miscellaneous internal use</t>
  </si>
  <si>
    <t>12.6FPW</t>
  </si>
  <si>
    <t>Unmeasured external use</t>
  </si>
  <si>
    <t>12.7FPW</t>
  </si>
  <si>
    <t>Unmeasured (other: define)</t>
  </si>
  <si>
    <t>12.8FPW</t>
  </si>
  <si>
    <t>12.9FPW</t>
  </si>
  <si>
    <t>0FPM</t>
  </si>
  <si>
    <t>Total Household Smart Meters (cumulative including existing)</t>
  </si>
  <si>
    <t>000's</t>
  </si>
  <si>
    <t>1FPM</t>
  </si>
  <si>
    <t>Total household meter installations</t>
  </si>
  <si>
    <t>sum(1.1FPM:1.32FPM)</t>
  </si>
  <si>
    <t>1.1FPM</t>
  </si>
  <si>
    <t>Basic (non-automated) meter installations (household)</t>
  </si>
  <si>
    <t>1.21FPM</t>
  </si>
  <si>
    <t>Automated Meter Reading (AMR) - new installations (household)</t>
  </si>
  <si>
    <t>1.22FPM</t>
  </si>
  <si>
    <t>Automated Meter Reading (AMR) - upgrades from basic meters (household</t>
  </si>
  <si>
    <t>1.31FPM</t>
  </si>
  <si>
    <t>Advanced Metering Infrastructure (AMI) - new installations (household)</t>
  </si>
  <si>
    <t>1.32FPM</t>
  </si>
  <si>
    <t>Automated Meter Infrastructure (AMI) - upgrades from basic or AMR meters (household)</t>
  </si>
  <si>
    <t>2FPM</t>
  </si>
  <si>
    <t>Total non-household meter installations</t>
  </si>
  <si>
    <t>2.1FPM</t>
  </si>
  <si>
    <t>Basic (non-automated) meter installations (non-household)</t>
  </si>
  <si>
    <t>2.2FPM</t>
  </si>
  <si>
    <t>Automated Meter Reading (AMR) -  installations (non-household)</t>
  </si>
  <si>
    <t>2.3FPM</t>
  </si>
  <si>
    <t>Automated Meter Infrastructure (AMI) -  installations (non-household)</t>
  </si>
  <si>
    <t>Table 2d: WC Level DYAA - Key Components - Baseline</t>
  </si>
  <si>
    <t>1BLW</t>
  </si>
  <si>
    <t>Outage Allowance</t>
  </si>
  <si>
    <t>Sum (all WRZ 9BL)</t>
  </si>
  <si>
    <t>2BLW</t>
  </si>
  <si>
    <t>((Sum (all WRZ 14BL: 15BL) - Sum (all WRZ 25BL:26BL))*1,000,000)/((Sum (all WRZ 39BL: 40BL))*1,000)</t>
  </si>
  <si>
    <t>3BLW</t>
  </si>
  <si>
    <t>Household metering penetration incl. voids</t>
  </si>
  <si>
    <t xml:space="preserve">Sum (all WRZ 34BL)  / (Sum (all WRZ 34BL) + Sum (all WRZ 34.7BL: 35.1BL)) </t>
  </si>
  <si>
    <t>%</t>
  </si>
  <si>
    <t>4BLW</t>
  </si>
  <si>
    <t>Total non-household consumption</t>
  </si>
  <si>
    <t>Sum (all WRZ 12BL:13BL) - Sum (all WRZ 23BL:24BL)</t>
  </si>
  <si>
    <t>5BLW</t>
  </si>
  <si>
    <t>Sum (all WRZ 29BL)</t>
  </si>
  <si>
    <t>6BLW</t>
  </si>
  <si>
    <t>Sum (all WRZ 45BL)</t>
  </si>
  <si>
    <t>7BLW</t>
  </si>
  <si>
    <t>Target Headroom</t>
  </si>
  <si>
    <t>Sum (all WRZ 48BL)</t>
  </si>
  <si>
    <t>8BLW</t>
  </si>
  <si>
    <t>Water Available For Use (own sources)</t>
  </si>
  <si>
    <t>Sum (all WRZ 10BL)</t>
  </si>
  <si>
    <t>9BLW</t>
  </si>
  <si>
    <t>Total Water Available For Use</t>
  </si>
  <si>
    <t>Sum (all WRZ 11BL)</t>
  </si>
  <si>
    <t>10BLW</t>
  </si>
  <si>
    <t>Supply Demand Balance</t>
  </si>
  <si>
    <t>Sum (all WRZ 50BL)</t>
  </si>
  <si>
    <t>Table 2e: WC Level DYAA - Key Components - Final planning</t>
  </si>
  <si>
    <t>1FPW</t>
  </si>
  <si>
    <t>Sum (all WRZ 9FP)</t>
  </si>
  <si>
    <t>2FPW</t>
  </si>
  <si>
    <t>((Sum (all WRZ 14FP: 15FP) - Sum (all WRZ 25FP:26FP))*1,000,000)/((Sum (all WRZ 39FP: 40FP))*1,000)</t>
  </si>
  <si>
    <t>3FPW</t>
  </si>
  <si>
    <t xml:space="preserve">Sum (all WRZ 34FP) / (Sum (all WRZ 34FP) + Sum (all WRZ 34.7FP: 35.1FP)) </t>
  </si>
  <si>
    <t>4FPW</t>
  </si>
  <si>
    <t>Sum (all WRZ 12FP:13FP) - Sum (all WRZ 23FP:24FP)</t>
  </si>
  <si>
    <t>5FPW</t>
  </si>
  <si>
    <t>Sum (all WRZ 29FP)</t>
  </si>
  <si>
    <t>6FPW</t>
  </si>
  <si>
    <t>Sum (all WRZ 45FP)</t>
  </si>
  <si>
    <t>7FPW</t>
  </si>
  <si>
    <t>Sum (all WRZ 48FP)</t>
  </si>
  <si>
    <t>8FPW</t>
  </si>
  <si>
    <t>Sum (all WRZ 10FP)</t>
  </si>
  <si>
    <t>9FPW</t>
  </si>
  <si>
    <t>Sum (all WRZ 11FP)</t>
  </si>
  <si>
    <t>10FPW</t>
  </si>
  <si>
    <t>Sum (all WRZ 50FP)</t>
  </si>
  <si>
    <t>All Non-Household Properties (incl. voids)</t>
  </si>
  <si>
    <t>Sum (all WRZ 31FP:33FP)</t>
  </si>
  <si>
    <t>All Household Properties (incl. voids)</t>
  </si>
  <si>
    <t>Sum (all WRZ 34FP) + Sum (all WRZ 34.7FP:35.1FP)</t>
  </si>
  <si>
    <t>Table 2f: WC Level DYAA -
Levels of Service - Final Planning</t>
  </si>
  <si>
    <t>1.1FPL</t>
  </si>
  <si>
    <t>Temporary Use Bans (modelled)</t>
  </si>
  <si>
    <t xml:space="preserve">% </t>
  </si>
  <si>
    <t>1.2FPL</t>
  </si>
  <si>
    <t>Temporary Use Bans (minimum)</t>
  </si>
  <si>
    <t>2.1FPL</t>
  </si>
  <si>
    <t>Drought Permits/Orders (modelled)</t>
  </si>
  <si>
    <t>2.2FPL</t>
  </si>
  <si>
    <t>Drought Permits/Orders (minimum)</t>
  </si>
  <si>
    <t>3.1FPL</t>
  </si>
  <si>
    <t>Non Essential Use Bans (modelled)</t>
  </si>
  <si>
    <t>3.2FPL</t>
  </si>
  <si>
    <t>Non Essential Use Bans (minimum)</t>
  </si>
  <si>
    <t>4.1FPL</t>
  </si>
  <si>
    <t>Emergency Drought Orders (modelled)</t>
  </si>
  <si>
    <t>4.2FPL</t>
  </si>
  <si>
    <t>Emergency Drought Orders (minimum)</t>
  </si>
  <si>
    <t>Table 3a: DYAA - Baseline</t>
  </si>
  <si>
    <t>Table 3b: DYAA - Final plan Options</t>
  </si>
  <si>
    <t>Table 3c: DYAA - Final plan</t>
  </si>
  <si>
    <t>Table 3d: DYCP - Baseline</t>
  </si>
  <si>
    <t>Table 3e: DYCP - Final plan Options</t>
  </si>
  <si>
    <t>Table 3f: DYCP - Final plan</t>
  </si>
  <si>
    <t>WRZ</t>
  </si>
  <si>
    <t>SSWSSW</t>
  </si>
  <si>
    <t>WRMP24 reference</t>
  </si>
  <si>
    <t>1BL</t>
  </si>
  <si>
    <t>Raw water abstracted</t>
  </si>
  <si>
    <t>1.1BL</t>
  </si>
  <si>
    <t>Non-potable water supplies (if applicable)</t>
  </si>
  <si>
    <t>2BL</t>
  </si>
  <si>
    <t xml:space="preserve">Raw water imported </t>
  </si>
  <si>
    <t>3BL</t>
  </si>
  <si>
    <t>Potable water imported</t>
  </si>
  <si>
    <t>4BL</t>
  </si>
  <si>
    <r>
      <t xml:space="preserve">Raw water exported </t>
    </r>
    <r>
      <rPr>
        <sz val="11"/>
        <color rgb="FFFF0000"/>
        <rFont val="Arial"/>
        <family val="2"/>
      </rPr>
      <t>enter as -ve</t>
    </r>
  </si>
  <si>
    <t>5BL</t>
  </si>
  <si>
    <r>
      <t xml:space="preserve">Potable water exported </t>
    </r>
    <r>
      <rPr>
        <sz val="11"/>
        <color rgb="FFFF0000"/>
        <rFont val="Arial"/>
        <family val="2"/>
      </rPr>
      <t>enter as -ve</t>
    </r>
  </si>
  <si>
    <t>6BL</t>
  </si>
  <si>
    <t>Deployable Output before forecast changes</t>
  </si>
  <si>
    <t>6.1BL</t>
  </si>
  <si>
    <t>Deployable Output post forecast changes</t>
  </si>
  <si>
    <t>6BL + 7BL</t>
  </si>
  <si>
    <t>7BL</t>
  </si>
  <si>
    <t>Baseline forecast changes to Deployable Output</t>
  </si>
  <si>
    <t>sum (7.1BL:7.6BL)</t>
  </si>
  <si>
    <t>7.1BL</t>
  </si>
  <si>
    <t>Change in DO due to climate change</t>
  </si>
  <si>
    <t>7.2BL</t>
  </si>
  <si>
    <r>
      <t xml:space="preserve">Total confirmed DO reductions to restore sustainable abstraction </t>
    </r>
    <r>
      <rPr>
        <sz val="11"/>
        <color rgb="FFFF0000"/>
        <rFont val="Arial"/>
        <family val="2"/>
      </rPr>
      <t>enter as -ve</t>
    </r>
  </si>
  <si>
    <t>7.3BL</t>
  </si>
  <si>
    <r>
      <t xml:space="preserve">Total additional DO reductions for Environmental Destination (excl. any confirmed reductions) </t>
    </r>
    <r>
      <rPr>
        <sz val="11"/>
        <color rgb="FFFF0000"/>
        <rFont val="Arial"/>
        <family val="2"/>
      </rPr>
      <t>enter as -ve</t>
    </r>
  </si>
  <si>
    <t>7.4BL</t>
  </si>
  <si>
    <r>
      <t xml:space="preserve">Change in DO from prolonged Outage reduction </t>
    </r>
    <r>
      <rPr>
        <sz val="11"/>
        <color rgb="FFFF0000"/>
        <rFont val="Arial"/>
        <family val="2"/>
      </rPr>
      <t>enter as -ve</t>
    </r>
  </si>
  <si>
    <t>7.5BL</t>
  </si>
  <si>
    <t>Change in DO from drought measures</t>
  </si>
  <si>
    <t>Zero for baseline</t>
  </si>
  <si>
    <t>7.6BL</t>
  </si>
  <si>
    <t>Total other changes to DO (e.g. nitrates/operational decline)</t>
  </si>
  <si>
    <t>8BL</t>
  </si>
  <si>
    <t xml:space="preserve">Raw water losses, treatment works losses and operational use </t>
  </si>
  <si>
    <t>9BL</t>
  </si>
  <si>
    <t>Total Outage Allowance</t>
  </si>
  <si>
    <t>10BL</t>
  </si>
  <si>
    <t>(6BL + 7BL) - (8BL + 9BL)</t>
  </si>
  <si>
    <t>11BL</t>
  </si>
  <si>
    <t>10BL + sum (2BL:5BL)</t>
  </si>
  <si>
    <t>12BL</t>
  </si>
  <si>
    <t>Water delivered measured non-household</t>
  </si>
  <si>
    <t>12.1BL</t>
  </si>
  <si>
    <t>Non-potable water consumption (if applicable)</t>
  </si>
  <si>
    <t>13BL</t>
  </si>
  <si>
    <t>Water delivered unmeasured non-household</t>
  </si>
  <si>
    <t>14BL</t>
  </si>
  <si>
    <t>Water delivered measured household</t>
  </si>
  <si>
    <t>15BL</t>
  </si>
  <si>
    <t>Water delivered unmeasured household</t>
  </si>
  <si>
    <t>16BL</t>
  </si>
  <si>
    <t>Percentage of consumption driven by climate change</t>
  </si>
  <si>
    <t>17BL</t>
  </si>
  <si>
    <t>Volume of consumption driven by climate change</t>
  </si>
  <si>
    <t>16BL * (12BL + sum(13BL:15BL) - sum (23BL:26BL))</t>
  </si>
  <si>
    <t>18BL</t>
  </si>
  <si>
    <t>((14BL - 25BL) * 1,000,000) / (39BL *1,000)</t>
  </si>
  <si>
    <t>19BL</t>
  </si>
  <si>
    <t>((15BL - 26BL) * 1,000,000) / (40BL *1,000)</t>
  </si>
  <si>
    <t>20BL</t>
  </si>
  <si>
    <t>(((14BL - 25BL) + (15BL - 26BL)) * 1,000,000) / ((39BL + 40BL) *1,000)</t>
  </si>
  <si>
    <t>21BL</t>
  </si>
  <si>
    <t>Water taken unbilled</t>
  </si>
  <si>
    <t>22BL</t>
  </si>
  <si>
    <t>Distribution system operational use</t>
  </si>
  <si>
    <t>23BL</t>
  </si>
  <si>
    <t>Measured Non Household - USPL</t>
  </si>
  <si>
    <t>24BL</t>
  </si>
  <si>
    <t>Unmeasured Non Household - USPL</t>
  </si>
  <si>
    <t>25BL</t>
  </si>
  <si>
    <t>Measured Household - USPL</t>
  </si>
  <si>
    <t>26BL</t>
  </si>
  <si>
    <t>Unmeasured Household - USPL</t>
  </si>
  <si>
    <t>27BL</t>
  </si>
  <si>
    <t>Void Properties - USPL</t>
  </si>
  <si>
    <t>28BL</t>
  </si>
  <si>
    <t>Distribution losses</t>
  </si>
  <si>
    <t>29BL</t>
  </si>
  <si>
    <t>sum (23BL:28BL)</t>
  </si>
  <si>
    <t>30BL</t>
  </si>
  <si>
    <t>Leakage/property</t>
  </si>
  <si>
    <t>(29BL * 1,000,000) / (36BL * 1,000)</t>
  </si>
  <si>
    <t>l/prop/d</t>
  </si>
  <si>
    <t>31BL</t>
  </si>
  <si>
    <t>Measured Non Household - properties</t>
  </si>
  <si>
    <t>32BL</t>
  </si>
  <si>
    <t>Unmeasured Non Household - properties</t>
  </si>
  <si>
    <t>33BL</t>
  </si>
  <si>
    <t>All void non-households - properties</t>
  </si>
  <si>
    <t>34BL</t>
  </si>
  <si>
    <t>Measured households - properties (excl. void)</t>
  </si>
  <si>
    <t>Year before + sum (34.1BL:34.6BL)</t>
  </si>
  <si>
    <t>34.1BL</t>
  </si>
  <si>
    <t>New build properties - properties</t>
  </si>
  <si>
    <t>Input (new builds in each year)</t>
  </si>
  <si>
    <t>34.2BL</t>
  </si>
  <si>
    <t>Meter optants - properties</t>
  </si>
  <si>
    <t>Input (meter optants in each year)</t>
  </si>
  <si>
    <t>34.3BL</t>
  </si>
  <si>
    <t>Compulsory metering - properties</t>
  </si>
  <si>
    <t>Input (compulsory meters in each year)</t>
  </si>
  <si>
    <t>34.4BL</t>
  </si>
  <si>
    <t>Metering on change of occupancy - properties</t>
  </si>
  <si>
    <t>Input (change of occupancy meters in each year)</t>
  </si>
  <si>
    <t>34.5BL</t>
  </si>
  <si>
    <t>Selective metering  - properties</t>
  </si>
  <si>
    <t>Input (selective meters in each year)</t>
  </si>
  <si>
    <t>34.6BL</t>
  </si>
  <si>
    <t>Other changes to existing metering - properties</t>
  </si>
  <si>
    <t>Input (other changes to meters in each year)</t>
  </si>
  <si>
    <t>34.7BL</t>
  </si>
  <si>
    <t>Measured household void properties</t>
  </si>
  <si>
    <t>35BL</t>
  </si>
  <si>
    <t>Unmeasured households - properties (excl. void)</t>
  </si>
  <si>
    <t>35.1BL</t>
  </si>
  <si>
    <t>Unmeasured household void properties</t>
  </si>
  <si>
    <t>36BL</t>
  </si>
  <si>
    <t>Total Resource Zone Properties (incl. voids)</t>
  </si>
  <si>
    <t>sum (31BL:34BL) + 34.7BL + 35BL + 35.1BL</t>
  </si>
  <si>
    <t>37BL</t>
  </si>
  <si>
    <t>Measured Non Household - Population</t>
  </si>
  <si>
    <t>38BL</t>
  </si>
  <si>
    <t>Unmeasured Non Household - Population</t>
  </si>
  <si>
    <t>39BL</t>
  </si>
  <si>
    <t>Measured Household - Population</t>
  </si>
  <si>
    <t>40BL</t>
  </si>
  <si>
    <t>Unmeasured Household - Population</t>
  </si>
  <si>
    <t>41BL</t>
  </si>
  <si>
    <t>Total Resource Zone Population</t>
  </si>
  <si>
    <t>sum (37BL:40BL)</t>
  </si>
  <si>
    <t>42BL</t>
  </si>
  <si>
    <t>Average household occupancy rate (excl. voids)</t>
  </si>
  <si>
    <t xml:space="preserve">(39BL + 40BL) / (34BL + 35BL) </t>
  </si>
  <si>
    <t>h/prop</t>
  </si>
  <si>
    <t>43BL</t>
  </si>
  <si>
    <t>Total Household Metering penetration (excl. voids)</t>
  </si>
  <si>
    <t>34BL / (34BL + 35BL)</t>
  </si>
  <si>
    <t>44BL</t>
  </si>
  <si>
    <t>Total Household Metering penetration (incl. voids)</t>
  </si>
  <si>
    <t>(34BL) / (34BL + 34.7BL + 35BL + 35.1BL)</t>
  </si>
  <si>
    <t>45BL</t>
  </si>
  <si>
    <t>sum (12BL:15BL) +21BL + 22BL + 27BL + 28BL</t>
  </si>
  <si>
    <t>46BL</t>
  </si>
  <si>
    <t>Target headroom (climate change component)</t>
  </si>
  <si>
    <t>47BL</t>
  </si>
  <si>
    <t>Target headroom (All other components)</t>
  </si>
  <si>
    <t>48BL</t>
  </si>
  <si>
    <t>46BL + 47BL</t>
  </si>
  <si>
    <t>49BL</t>
  </si>
  <si>
    <t>Available Headroom</t>
  </si>
  <si>
    <t>11BL - 45BL</t>
  </si>
  <si>
    <t>49.1BL</t>
  </si>
  <si>
    <t>Available non-potable balance (if applicable)</t>
  </si>
  <si>
    <t>1.1BL -12.1BL</t>
  </si>
  <si>
    <t>50BL</t>
  </si>
  <si>
    <t>49BL - 48BL</t>
  </si>
  <si>
    <t>Option type</t>
  </si>
  <si>
    <t>Cat ID</t>
  </si>
  <si>
    <t>1.11FP</t>
  </si>
  <si>
    <r>
      <t xml:space="preserve">Non potable supplies </t>
    </r>
    <r>
      <rPr>
        <sz val="11"/>
        <color rgb="FFFF0000"/>
        <rFont val="Arial"/>
        <family val="2"/>
      </rPr>
      <t>input reductions as -ve and increases as +ve</t>
    </r>
  </si>
  <si>
    <t>RSNPS</t>
  </si>
  <si>
    <t>2.1FP</t>
  </si>
  <si>
    <r>
      <t xml:space="preserve">Raw water imports </t>
    </r>
    <r>
      <rPr>
        <sz val="11"/>
        <color rgb="FFFF0000"/>
        <rFont val="Arial"/>
        <family val="2"/>
      </rPr>
      <t>input reductions as -ve</t>
    </r>
  </si>
  <si>
    <t>RSRWI</t>
  </si>
  <si>
    <t>3.1FP</t>
  </si>
  <si>
    <r>
      <t xml:space="preserve">Potable water imports </t>
    </r>
    <r>
      <rPr>
        <sz val="11"/>
        <color rgb="FFFF0000"/>
        <rFont val="Arial"/>
        <family val="2"/>
      </rPr>
      <t>input reductions as -ve</t>
    </r>
  </si>
  <si>
    <t>RSPWI</t>
  </si>
  <si>
    <t>4.1FP</t>
  </si>
  <si>
    <r>
      <t xml:space="preserve">Raw water exports </t>
    </r>
    <r>
      <rPr>
        <sz val="11"/>
        <color rgb="FFFF0000"/>
        <rFont val="Arial"/>
        <family val="2"/>
      </rPr>
      <t>input reductions as +ve and increases as -ve</t>
    </r>
  </si>
  <si>
    <t>RSRWE</t>
  </si>
  <si>
    <t>5.1FP</t>
  </si>
  <si>
    <r>
      <t xml:space="preserve">Potable water exports </t>
    </r>
    <r>
      <rPr>
        <sz val="11"/>
        <color rgb="FFFF0000"/>
        <rFont val="Arial"/>
        <family val="2"/>
      </rPr>
      <t>input reductions as +ve and increases as -ve</t>
    </r>
  </si>
  <si>
    <t>RSPWE</t>
  </si>
  <si>
    <t>6.2FP</t>
  </si>
  <si>
    <t>DO benefit from increase raw water abstractions</t>
  </si>
  <si>
    <t>RSRWA</t>
  </si>
  <si>
    <t>6.3FP</t>
  </si>
  <si>
    <t>Other options to increase deployable output</t>
  </si>
  <si>
    <t>RSIPO</t>
  </si>
  <si>
    <t>7.01FP</t>
  </si>
  <si>
    <t>DO benefit from supply side drought measures</t>
  </si>
  <si>
    <t>RSDPS</t>
  </si>
  <si>
    <t>7.02FP</t>
  </si>
  <si>
    <t>Benefit from demand side drought measures</t>
  </si>
  <si>
    <t>RSDPD</t>
  </si>
  <si>
    <t>8.1FP</t>
  </si>
  <si>
    <r>
      <t xml:space="preserve">Reduce raw water losses and operational use 
</t>
    </r>
    <r>
      <rPr>
        <sz val="11"/>
        <color rgb="FFFF0000"/>
        <rFont val="Arial"/>
        <family val="2"/>
      </rPr>
      <t>input as -ve</t>
    </r>
  </si>
  <si>
    <t>RSLOU</t>
  </si>
  <si>
    <t>8.2FP</t>
  </si>
  <si>
    <r>
      <t xml:space="preserve">Reduce treatment works losses </t>
    </r>
    <r>
      <rPr>
        <sz val="11"/>
        <color rgb="FFFF0000"/>
        <rFont val="Arial"/>
        <family val="2"/>
      </rPr>
      <t>input as -ve</t>
    </r>
  </si>
  <si>
    <t>PSTWL</t>
  </si>
  <si>
    <t>9.1FP</t>
  </si>
  <si>
    <r>
      <t xml:space="preserve">Reduce outages </t>
    </r>
    <r>
      <rPr>
        <sz val="11"/>
        <color rgb="FFFF0000"/>
        <rFont val="Arial"/>
        <family val="2"/>
      </rPr>
      <t>input as -ve</t>
    </r>
  </si>
  <si>
    <t>PSROU</t>
  </si>
  <si>
    <t>12.2FP</t>
  </si>
  <si>
    <r>
      <t xml:space="preserve">Change volume delivered to measured non households </t>
    </r>
    <r>
      <rPr>
        <sz val="11"/>
        <color rgb="FFFF0000"/>
        <rFont val="Arial"/>
        <family val="2"/>
      </rPr>
      <t>input reductions as -ve, line to include both measured non-household consumption and USPL options</t>
    </r>
  </si>
  <si>
    <t>CVMNH</t>
  </si>
  <si>
    <t>13.1FP</t>
  </si>
  <si>
    <r>
      <t xml:space="preserve">Change volume delivered to unmeasured non households </t>
    </r>
    <r>
      <rPr>
        <sz val="11"/>
        <color rgb="FFFF0000"/>
        <rFont val="Arial"/>
        <family val="2"/>
      </rPr>
      <t>input reductions as -ve, line to include both unmeasured non-household consumption and USPL options</t>
    </r>
  </si>
  <si>
    <t>CVUNH</t>
  </si>
  <si>
    <t>14.1FP</t>
  </si>
  <si>
    <r>
      <t xml:space="preserve">Change volume delivered to measured households </t>
    </r>
    <r>
      <rPr>
        <sz val="11"/>
        <color rgb="FFFF0000"/>
        <rFont val="Arial"/>
        <family val="2"/>
      </rPr>
      <t>input reductions as -ve, line to include both measured household consumption and USPL options</t>
    </r>
  </si>
  <si>
    <t>CVMHH</t>
  </si>
  <si>
    <t>15.1FP</t>
  </si>
  <si>
    <r>
      <t xml:space="preserve">Change volume delivered to unmeasured households </t>
    </r>
    <r>
      <rPr>
        <sz val="11"/>
        <color rgb="FFFF0000"/>
        <rFont val="Arial"/>
        <family val="2"/>
      </rPr>
      <t>input reductions as -ve, line to include both unmeasured household consumption and USPL options</t>
    </r>
  </si>
  <si>
    <t>CVUHH</t>
  </si>
  <si>
    <t>21.1FP</t>
  </si>
  <si>
    <r>
      <t xml:space="preserve">Options to reduce water taken unbilled </t>
    </r>
    <r>
      <rPr>
        <sz val="11"/>
        <color rgb="FFFF0000"/>
        <rFont val="Arial"/>
        <family val="2"/>
      </rPr>
      <t>input as -ve</t>
    </r>
  </si>
  <si>
    <t>CSWTU</t>
  </si>
  <si>
    <t>22.1FP</t>
  </si>
  <si>
    <r>
      <t xml:space="preserve">Reduce distribution system operational use (DSOU) </t>
    </r>
    <r>
      <rPr>
        <sz val="11"/>
        <color rgb="FFFF0000"/>
        <rFont val="Arial"/>
        <family val="2"/>
      </rPr>
      <t>input as -ve</t>
    </r>
  </si>
  <si>
    <t>DSDOU</t>
  </si>
  <si>
    <t>23.1FP</t>
  </si>
  <si>
    <r>
      <t xml:space="preserve">Options impacting on measured Non Household - USPL </t>
    </r>
    <r>
      <rPr>
        <sz val="11"/>
        <color rgb="FFFF0000"/>
        <rFont val="Arial"/>
        <family val="2"/>
      </rPr>
      <t>input reductions as -ve</t>
    </r>
  </si>
  <si>
    <t>CUMNH</t>
  </si>
  <si>
    <t>24.1FP</t>
  </si>
  <si>
    <r>
      <t xml:space="preserve">Options impacting on unmeasured Non Household - USPL </t>
    </r>
    <r>
      <rPr>
        <sz val="11"/>
        <color rgb="FFFF0000"/>
        <rFont val="Arial"/>
        <family val="2"/>
      </rPr>
      <t>input reductions as -ve</t>
    </r>
  </si>
  <si>
    <t>CUUNH</t>
  </si>
  <si>
    <t>25.1FP</t>
  </si>
  <si>
    <r>
      <t xml:space="preserve">Options impacting on measured Household - USPL </t>
    </r>
    <r>
      <rPr>
        <sz val="11"/>
        <color rgb="FFFF0000"/>
        <rFont val="Arial"/>
        <family val="2"/>
      </rPr>
      <t>input reductions as -ve</t>
    </r>
  </si>
  <si>
    <t>CUMHH</t>
  </si>
  <si>
    <t>26.1FP</t>
  </si>
  <si>
    <r>
      <t xml:space="preserve">Options impacting on unmeasured Household - USPL </t>
    </r>
    <r>
      <rPr>
        <sz val="11"/>
        <color rgb="FFFF0000"/>
        <rFont val="Arial"/>
        <family val="2"/>
      </rPr>
      <t>input reductions as -ve</t>
    </r>
  </si>
  <si>
    <t>CUUHH</t>
  </si>
  <si>
    <t>27.1FP</t>
  </si>
  <si>
    <r>
      <t xml:space="preserve">Options impacting on Void properties - USPL
</t>
    </r>
    <r>
      <rPr>
        <sz val="11"/>
        <color rgb="FFFF0000"/>
        <rFont val="Arial"/>
        <family val="2"/>
      </rPr>
      <t>input reductions as -ve</t>
    </r>
  </si>
  <si>
    <t>CUVPP</t>
  </si>
  <si>
    <t>28.1FP</t>
  </si>
  <si>
    <r>
      <t xml:space="preserve">Reduce distribution losses </t>
    </r>
    <r>
      <rPr>
        <sz val="11"/>
        <color rgb="FFFF0000"/>
        <rFont val="Arial"/>
        <family val="2"/>
      </rPr>
      <t>input as -ve</t>
    </r>
  </si>
  <si>
    <t>DSRDL</t>
  </si>
  <si>
    <t>1FP</t>
  </si>
  <si>
    <t>1.1FP</t>
  </si>
  <si>
    <t>Non-potable water supplies</t>
  </si>
  <si>
    <t>1.1BL + 1.11FP</t>
  </si>
  <si>
    <t>2FP</t>
  </si>
  <si>
    <t>2BL + 2.1FP</t>
  </si>
  <si>
    <t>3FP</t>
  </si>
  <si>
    <t>3BL + 3.1FP</t>
  </si>
  <si>
    <t>4FP</t>
  </si>
  <si>
    <t>4BL + 4.1FP</t>
  </si>
  <si>
    <t>5FP</t>
  </si>
  <si>
    <t>5BL + 5.1FP</t>
  </si>
  <si>
    <t>6.1FP</t>
  </si>
  <si>
    <t>6.1BL + 6.2FP + 6.3FP +7.01FP +7.02FP</t>
  </si>
  <si>
    <t>8FP</t>
  </si>
  <si>
    <t>Raw water losses, treatment works losses and operational use</t>
  </si>
  <si>
    <t>8BL + 8.1FP + 8.2FP</t>
  </si>
  <si>
    <t>9FP</t>
  </si>
  <si>
    <t>9BL + 9.1FP</t>
  </si>
  <si>
    <t>10FP</t>
  </si>
  <si>
    <t>(6.1FP) - (8FP + 9FP)</t>
  </si>
  <si>
    <t>11FP</t>
  </si>
  <si>
    <t>10FP + sum (2FP:5FP)</t>
  </si>
  <si>
    <t>12FP</t>
  </si>
  <si>
    <t>12BL + 12.2FP</t>
  </si>
  <si>
    <t>12.1FP</t>
  </si>
  <si>
    <t>Non-potable water consumption</t>
  </si>
  <si>
    <t>13FP</t>
  </si>
  <si>
    <t>13BL + 13.1FP</t>
  </si>
  <si>
    <t>14FP</t>
  </si>
  <si>
    <t>14BL + 14.1FP</t>
  </si>
  <si>
    <t>15FP</t>
  </si>
  <si>
    <t>15BL + 15.1FP</t>
  </si>
  <si>
    <t>16FP</t>
  </si>
  <si>
    <t>17FP</t>
  </si>
  <si>
    <t>16FP * (12FP + sum(13FP:15FP) - sum (23FP:26FP))</t>
  </si>
  <si>
    <t>18FP</t>
  </si>
  <si>
    <t>((14FP - 25FP) * 1,000,000) / (39FP * 1000)</t>
  </si>
  <si>
    <t>19FP</t>
  </si>
  <si>
    <t>((15FP - 26FP) * 1,000,000) / (40FP * 1000)</t>
  </si>
  <si>
    <t>20FP</t>
  </si>
  <si>
    <t>(((14FP - 25FP) + (15FP - 26FP)) * 1,000,000)/ ((39FP + 40FP) * 1,000)</t>
  </si>
  <si>
    <t>21FP</t>
  </si>
  <si>
    <t>21BL + 21.1FP</t>
  </si>
  <si>
    <t>22FP</t>
  </si>
  <si>
    <t>22BL + 22.1FP</t>
  </si>
  <si>
    <t>23FP</t>
  </si>
  <si>
    <t>23BL + 23.1FP</t>
  </si>
  <si>
    <t>24FP</t>
  </si>
  <si>
    <t>24BL + 24.1FP</t>
  </si>
  <si>
    <t>25FP</t>
  </si>
  <si>
    <t>25BL + 25.1FP</t>
  </si>
  <si>
    <t>26FP</t>
  </si>
  <si>
    <t>26BL + 26.1BL</t>
  </si>
  <si>
    <t>27FP</t>
  </si>
  <si>
    <t>27BL + 27.1FP</t>
  </si>
  <si>
    <t>28FP</t>
  </si>
  <si>
    <t>28BL + 28.1FP</t>
  </si>
  <si>
    <t>29FP</t>
  </si>
  <si>
    <t>sum (23FP:28FP)</t>
  </si>
  <si>
    <t>30FP</t>
  </si>
  <si>
    <t>(29FP * 1,000,000) / (36FP * 1,000)</t>
  </si>
  <si>
    <t>31FP</t>
  </si>
  <si>
    <t>32FP</t>
  </si>
  <si>
    <t>33FP</t>
  </si>
  <si>
    <t>34FP</t>
  </si>
  <si>
    <t>34.1FP</t>
  </si>
  <si>
    <t>34.2FP</t>
  </si>
  <si>
    <t>34.3FP</t>
  </si>
  <si>
    <t>34.4FP</t>
  </si>
  <si>
    <t>34.5FP</t>
  </si>
  <si>
    <t>34.6FP</t>
  </si>
  <si>
    <t>34.7FP</t>
  </si>
  <si>
    <t>35FP</t>
  </si>
  <si>
    <t>35.1FP</t>
  </si>
  <si>
    <t>36FP</t>
  </si>
  <si>
    <t>sum (31FP:34FP) + 34.7FP + 35BL + 35.1BL</t>
  </si>
  <si>
    <t>37FP</t>
  </si>
  <si>
    <t>38FP</t>
  </si>
  <si>
    <t>39FP</t>
  </si>
  <si>
    <t>40FP</t>
  </si>
  <si>
    <t>41FP</t>
  </si>
  <si>
    <t>sum (37FP:40FP)</t>
  </si>
  <si>
    <t>42FP</t>
  </si>
  <si>
    <t xml:space="preserve">(39FP + 40FP) / (34FP + 35FP) </t>
  </si>
  <si>
    <t>43FP</t>
  </si>
  <si>
    <t>34FP / (34FP + 35FP)</t>
  </si>
  <si>
    <t>44FP</t>
  </si>
  <si>
    <t>(34FP) / (34FP + 34.7FP + 35FP + 35.1FP)</t>
  </si>
  <si>
    <t>45FP</t>
  </si>
  <si>
    <t>sum (12FP:15FP) + 21FP + 22FP + 27FP + 28FP</t>
  </si>
  <si>
    <t>46FP</t>
  </si>
  <si>
    <t>47FP</t>
  </si>
  <si>
    <t>48FP</t>
  </si>
  <si>
    <t>46FP + 47FP</t>
  </si>
  <si>
    <t>49FP</t>
  </si>
  <si>
    <t>11FP - 45FP</t>
  </si>
  <si>
    <t>49.1FP</t>
  </si>
  <si>
    <t>1.1FP - 12.1FP</t>
  </si>
  <si>
    <t>50FP</t>
  </si>
  <si>
    <t>49FP - 48FP</t>
  </si>
  <si>
    <t>Total expected DO reductions to restore sustainable abstraction (Environmental Destination) (excl. any confirmed reductions) enter as -ve</t>
  </si>
  <si>
    <t>Total other changes to DO (specify e.g. Nitrates)</t>
  </si>
  <si>
    <r>
      <t xml:space="preserve">Input </t>
    </r>
    <r>
      <rPr>
        <sz val="11"/>
        <color rgb="FFFF0000"/>
        <rFont val="Arial"/>
        <family val="2"/>
      </rPr>
      <t>Note - consumption &amp; uspl</t>
    </r>
  </si>
  <si>
    <t xml:space="preserve"> </t>
  </si>
  <si>
    <t>Raw water imports</t>
  </si>
  <si>
    <t>DO benefit from demand side drought measures</t>
  </si>
  <si>
    <t>Data for Charts</t>
  </si>
  <si>
    <t>DYAA Baseline</t>
  </si>
  <si>
    <t>Measured HH consumption</t>
  </si>
  <si>
    <t>Unmeasured HH consumption</t>
  </si>
  <si>
    <t>Non-HH consumption</t>
  </si>
  <si>
    <t>Other demand components</t>
  </si>
  <si>
    <t>Total Water Available for use</t>
  </si>
  <si>
    <t>Total Demand + Target Headroom</t>
  </si>
  <si>
    <t>DYAA Final Plan</t>
  </si>
  <si>
    <t>DYCP Baseline</t>
  </si>
  <si>
    <t>DYCP Final Plan</t>
  </si>
  <si>
    <t>Table 4: WC Level - Options Appraisal Summary</t>
  </si>
  <si>
    <t>Natural capital Summary</t>
  </si>
  <si>
    <t xml:space="preserve">Biodiversity and Habitat </t>
  </si>
  <si>
    <t>Climate Regulation</t>
  </si>
  <si>
    <t xml:space="preserve">Natural Hazard Regulation </t>
  </si>
  <si>
    <t>Water Purification</t>
  </si>
  <si>
    <t>Water Regulation</t>
  </si>
  <si>
    <t>Recreation and Tourism</t>
  </si>
  <si>
    <t>Option ID</t>
  </si>
  <si>
    <t>Option Name</t>
  </si>
  <si>
    <r>
      <t xml:space="preserve">Option type
</t>
    </r>
    <r>
      <rPr>
        <b/>
        <sz val="11"/>
        <color rgb="FFFF0000"/>
        <rFont val="Arial"/>
        <family val="2"/>
      </rPr>
      <t>Defined List</t>
    </r>
  </si>
  <si>
    <t>Option Group</t>
  </si>
  <si>
    <r>
      <t xml:space="preserve">WRZ(s) benefitting from option
</t>
    </r>
    <r>
      <rPr>
        <b/>
        <sz val="11"/>
        <color rgb="FFFF0000"/>
        <rFont val="Arial"/>
        <family val="2"/>
      </rPr>
      <t>Defined codes, accept multiples using "," separator, or "Company Wide"</t>
    </r>
  </si>
  <si>
    <t>Option status
Defined</t>
  </si>
  <si>
    <r>
      <t xml:space="preserve">Third Party Option Flag
</t>
    </r>
    <r>
      <rPr>
        <b/>
        <sz val="11"/>
        <color rgb="FFFF0000"/>
        <rFont val="Arial"/>
        <family val="2"/>
      </rPr>
      <t>Y/N</t>
    </r>
  </si>
  <si>
    <t xml:space="preserve">Partnership Option TOTEX - all parties 
(where applicable)
</t>
  </si>
  <si>
    <t>Interdependent Options
(State one or more option IDs)</t>
  </si>
  <si>
    <r>
      <t xml:space="preserve">Preferred (Most Likely) Programme </t>
    </r>
    <r>
      <rPr>
        <b/>
        <sz val="11"/>
        <color rgb="FFFF0000"/>
        <rFont val="Arial"/>
        <family val="2"/>
      </rPr>
      <t>Y/N</t>
    </r>
  </si>
  <si>
    <r>
      <t xml:space="preserve">Least Cost Programme </t>
    </r>
    <r>
      <rPr>
        <b/>
        <sz val="11"/>
        <color rgb="FFFF0000"/>
        <rFont val="Arial"/>
        <family val="2"/>
      </rPr>
      <t>Y/N</t>
    </r>
  </si>
  <si>
    <r>
      <t xml:space="preserve">Ofwat Core Programme </t>
    </r>
    <r>
      <rPr>
        <b/>
        <sz val="11"/>
        <color rgb="FFFF0000"/>
        <rFont val="Arial"/>
        <family val="2"/>
      </rPr>
      <t>Y/N</t>
    </r>
  </si>
  <si>
    <r>
      <t>Alternative Programme 1</t>
    </r>
    <r>
      <rPr>
        <b/>
        <sz val="11"/>
        <color rgb="FFFF0000"/>
        <rFont val="Arial"/>
        <family val="2"/>
      </rPr>
      <t xml:space="preserve">
Y/N</t>
    </r>
  </si>
  <si>
    <r>
      <t xml:space="preserve">Alternative Programme 2
</t>
    </r>
    <r>
      <rPr>
        <b/>
        <sz val="11"/>
        <color rgb="FFFF0000"/>
        <rFont val="Arial"/>
        <family val="2"/>
      </rPr>
      <t>Y/N</t>
    </r>
  </si>
  <si>
    <r>
      <t xml:space="preserve">Alternative Programme 3
</t>
    </r>
    <r>
      <rPr>
        <b/>
        <sz val="11"/>
        <color rgb="FFFF0000"/>
        <rFont val="Arial"/>
        <family val="2"/>
      </rPr>
      <t>Y/N</t>
    </r>
  </si>
  <si>
    <t>Reason for option rejection</t>
  </si>
  <si>
    <t>WRZ transfer is from
Defined List</t>
  </si>
  <si>
    <t>WRZ transfer is to
Defined List</t>
  </si>
  <si>
    <t>Gains in WAFU / Savings in Demand on full implementation (Ml/d)</t>
  </si>
  <si>
    <t>Option benefits lead-in time (Years)</t>
  </si>
  <si>
    <r>
      <t xml:space="preserve">First year of option use in preferred programme (year)
</t>
    </r>
    <r>
      <rPr>
        <b/>
        <sz val="11"/>
        <color rgb="FFFF0000"/>
        <rFont val="Arial"/>
        <family val="2"/>
      </rPr>
      <t>(Preferred programme (most likely) only)</t>
    </r>
  </si>
  <si>
    <t>Totex expenditure prior to option in use (£m)</t>
  </si>
  <si>
    <t>Totex expenditure per annum post option in use under maximum utilisation scenario (£m)</t>
  </si>
  <si>
    <t>Average totex expenditure per annum post option in use (£m)</t>
  </si>
  <si>
    <t>Average option utilisation used for average totex expenditure and operational carbon forecasts (Ml/d)</t>
  </si>
  <si>
    <t>Maximum option utilisation across the planning period (Ml/d)</t>
  </si>
  <si>
    <r>
      <t>Embodied carbon emissions
(tCO</t>
    </r>
    <r>
      <rPr>
        <b/>
        <vertAlign val="subscript"/>
        <sz val="11"/>
        <color rgb="FF000000"/>
        <rFont val="Arial"/>
        <family val="2"/>
      </rPr>
      <t>2</t>
    </r>
    <r>
      <rPr>
        <b/>
        <sz val="11"/>
        <color rgb="FF000000"/>
        <rFont val="Arial"/>
        <family val="2"/>
      </rPr>
      <t xml:space="preserve"> equivalent)</t>
    </r>
  </si>
  <si>
    <r>
      <t>Operational carbon emissions under maximum utilisation scenario
(tCO</t>
    </r>
    <r>
      <rPr>
        <b/>
        <vertAlign val="subscript"/>
        <sz val="11"/>
        <color rgb="FF000000"/>
        <rFont val="Arial"/>
        <family val="2"/>
      </rPr>
      <t>2</t>
    </r>
    <r>
      <rPr>
        <b/>
        <sz val="11"/>
        <color rgb="FF000000"/>
        <rFont val="Arial"/>
        <family val="2"/>
      </rPr>
      <t xml:space="preserve"> equivalent per annum)</t>
    </r>
  </si>
  <si>
    <r>
      <t>Average operational carbon emissions
(tCO</t>
    </r>
    <r>
      <rPr>
        <b/>
        <vertAlign val="subscript"/>
        <sz val="11"/>
        <color rgb="FF000000"/>
        <rFont val="Arial"/>
        <family val="2"/>
      </rPr>
      <t>2</t>
    </r>
    <r>
      <rPr>
        <b/>
        <sz val="11"/>
        <color rgb="FF000000"/>
        <rFont val="Arial"/>
        <family val="2"/>
      </rPr>
      <t xml:space="preserve"> equivalent per annum)</t>
    </r>
  </si>
  <si>
    <t>Total Carbon Cost (£M)</t>
  </si>
  <si>
    <t>Average Incremental Cost (AIC)
(p/m3)</t>
  </si>
  <si>
    <t>Total NPC (£m)</t>
  </si>
  <si>
    <t>B&amp;H
Non-monetised metric where applicable (define units)</t>
  </si>
  <si>
    <t>B&amp;H
Monetised metric where applicable (£M)</t>
  </si>
  <si>
    <t>CR
Non-monetised metric where applicable (define units)</t>
  </si>
  <si>
    <t>CR
Monetised metric where applicable (£M)</t>
  </si>
  <si>
    <t>NHR
Non-monetised metric where applicable (define units)</t>
  </si>
  <si>
    <t>NHR
Monetised metric where applicable (£M)</t>
  </si>
  <si>
    <t>WP
Non-monetised metric where applicable (define units)</t>
  </si>
  <si>
    <t>WP
Monetised metric where applicable (£M)</t>
  </si>
  <si>
    <t>WReg
Non-monetised metric where applicable (define units)</t>
  </si>
  <si>
    <t>WReg
Monetised metric where applicable (£M)</t>
  </si>
  <si>
    <t>R&amp;T
Non-monetised metric where applicable (define units)</t>
  </si>
  <si>
    <t>R&amp;T
Monetised metric where applicable (£M)</t>
  </si>
  <si>
    <t>Aquifer recharge/Aquifer storage recovery</t>
  </si>
  <si>
    <t>Unconstrained</t>
  </si>
  <si>
    <t> </t>
  </si>
  <si>
    <t>N/A</t>
  </si>
  <si>
    <t>Catchment management</t>
  </si>
  <si>
    <t>Desalination</t>
  </si>
  <si>
    <t>Drought permits/orders</t>
  </si>
  <si>
    <t>Preferred</t>
  </si>
  <si>
    <t>Water reuse</t>
  </si>
  <si>
    <t>Feasible</t>
  </si>
  <si>
    <t>External raw water bulk supply/transfer</t>
  </si>
  <si>
    <t>Groundwater enhancement</t>
  </si>
  <si>
    <t>Internal raw water transfer</t>
  </si>
  <si>
    <t>New groundwater</t>
  </si>
  <si>
    <t>New surface water</t>
  </si>
  <si>
    <t>Trunk mains renewal/new</t>
  </si>
  <si>
    <t>External potable bulk supply/transfer</t>
  </si>
  <si>
    <t>Licence trading</t>
  </si>
  <si>
    <t>Outage reduction</t>
  </si>
  <si>
    <t>Retrofitting indoor water efficiency devices</t>
  </si>
  <si>
    <t>Water efficiency customer education / awareness</t>
  </si>
  <si>
    <t>Company Wide</t>
  </si>
  <si>
    <t>Tariff</t>
  </si>
  <si>
    <t>Other water efficiency</t>
  </si>
  <si>
    <t>Increase raw water abstractions</t>
  </si>
  <si>
    <t>Potable water Imports (input reductions as -ve)</t>
  </si>
  <si>
    <t>Reduce raw water losses and operational use 
(input as -ve)</t>
  </si>
  <si>
    <t>Reduced raw water export (including non potable supplies)</t>
  </si>
  <si>
    <t>Reduce potable water exports (input as -ve)</t>
  </si>
  <si>
    <t>Reduce treatment works losses (input as -ve)</t>
  </si>
  <si>
    <t>Reduce outages (input as -ve)</t>
  </si>
  <si>
    <t>Table 5: WRZ Level - Options Benefits</t>
  </si>
  <si>
    <r>
      <t xml:space="preserve">Gains in Water Available For Use / Savings in Demand under the selected programme  (Ml/d) </t>
    </r>
    <r>
      <rPr>
        <b/>
        <sz val="11"/>
        <color rgb="FFFF0000"/>
        <rFont val="Arial"/>
        <family val="2"/>
      </rPr>
      <t>input as +ve</t>
    </r>
  </si>
  <si>
    <t>Option name</t>
  </si>
  <si>
    <r>
      <t xml:space="preserve">Option Type </t>
    </r>
    <r>
      <rPr>
        <b/>
        <sz val="11"/>
        <color rgb="FFFF0000"/>
        <rFont val="Arial"/>
        <family val="2"/>
      </rPr>
      <t>(defined list)</t>
    </r>
  </si>
  <si>
    <r>
      <t xml:space="preserve">Sub-option </t>
    </r>
    <r>
      <rPr>
        <b/>
        <sz val="11"/>
        <color rgb="FFFF0000"/>
        <rFont val="Arial"/>
        <family val="2"/>
      </rPr>
      <t>(Y/N)</t>
    </r>
  </si>
  <si>
    <t>Preferred (most likely), Least Cost, Ofwat Core or Alternative Programme</t>
  </si>
  <si>
    <r>
      <t xml:space="preserve">WRZ </t>
    </r>
    <r>
      <rPr>
        <b/>
        <sz val="11"/>
        <color rgb="FFFF0000"/>
        <rFont val="Arial"/>
        <family val="2"/>
      </rPr>
      <t>(defined list)</t>
    </r>
  </si>
  <si>
    <t>Least Cost</t>
  </si>
  <si>
    <t>Ofwat Core</t>
  </si>
  <si>
    <t>Cost Profile WRMP24 Table</t>
  </si>
  <si>
    <t xml:space="preserve">Table 5a: WC Level - Option Level Cost Profile Table </t>
  </si>
  <si>
    <t>Table Instruction</t>
  </si>
  <si>
    <t>Cost Metric 
(£m)</t>
  </si>
  <si>
    <t>Cost Sub-metric (£m)</t>
  </si>
  <si>
    <r>
      <t xml:space="preserve">Asset Life:
</t>
    </r>
    <r>
      <rPr>
        <sz val="11"/>
        <color rgb="FF000000"/>
        <rFont val="Arial"/>
        <family val="2"/>
      </rPr>
      <t xml:space="preserve">Estimated average number of years an asset is considered useable before its value is fully depreciated. 
</t>
    </r>
  </si>
  <si>
    <t>Total/Fixed/Variable</t>
  </si>
  <si>
    <t>2101-02</t>
  </si>
  <si>
    <t>2102-03</t>
  </si>
  <si>
    <t>2103-04</t>
  </si>
  <si>
    <t>2104-05</t>
  </si>
  <si>
    <t>Complete for all options (Feasible and preferred)</t>
  </si>
  <si>
    <t xml:space="preserve">Capex </t>
  </si>
  <si>
    <t>Opex</t>
  </si>
  <si>
    <t xml:space="preserve">Total </t>
  </si>
  <si>
    <t>Financing Cost</t>
  </si>
  <si>
    <t xml:space="preserve">Discount Rate </t>
  </si>
  <si>
    <t>Discount Factor</t>
  </si>
  <si>
    <t>Capex</t>
  </si>
  <si>
    <t>Costed Risk</t>
  </si>
  <si>
    <t>Fixed</t>
  </si>
  <si>
    <t>Optimism Bias</t>
  </si>
  <si>
    <t>Net Present Cost (NPC)</t>
  </si>
  <si>
    <t>Total NPC</t>
  </si>
  <si>
    <t xml:space="preserve">Table 5b: WC Level - Option Level Unit Cost Profile Table </t>
  </si>
  <si>
    <t xml:space="preserve">Complete for all options  &gt;£100m (Feasible and preferred) </t>
  </si>
  <si>
    <t>Cost</t>
  </si>
  <si>
    <t>Variable</t>
  </si>
  <si>
    <t>Land (Non depreciating)</t>
  </si>
  <si>
    <t>Planning and Development (Non depreciating)</t>
  </si>
  <si>
    <t>Other Non-Depreciating Assets (Non depreciating)</t>
  </si>
  <si>
    <t>Process-Related Carbon Media Including GAC</t>
  </si>
  <si>
    <t>Vehicles</t>
  </si>
  <si>
    <t xml:space="preserve">Computers and Data Logging </t>
  </si>
  <si>
    <t xml:space="preserve">Fencing </t>
  </si>
  <si>
    <t xml:space="preserve">Domestic Meters </t>
  </si>
  <si>
    <t xml:space="preserve">Building Services </t>
  </si>
  <si>
    <t xml:space="preserve">Membranes </t>
  </si>
  <si>
    <t xml:space="preserve">ICA (Instrumentation, Control &amp; Automation) </t>
  </si>
  <si>
    <t xml:space="preserve">Plant and Machinery </t>
  </si>
  <si>
    <t xml:space="preserve">M&amp;E (Mechanical and Electrical) Works on Pumping Stations and Treatment Works </t>
  </si>
  <si>
    <t xml:space="preserve">Raw Water and District Meters </t>
  </si>
  <si>
    <t xml:space="preserve">Power Supply </t>
  </si>
  <si>
    <t xml:space="preserve">Steel/Timber/GRP Structures </t>
  </si>
  <si>
    <t xml:space="preserve">Landscaping/Environmental Works </t>
  </si>
  <si>
    <t xml:space="preserve">Borehole Screening and Casing </t>
  </si>
  <si>
    <t xml:space="preserve">Bridges </t>
  </si>
  <si>
    <t xml:space="preserve">Brick/Concrete Office Structures </t>
  </si>
  <si>
    <t xml:space="preserve">Treatment and Pumping Station Civils (incl. Intakes) </t>
  </si>
  <si>
    <t xml:space="preserve">Roads and Car Parks </t>
  </si>
  <si>
    <t xml:space="preserve">Water Towers </t>
  </si>
  <si>
    <t xml:space="preserve">Borehole Installation </t>
  </si>
  <si>
    <t xml:space="preserve">Headworks/Valves </t>
  </si>
  <si>
    <t xml:space="preserve">Underwater Assets </t>
  </si>
  <si>
    <t xml:space="preserve">Reinforced Concrete Tanks / Service Reservoirs </t>
  </si>
  <si>
    <t xml:space="preserve">Weirs </t>
  </si>
  <si>
    <t xml:space="preserve">Pipelines </t>
  </si>
  <si>
    <t xml:space="preserve">Tunnels </t>
  </si>
  <si>
    <t xml:space="preserve">Aqueducts </t>
  </si>
  <si>
    <t xml:space="preserve">Embankment Works </t>
  </si>
  <si>
    <t>Freeform row 1</t>
  </si>
  <si>
    <t>Freeform row 2</t>
  </si>
  <si>
    <t>Freeform row x</t>
  </si>
  <si>
    <t>Table 5c: Financing Cost - Worked Example</t>
  </si>
  <si>
    <t>Inputs</t>
  </si>
  <si>
    <t>[A]</t>
  </si>
  <si>
    <t>Discount Rate</t>
  </si>
  <si>
    <t>[B]</t>
  </si>
  <si>
    <t>WACC</t>
  </si>
  <si>
    <t>[C]</t>
  </si>
  <si>
    <t>Asset Life</t>
  </si>
  <si>
    <t>[D]</t>
  </si>
  <si>
    <t>Year 1 capex</t>
  </si>
  <si>
    <t>[E]</t>
  </si>
  <si>
    <t>Depreciation Factor</t>
  </si>
  <si>
    <t>Year 1</t>
  </si>
  <si>
    <t>Year 2</t>
  </si>
  <si>
    <t>Year 3</t>
  </si>
  <si>
    <t>Year 4</t>
  </si>
  <si>
    <t>Year 5</t>
  </si>
  <si>
    <t>Calculation</t>
  </si>
  <si>
    <t>[F]</t>
  </si>
  <si>
    <t>1 / [(1 + [A]) ^ t ]</t>
  </si>
  <si>
    <t>Worked Example</t>
  </si>
  <si>
    <t>[G]</t>
  </si>
  <si>
    <t>RCV at start of year</t>
  </si>
  <si>
    <t>£000s</t>
  </si>
  <si>
    <r>
      <t>=[I]</t>
    </r>
    <r>
      <rPr>
        <sz val="8"/>
        <color theme="1"/>
        <rFont val="Arial"/>
        <family val="2"/>
      </rPr>
      <t>t-1</t>
    </r>
    <r>
      <rPr>
        <sz val="10"/>
        <color theme="1"/>
        <rFont val="Arial"/>
        <family val="2"/>
      </rPr>
      <t xml:space="preserve"> for t &gt; 1</t>
    </r>
  </si>
  <si>
    <t>[H]</t>
  </si>
  <si>
    <t>Depreciation</t>
  </si>
  <si>
    <t>[G] x [E]</t>
  </si>
  <si>
    <t>[I]</t>
  </si>
  <si>
    <t>RCV at end of year</t>
  </si>
  <si>
    <t>[G]-[H]</t>
  </si>
  <si>
    <t>[J]</t>
  </si>
  <si>
    <t>Mid-year RCV</t>
  </si>
  <si>
    <t>AVERAGE [G],[I]</t>
  </si>
  <si>
    <t>[K]</t>
  </si>
  <si>
    <t>( [J] x [B]) + [H]</t>
  </si>
  <si>
    <t>[L]</t>
  </si>
  <si>
    <t>Discounted Financing Cost</t>
  </si>
  <si>
    <t>[K] x [F]</t>
  </si>
  <si>
    <t>[M]</t>
  </si>
  <si>
    <t>NPV Financing Cost</t>
  </si>
  <si>
    <t>∑ [L]</t>
  </si>
  <si>
    <t xml:space="preserve">To calculate financing costs as a stream of annual costs over the life of the option, follow an approach based on the Regulated Capital Value and Net Book Value (NBV) of capital assets. In this approach, the full NBV of an asset is added to the RCV at the start of the first year of the period, and is reduced incrementally by a constant amount in each subsequent year to zero as its value depreciates, giving an annual "net capital value". If the asset is renewed at the end of its useful life, the full NBV is incurred again and the depreciation cycle renews. Annual financing costs are calculated by applying the WACC to the annual net capital value amount (the RCV adjusted for depreciation), and adding back depreciation. These annual financing costs are then discounted using the standard declining long-term discount rate (STPR) reported in the HM Treasury Green Book. 
The worked example shows the calculation for an asset with an NBV of £1,000 and an asset life of five years, depreciating at a constant rate of £200,000 per year. In Year 1, the average net capital value is £900,000 after adjusting for depreciation. The financing cost is calculated by applying the WACC (2.92% in this example) to the £900,000 and then adding back depreciation, resulting in a total of £226,000. That financing cost is then discounted using the discount rate (in this case, 3.5% for all five years - the rate will change for longer time horizons as per Green Book guidance), and the sum of the stream of discounted costs results in a total NPV of financing costs of £971,000. Note that the NPV will be lower when the discount rate is greater than the WACC. 
</t>
  </si>
  <si>
    <t>Table 6: WRZ Level - Drought Plan Links</t>
  </si>
  <si>
    <t>Deployable Output Benefit (Ml/d) under 
Drought Severity of ~ 1 in 500 (0.2% chance in any given year)</t>
  </si>
  <si>
    <t>Deployable Output Benefit (Ml/d) under 
 Drought Severity of 1 in 200 (0.5% chance in any given year)</t>
  </si>
  <si>
    <r>
      <t xml:space="preserve">Deployable Output Benefit (Ml/d) under 
Worst Historic Drought Scenario </t>
    </r>
    <r>
      <rPr>
        <b/>
        <sz val="11"/>
        <color rgb="FFFF0000"/>
        <rFont val="Arial"/>
        <family val="2"/>
      </rPr>
      <t>(define year and return period)</t>
    </r>
  </si>
  <si>
    <r>
      <t xml:space="preserve">Deployable Output Benefit (Ml/d) under 
Additional drought scenario - </t>
    </r>
    <r>
      <rPr>
        <b/>
        <sz val="11"/>
        <color rgb="FFFF0000"/>
        <rFont val="Arial"/>
        <family val="2"/>
      </rPr>
      <t>optional  [please define]</t>
    </r>
  </si>
  <si>
    <t>Row Ref</t>
  </si>
  <si>
    <t>Drought Measure</t>
  </si>
  <si>
    <t>Description</t>
  </si>
  <si>
    <t>Type</t>
  </si>
  <si>
    <t>Drought Plan Reference(s)</t>
  </si>
  <si>
    <r>
      <t xml:space="preserve">Included in FP scenario? 
</t>
    </r>
    <r>
      <rPr>
        <b/>
        <sz val="11"/>
        <color rgb="FFFF0000"/>
        <rFont val="Arial"/>
        <family val="2"/>
      </rPr>
      <t>Y or N</t>
    </r>
  </si>
  <si>
    <t>Base year</t>
  </si>
  <si>
    <t>Base Year</t>
  </si>
  <si>
    <t>Baseline</t>
  </si>
  <si>
    <t>1FPD</t>
  </si>
  <si>
    <t>Appeals for restraint</t>
  </si>
  <si>
    <t>Demand Side</t>
  </si>
  <si>
    <t>2FPD</t>
  </si>
  <si>
    <t>Licensed drought only sources</t>
  </si>
  <si>
    <t>Supply Side</t>
  </si>
  <si>
    <t>3FPD</t>
  </si>
  <si>
    <t>Other level 1 drought measures</t>
  </si>
  <si>
    <t>4FPD</t>
  </si>
  <si>
    <t>Temporary Use Bans</t>
  </si>
  <si>
    <t>5FPD</t>
  </si>
  <si>
    <t>Level 2 Drought Permits/Orders</t>
  </si>
  <si>
    <t>6FPD</t>
  </si>
  <si>
    <t>Other level 2 drought measures</t>
  </si>
  <si>
    <t>7FPD</t>
  </si>
  <si>
    <t>Non Essential Use Bans</t>
  </si>
  <si>
    <t>8FPD</t>
  </si>
  <si>
    <t>Level 3 Drought Permits/Orders</t>
  </si>
  <si>
    <t>9FPD</t>
  </si>
  <si>
    <t>Other level 3 drought measures</t>
  </si>
  <si>
    <t>10FPD</t>
  </si>
  <si>
    <t>TOTAL BENEFIT</t>
  </si>
  <si>
    <t>Combined benefit from above drought measures for the drought scenario</t>
  </si>
  <si>
    <t>11.1FPD</t>
  </si>
  <si>
    <t>Distribution Input Adjustment</t>
  </si>
  <si>
    <t>Drought Demand Enhancement - for specific drought event  (where applicable)</t>
  </si>
  <si>
    <t>11FPD</t>
  </si>
  <si>
    <t>Distribution Input</t>
  </si>
  <si>
    <t xml:space="preserve">45FP + 11.1FPD </t>
  </si>
  <si>
    <t>12FPD</t>
  </si>
  <si>
    <t>10FP - 7.5FP + 10FPD</t>
  </si>
  <si>
    <t>13.1FPD</t>
  </si>
  <si>
    <r>
      <t xml:space="preserve">Import </t>
    </r>
    <r>
      <rPr>
        <sz val="11"/>
        <color rgb="FFFF0000"/>
        <rFont val="Arial"/>
        <family val="2"/>
      </rPr>
      <t>(+ve)</t>
    </r>
    <r>
      <rPr>
        <sz val="11"/>
        <rFont val="Arial"/>
        <family val="2"/>
      </rPr>
      <t xml:space="preserve"> and Export</t>
    </r>
    <r>
      <rPr>
        <sz val="11"/>
        <color rgb="FFFF0000"/>
        <rFont val="Arial"/>
        <family val="2"/>
      </rPr>
      <t xml:space="preserve"> (-ve) </t>
    </r>
    <r>
      <rPr>
        <sz val="11"/>
        <rFont val="Arial"/>
        <family val="2"/>
      </rPr>
      <t xml:space="preserve">Drought Adjustment </t>
    </r>
  </si>
  <si>
    <t>Drought Import/Export Adjustment for specific drought event  (where applicable)</t>
  </si>
  <si>
    <t>13FPD</t>
  </si>
  <si>
    <t>12FPD + sum(2FP:5FP) + 13.1FPD</t>
  </si>
  <si>
    <t>16FPD</t>
  </si>
  <si>
    <t>16.1FPD</t>
  </si>
  <si>
    <t>Target Headroom Adjustment</t>
  </si>
  <si>
    <t>Target headroom adjustment for specific drought event (where applicable)</t>
  </si>
  <si>
    <t>17FPD</t>
  </si>
  <si>
    <t>13FPD - 11FPD</t>
  </si>
  <si>
    <t>18FPD</t>
  </si>
  <si>
    <t>17FPD - (16FPD + 16.1FPD)</t>
  </si>
  <si>
    <t>Programme:</t>
  </si>
  <si>
    <t xml:space="preserve"> [specify]</t>
  </si>
  <si>
    <t>WRZ(s) impacted</t>
  </si>
  <si>
    <t>List IDs</t>
  </si>
  <si>
    <t>DYAA - 1 in 500</t>
  </si>
  <si>
    <t>Description of key triggers for alternative programme activation</t>
  </si>
  <si>
    <t xml:space="preserve">Detail which component(s) changed in your baseline alternative plan and specifically when would the alternative programme be triggered
</t>
  </si>
  <si>
    <t xml:space="preserve">
Monitoring and triggering of alternative programme</t>
  </si>
  <si>
    <t xml:space="preserve">
Specify what you will monitor, at what frequency, to assess whether the alternative programme is required.</t>
  </si>
  <si>
    <t>Insert figure to represent your adaptive programmes here
 if applicable</t>
  </si>
  <si>
    <t>Option differences to preferred (most likely) programme</t>
  </si>
  <si>
    <t xml:space="preserve">Additional options selected: State option IDs
Preferred options removed: State Option IDs
This should be aligned to options flagged in your alternative programme in tables 4 and 5. </t>
  </si>
  <si>
    <t>NPV cost associated with programme (£000)</t>
  </si>
  <si>
    <t xml:space="preserve">Likelihood </t>
  </si>
  <si>
    <t>Earliest expected trigger year</t>
  </si>
  <si>
    <t>5 Year totals</t>
  </si>
  <si>
    <t>BL SDB Component</t>
  </si>
  <si>
    <t>2024/25</t>
  </si>
  <si>
    <t>2025/26</t>
  </si>
  <si>
    <t>2026/27</t>
  </si>
  <si>
    <t>2027/28</t>
  </si>
  <si>
    <t>2028/29</t>
  </si>
  <si>
    <t>2029/30</t>
  </si>
  <si>
    <t>2034/35</t>
  </si>
  <si>
    <t>2039/40</t>
  </si>
  <si>
    <t>2044/45</t>
  </si>
  <si>
    <t>2049/50</t>
  </si>
  <si>
    <t>2054/55</t>
  </si>
  <si>
    <t>2059/60</t>
  </si>
  <si>
    <t>2064/65</t>
  </si>
  <si>
    <t>2069/70</t>
  </si>
  <si>
    <t>2074/75</t>
  </si>
  <si>
    <t>2079/80</t>
  </si>
  <si>
    <t>2084/85</t>
  </si>
  <si>
    <t>2089/90</t>
  </si>
  <si>
    <t>2094/95</t>
  </si>
  <si>
    <t>2099/100</t>
  </si>
  <si>
    <t>AP1BL</t>
  </si>
  <si>
    <t>AP2BL</t>
  </si>
  <si>
    <t xml:space="preserve">AP3BL </t>
  </si>
  <si>
    <t>AP5BL</t>
  </si>
  <si>
    <t>FP SDB Component</t>
  </si>
  <si>
    <t>AP1FP</t>
  </si>
  <si>
    <t>AP2FP</t>
  </si>
  <si>
    <t>AP3FP</t>
  </si>
  <si>
    <t>AP4FP</t>
  </si>
  <si>
    <t>Expenditure element</t>
  </si>
  <si>
    <t>Expenditure type</t>
  </si>
  <si>
    <t>AP6FP</t>
  </si>
  <si>
    <t>Totex increases (base)</t>
  </si>
  <si>
    <t>Totex</t>
  </si>
  <si>
    <t>AP7FP</t>
  </si>
  <si>
    <t>Totex savings (base)</t>
  </si>
  <si>
    <t>AP8FP</t>
  </si>
  <si>
    <t>Totex total (base)</t>
  </si>
  <si>
    <t>AP9FP</t>
  </si>
  <si>
    <t>Total enhancement expenditure</t>
  </si>
  <si>
    <t>AP10FP</t>
  </si>
  <si>
    <t>AP11FP</t>
  </si>
  <si>
    <t>Preferred (most likely) programme</t>
  </si>
  <si>
    <t>Table 8a: Summary Base Totex expenditure for programme consistent with RAG  reporting requirements</t>
  </si>
  <si>
    <t>Annual totals</t>
  </si>
  <si>
    <t>Five year totals</t>
  </si>
  <si>
    <t>Reference</t>
  </si>
  <si>
    <t>2030-31 
to 
2034-35</t>
  </si>
  <si>
    <t>2035-36 
to 
2039-40</t>
  </si>
  <si>
    <t>2040-41 
to 
2044-45</t>
  </si>
  <si>
    <t>2045-46 
to 
2049-50</t>
  </si>
  <si>
    <t>2050-51 
to 
2054-55</t>
  </si>
  <si>
    <t>2055-56 
to 
2059-60</t>
  </si>
  <si>
    <t>2060-61 
to 
2064-65</t>
  </si>
  <si>
    <t>2065-66 
to 
2069-70</t>
  </si>
  <si>
    <t>2070-71 
to 
2074-75</t>
  </si>
  <si>
    <t>2075-76 
to 
2079-80</t>
  </si>
  <si>
    <t>A1</t>
  </si>
  <si>
    <t>A2</t>
  </si>
  <si>
    <t>A3</t>
  </si>
  <si>
    <t>Total totex variance (base)</t>
  </si>
  <si>
    <t>Table 8b: Summary of supply-demand balance enhancement expenditure for programme consistent with RAG  reporting requirements</t>
  </si>
  <si>
    <t>B1</t>
  </si>
  <si>
    <t>Supply-side improvements</t>
  </si>
  <si>
    <t>B2</t>
  </si>
  <si>
    <t>B3</t>
  </si>
  <si>
    <t>B4</t>
  </si>
  <si>
    <t>Demand-side improvements (excl. leakage and metering)</t>
  </si>
  <si>
    <t>B5</t>
  </si>
  <si>
    <t>B6</t>
  </si>
  <si>
    <t>B7</t>
  </si>
  <si>
    <t>Leakage improvements</t>
  </si>
  <si>
    <t>B8</t>
  </si>
  <si>
    <t>B9</t>
  </si>
  <si>
    <t>B10</t>
  </si>
  <si>
    <t>Internal interconnectors</t>
  </si>
  <si>
    <t>B11</t>
  </si>
  <si>
    <t>B12</t>
  </si>
  <si>
    <t>B13</t>
  </si>
  <si>
    <t>Strategic regional water resources</t>
  </si>
  <si>
    <t>B14</t>
  </si>
  <si>
    <t>B15</t>
  </si>
  <si>
    <t>B16</t>
  </si>
  <si>
    <t xml:space="preserve">Total supply demand expenditure </t>
  </si>
  <si>
    <t>Table 8c: Summary of metering enhancement expenditure for  programme consistent with RAG  reporting requirements</t>
  </si>
  <si>
    <t>C1</t>
  </si>
  <si>
    <t>New meters requested by existing customers (optants)</t>
  </si>
  <si>
    <t>£M</t>
  </si>
  <si>
    <t>C1.1</t>
  </si>
  <si>
    <t>New basic meters requested by existing customers (optants)</t>
  </si>
  <si>
    <t>C1.2</t>
  </si>
  <si>
    <t>New AMR meters requested by existing customers (optants)</t>
  </si>
  <si>
    <t>C1.3</t>
  </si>
  <si>
    <t>New AMI meters requested by existing customers (optants)</t>
  </si>
  <si>
    <t>C2</t>
  </si>
  <si>
    <t>C2.1</t>
  </si>
  <si>
    <t>C2.2</t>
  </si>
  <si>
    <t>C2.3</t>
  </si>
  <si>
    <t>C3</t>
  </si>
  <si>
    <t>C4</t>
  </si>
  <si>
    <t>New meters introduced by companies for existing customers</t>
  </si>
  <si>
    <t>C4.1</t>
  </si>
  <si>
    <t>New basic meters introduced by companies for existing customers (optants)</t>
  </si>
  <si>
    <t>C4.2</t>
  </si>
  <si>
    <t>New AMR meters  introduced by companies for existing customers (optants)</t>
  </si>
  <si>
    <t>C4.3</t>
  </si>
  <si>
    <t>New AMI meters introduced by companies for existing customers (optants)</t>
  </si>
  <si>
    <t>C5</t>
  </si>
  <si>
    <t>C5.1</t>
  </si>
  <si>
    <t>C5.2</t>
  </si>
  <si>
    <t>New AMR meters introduced by companies for existing customers (optants)</t>
  </si>
  <si>
    <t>C5.3</t>
  </si>
  <si>
    <t>C6</t>
  </si>
  <si>
    <t>C7</t>
  </si>
  <si>
    <t>New meters for existing customers - business</t>
  </si>
  <si>
    <t>C7.1</t>
  </si>
  <si>
    <t>New basic meters for existing customers - business</t>
  </si>
  <si>
    <t>C7.2</t>
  </si>
  <si>
    <t>New AMR meters for existing customers - business</t>
  </si>
  <si>
    <t>C7.3</t>
  </si>
  <si>
    <t>New AMI meters for existing customers - business</t>
  </si>
  <si>
    <t>C8</t>
  </si>
  <si>
    <t>C8.1</t>
  </si>
  <si>
    <t>C8.2</t>
  </si>
  <si>
    <t>C8.3</t>
  </si>
  <si>
    <t>C9</t>
  </si>
  <si>
    <t>C10</t>
  </si>
  <si>
    <t>Replacement of existing basic meters with AMR meters</t>
  </si>
  <si>
    <t>C11</t>
  </si>
  <si>
    <t>Replacement of existing basic meters with AMI meters</t>
  </si>
  <si>
    <t>C12</t>
  </si>
  <si>
    <t>Smart metering infrastructure</t>
  </si>
  <si>
    <t>C13</t>
  </si>
  <si>
    <t>C14</t>
  </si>
  <si>
    <t>C15</t>
  </si>
  <si>
    <t>C16</t>
  </si>
  <si>
    <t>C17</t>
  </si>
  <si>
    <t>C18</t>
  </si>
  <si>
    <t>C19</t>
  </si>
  <si>
    <t xml:space="preserve">Total metering expenditure </t>
  </si>
  <si>
    <t>Table 8d: Summary of total enhancement for programme  consistent with RAG  reporting requirements</t>
  </si>
  <si>
    <t>D1</t>
  </si>
  <si>
    <t xml:space="preserve">Total enhancement expenditure </t>
  </si>
  <si>
    <t>D2</t>
  </si>
  <si>
    <t>D3</t>
  </si>
  <si>
    <t>Table 8e: Summary of supply demand benefits for programme consistent with RAG  reporting requirements</t>
  </si>
  <si>
    <t>Benefit element</t>
  </si>
  <si>
    <t>E1</t>
  </si>
  <si>
    <t xml:space="preserve">Supply-side improvements </t>
  </si>
  <si>
    <t>Benefit</t>
  </si>
  <si>
    <t>E2</t>
  </si>
  <si>
    <t>Demand-side improvements (excluding leakage and metering)</t>
  </si>
  <si>
    <t>E3</t>
  </si>
  <si>
    <t>E4</t>
  </si>
  <si>
    <t>Internal interconnectors*</t>
  </si>
  <si>
    <t>E5</t>
  </si>
  <si>
    <t>Metering improvements</t>
  </si>
  <si>
    <t xml:space="preserve">E5.1 </t>
  </si>
  <si>
    <t>Benefits from new basic meter installations (household)</t>
  </si>
  <si>
    <t>E5.2</t>
  </si>
  <si>
    <t>Benefits from new AMR meter installations (household)</t>
  </si>
  <si>
    <t>E5.3</t>
  </si>
  <si>
    <t>Benefits from new AMI meter installations (household)</t>
  </si>
  <si>
    <t>E5.4</t>
  </si>
  <si>
    <t>Benefits from replacing (or upgrading) existing basic meters with AMR meters (household)</t>
  </si>
  <si>
    <t>E5.5</t>
  </si>
  <si>
    <t>Benefits from replacing (or upgrading) existing basic or AMR meters with AMI meters (household)</t>
  </si>
  <si>
    <t>E5.6</t>
  </si>
  <si>
    <t>Benefits from replacing (or upgrading) existing basic meters with AMR meters (non-household)</t>
  </si>
  <si>
    <t>E5.7</t>
  </si>
  <si>
    <t>Benefits from replacing (or upgrading) existing basic or AMR meters with AMI meters (non-household)</t>
  </si>
  <si>
    <t>Table 8f: Summary of totex leakage expenditure for programme consistent with RAG  reporting requirements</t>
  </si>
  <si>
    <t>F27</t>
  </si>
  <si>
    <t>Total leakage activity - Maintaining leakage</t>
  </si>
  <si>
    <t>F28</t>
  </si>
  <si>
    <t>Total leakage activity - Reducing leakage</t>
  </si>
  <si>
    <t>Least Cost Programme</t>
  </si>
  <si>
    <t>Ofwat Core programme</t>
  </si>
  <si>
    <t>Option Type</t>
  </si>
  <si>
    <t>COMPANY</t>
  </si>
  <si>
    <t>WRZ_NAME</t>
  </si>
  <si>
    <t>RZ_ID</t>
  </si>
  <si>
    <t>WC id</t>
  </si>
  <si>
    <t>WRZ id</t>
  </si>
  <si>
    <t>Combined id</t>
  </si>
  <si>
    <t>South Staffordshire</t>
  </si>
  <si>
    <t>SSW</t>
  </si>
  <si>
    <t>Resource Options</t>
  </si>
  <si>
    <t>Affinity Water</t>
  </si>
  <si>
    <t>1 Misbourne</t>
  </si>
  <si>
    <t>AFW</t>
  </si>
  <si>
    <t>MS1</t>
  </si>
  <si>
    <t>AFWMS1</t>
  </si>
  <si>
    <t>2 Colne</t>
  </si>
  <si>
    <t>CN2</t>
  </si>
  <si>
    <t>AFWCN2</t>
  </si>
  <si>
    <t xml:space="preserve">Conjunctive use </t>
  </si>
  <si>
    <t>3 Lee</t>
  </si>
  <si>
    <t>LE3</t>
  </si>
  <si>
    <t>AFWLE3</t>
  </si>
  <si>
    <t>4 Pinn</t>
  </si>
  <si>
    <t>PN4</t>
  </si>
  <si>
    <t>AFWPN4</t>
  </si>
  <si>
    <t>5 Stort</t>
  </si>
  <si>
    <t>ST5</t>
  </si>
  <si>
    <t>AFWST5</t>
  </si>
  <si>
    <t>6 Wey</t>
  </si>
  <si>
    <t>WY6</t>
  </si>
  <si>
    <t>AFWWY6</t>
  </si>
  <si>
    <t>7 Dour</t>
  </si>
  <si>
    <t>DR7</t>
  </si>
  <si>
    <t>AFWDR7</t>
  </si>
  <si>
    <t>8 Brett</t>
  </si>
  <si>
    <t>BR8</t>
  </si>
  <si>
    <t>AFWBR8</t>
  </si>
  <si>
    <t>International import</t>
  </si>
  <si>
    <t>Anglian Water</t>
  </si>
  <si>
    <t>Essex Central</t>
  </si>
  <si>
    <t>AWS</t>
  </si>
  <si>
    <t>EXC</t>
  </si>
  <si>
    <t>AWSEXC</t>
  </si>
  <si>
    <t>Essex South</t>
  </si>
  <si>
    <t>EXS</t>
  </si>
  <si>
    <t>AWSEXS</t>
  </si>
  <si>
    <t>Fenland</t>
  </si>
  <si>
    <t>FND</t>
  </si>
  <si>
    <t>AWSFND</t>
  </si>
  <si>
    <t>New reservoir</t>
  </si>
  <si>
    <t>Hartlepool</t>
  </si>
  <si>
    <t>HPL</t>
  </si>
  <si>
    <t>AWSHPL</t>
  </si>
  <si>
    <t>Lincolnshire Bourne</t>
  </si>
  <si>
    <t>LNB</t>
  </si>
  <si>
    <t>AWSLNB</t>
  </si>
  <si>
    <t>New technology</t>
  </si>
  <si>
    <t>Lincolnshire Central</t>
  </si>
  <si>
    <t>LNC</t>
  </si>
  <si>
    <t>AWSLNC</t>
  </si>
  <si>
    <t>New water treatment works</t>
  </si>
  <si>
    <t>Lincolnshire East</t>
  </si>
  <si>
    <t>LNE</t>
  </si>
  <si>
    <t>AWSLNE</t>
  </si>
  <si>
    <t>Reduction of raw water losses</t>
  </si>
  <si>
    <t>Lincolnshire Retford and Gainsborough</t>
  </si>
  <si>
    <t>LNN</t>
  </si>
  <si>
    <t>AWSLNN</t>
  </si>
  <si>
    <t>Reservoir enlargement</t>
  </si>
  <si>
    <t>Norfolk Aylsham</t>
  </si>
  <si>
    <t>NAY</t>
  </si>
  <si>
    <t>AWSNAY</t>
  </si>
  <si>
    <t>Surface water enhancement</t>
  </si>
  <si>
    <t>Norfolk Bradenham</t>
  </si>
  <si>
    <t>NBR</t>
  </si>
  <si>
    <t>AWSNBR</t>
  </si>
  <si>
    <t>Norfolk East Dereham</t>
  </si>
  <si>
    <t>NED</t>
  </si>
  <si>
    <t>AWSNED</t>
  </si>
  <si>
    <t>New/Enhanced pumping station</t>
  </si>
  <si>
    <t>Production Options</t>
  </si>
  <si>
    <t>Norfolk East Harling</t>
  </si>
  <si>
    <t>NEH</t>
  </si>
  <si>
    <t>AWSNEH</t>
  </si>
  <si>
    <t>Norfolk Happisburgh</t>
  </si>
  <si>
    <t>NHA</t>
  </si>
  <si>
    <t>AWSNHA</t>
  </si>
  <si>
    <t>Water treatment works capacity increase</t>
  </si>
  <si>
    <t>Norfolk Harleston</t>
  </si>
  <si>
    <t>NHL</t>
  </si>
  <si>
    <t>AWSNHL</t>
  </si>
  <si>
    <t>Water treatment works loss recovery</t>
  </si>
  <si>
    <t>Norfolk North Coast</t>
  </si>
  <si>
    <t>NNC</t>
  </si>
  <si>
    <t>AWSNNC</t>
  </si>
  <si>
    <t>Active leakage management</t>
  </si>
  <si>
    <t>Distribution Options</t>
  </si>
  <si>
    <t>Norfolk Norwich &amp; the Broads</t>
  </si>
  <si>
    <t>NTB</t>
  </si>
  <si>
    <t>AWSNTB</t>
  </si>
  <si>
    <t>Norfolk Wymondham</t>
  </si>
  <si>
    <t>NWY</t>
  </si>
  <si>
    <t>AWSNWY</t>
  </si>
  <si>
    <t>Internal potable transfer</t>
  </si>
  <si>
    <t>Ruthamford Central</t>
  </si>
  <si>
    <t>RTC</t>
  </si>
  <si>
    <t>AWSRTC</t>
  </si>
  <si>
    <t>Mains replacement (not trunk mains)</t>
  </si>
  <si>
    <t>Ruthamford North</t>
  </si>
  <si>
    <t>RTN</t>
  </si>
  <si>
    <t>AWSRTN</t>
  </si>
  <si>
    <t>Other leakage control</t>
  </si>
  <si>
    <t>Ruthamford South</t>
  </si>
  <si>
    <t>RTS</t>
  </si>
  <si>
    <t>AWSRTS</t>
  </si>
  <si>
    <t>Pressure management</t>
  </si>
  <si>
    <t>Ruthamford West</t>
  </si>
  <si>
    <t>RTW</t>
  </si>
  <si>
    <t>AWSRTW</t>
  </si>
  <si>
    <t>South Humber Bank</t>
  </si>
  <si>
    <t>SHB</t>
  </si>
  <si>
    <t>AWSSHB</t>
  </si>
  <si>
    <t>Change in levels of service</t>
  </si>
  <si>
    <t>Customer Options</t>
  </si>
  <si>
    <t>Suffolk East</t>
  </si>
  <si>
    <t>SUE</t>
  </si>
  <si>
    <t>AWSSUE</t>
  </si>
  <si>
    <t>Household water audit</t>
  </si>
  <si>
    <t>Suffolk Ixworth</t>
  </si>
  <si>
    <t>SUI</t>
  </si>
  <si>
    <t>AWSSUI</t>
  </si>
  <si>
    <t>Household water recycling</t>
  </si>
  <si>
    <t>Suffolk Sudbury</t>
  </si>
  <si>
    <t>SUS</t>
  </si>
  <si>
    <t>AWSSUS</t>
  </si>
  <si>
    <t>Metering change of occupancy</t>
  </si>
  <si>
    <t>Suffolk Thetford</t>
  </si>
  <si>
    <t>SUT</t>
  </si>
  <si>
    <t>AWSSUT</t>
  </si>
  <si>
    <t>Metering compulsory</t>
  </si>
  <si>
    <t>Suffolk West &amp; Cambs</t>
  </si>
  <si>
    <t>SWC</t>
  </si>
  <si>
    <t>AWSSWC</t>
  </si>
  <si>
    <t>Metering optants</t>
  </si>
  <si>
    <t>Bristol Water</t>
  </si>
  <si>
    <t>Bristol</t>
  </si>
  <si>
    <t>BWX</t>
  </si>
  <si>
    <t>BRS</t>
  </si>
  <si>
    <t>BWXBRS</t>
  </si>
  <si>
    <t>Metering other selective</t>
  </si>
  <si>
    <t>Cambridge Water</t>
  </si>
  <si>
    <t>Cambridge</t>
  </si>
  <si>
    <t>CAM</t>
  </si>
  <si>
    <t>CAMCAM</t>
  </si>
  <si>
    <t>Non-household water audit</t>
  </si>
  <si>
    <t>Dwr Cymru Welsh Water</t>
  </si>
  <si>
    <t>Alwen /Dee</t>
  </si>
  <si>
    <t>DCW</t>
  </si>
  <si>
    <t>ALW</t>
  </si>
  <si>
    <t>DCWALW</t>
  </si>
  <si>
    <t>Bala</t>
  </si>
  <si>
    <t>BAL</t>
  </si>
  <si>
    <t>DCWBAL</t>
  </si>
  <si>
    <t>Rainwater harvesting</t>
  </si>
  <si>
    <t>Blaenau Ffestiniog</t>
  </si>
  <si>
    <t>BFF</t>
  </si>
  <si>
    <t>DCWBFF</t>
  </si>
  <si>
    <t>Brecon</t>
  </si>
  <si>
    <t>BCN</t>
  </si>
  <si>
    <t>DCWBCN</t>
  </si>
  <si>
    <t>Supply pipe repairs / replacement</t>
  </si>
  <si>
    <t>Clwyd Coastal</t>
  </si>
  <si>
    <t>CCT</t>
  </si>
  <si>
    <t>DCWCCT</t>
  </si>
  <si>
    <t>Dyffryn Conwy</t>
  </si>
  <si>
    <t>CWY</t>
  </si>
  <si>
    <t>DCWCWY</t>
  </si>
  <si>
    <t>Elan/Builth Wells</t>
  </si>
  <si>
    <t>EBW</t>
  </si>
  <si>
    <t>DCWEBW</t>
  </si>
  <si>
    <t>Drought - water use restrictions</t>
  </si>
  <si>
    <t>Harlech/Barmouth</t>
  </si>
  <si>
    <t>HBA</t>
  </si>
  <si>
    <t>DCWHBA</t>
  </si>
  <si>
    <t>Hereford C.U. System</t>
  </si>
  <si>
    <t>HRF</t>
  </si>
  <si>
    <t>DCWHRF</t>
  </si>
  <si>
    <t>Lleyn</t>
  </si>
  <si>
    <t>LLN</t>
  </si>
  <si>
    <t>DCWLLN</t>
  </si>
  <si>
    <t>Llyswen</t>
  </si>
  <si>
    <t>LYW</t>
  </si>
  <si>
    <t>DCWLYW</t>
  </si>
  <si>
    <t>Mid &amp; South Ceredigion</t>
  </si>
  <si>
    <t>MSC</t>
  </si>
  <si>
    <t>DCWMSC</t>
  </si>
  <si>
    <t>Monmouth</t>
  </si>
  <si>
    <t>MNM</t>
  </si>
  <si>
    <t>DCWMNM</t>
  </si>
  <si>
    <t>North Ceredigion</t>
  </si>
  <si>
    <t>NTC</t>
  </si>
  <si>
    <t>DCWNTC</t>
  </si>
  <si>
    <t>North Eryri / Ynys Mon</t>
  </si>
  <si>
    <t>NTE</t>
  </si>
  <si>
    <t>DCWNTE</t>
  </si>
  <si>
    <t>Pembrokeshire</t>
  </si>
  <si>
    <t>PBK</t>
  </si>
  <si>
    <t>DCWPBK</t>
  </si>
  <si>
    <t>Pilleth</t>
  </si>
  <si>
    <t>PLH</t>
  </si>
  <si>
    <t>DCWPLH</t>
  </si>
  <si>
    <t>Ross-on-Wye</t>
  </si>
  <si>
    <t>ROW</t>
  </si>
  <si>
    <t>DCWROW</t>
  </si>
  <si>
    <t>SE Wales C.U. System</t>
  </si>
  <si>
    <t>SEW</t>
  </si>
  <si>
    <t>DCWSEW</t>
  </si>
  <si>
    <t>South Meirionydd</t>
  </si>
  <si>
    <t>SMR</t>
  </si>
  <si>
    <t>DCWSMR</t>
  </si>
  <si>
    <t>Tywi C.U. System</t>
  </si>
  <si>
    <t>TYW</t>
  </si>
  <si>
    <t>DCWTYW</t>
  </si>
  <si>
    <t>Tywyn / Aberdyfi</t>
  </si>
  <si>
    <t>TYN</t>
  </si>
  <si>
    <t>DCWTYN</t>
  </si>
  <si>
    <t>Vowchurch</t>
  </si>
  <si>
    <t>VWH</t>
  </si>
  <si>
    <t>DCWVWH</t>
  </si>
  <si>
    <t>Whitbourne</t>
  </si>
  <si>
    <t>WTB</t>
  </si>
  <si>
    <t>DCWWTB</t>
  </si>
  <si>
    <t>Essex and Suffolk Water</t>
  </si>
  <si>
    <t>Blyth</t>
  </si>
  <si>
    <t>ESW</t>
  </si>
  <si>
    <t>BLY</t>
  </si>
  <si>
    <t>ESWBLY</t>
  </si>
  <si>
    <t>Essex</t>
  </si>
  <si>
    <t>ESX</t>
  </si>
  <si>
    <t>ESWESX</t>
  </si>
  <si>
    <t>Hartismere</t>
  </si>
  <si>
    <t>HRT</t>
  </si>
  <si>
    <t>ESWHRT</t>
  </si>
  <si>
    <t>Northern Central</t>
  </si>
  <si>
    <t>NCT</t>
  </si>
  <si>
    <t>ESWNCT</t>
  </si>
  <si>
    <t xml:space="preserve">Hafren dyfrdwy </t>
  </si>
  <si>
    <t>Llandinam and Llanwrin</t>
  </si>
  <si>
    <t>HDD</t>
  </si>
  <si>
    <t>LAL</t>
  </si>
  <si>
    <t>HDDLAL</t>
  </si>
  <si>
    <t>Llanfyllin</t>
  </si>
  <si>
    <t>LLF</t>
  </si>
  <si>
    <t>HDDLLF</t>
  </si>
  <si>
    <t>Saltney</t>
  </si>
  <si>
    <t>SAL</t>
  </si>
  <si>
    <t>HDDSAL</t>
  </si>
  <si>
    <t>Wrexham</t>
  </si>
  <si>
    <t>WRX</t>
  </si>
  <si>
    <t>HDDWRX</t>
  </si>
  <si>
    <t>Northumbrian Water</t>
  </si>
  <si>
    <t>Berwick-Fowberry</t>
  </si>
  <si>
    <t>NWL</t>
  </si>
  <si>
    <t>BWF</t>
  </si>
  <si>
    <t>NWLBWF</t>
  </si>
  <si>
    <t>Kielder</t>
  </si>
  <si>
    <t>KLD</t>
  </si>
  <si>
    <t>NWLKLD</t>
  </si>
  <si>
    <t>Portsmouth Water</t>
  </si>
  <si>
    <t>Portsmouth</t>
  </si>
  <si>
    <t>PWS</t>
  </si>
  <si>
    <t>PRT</t>
  </si>
  <si>
    <t>PWSPRT</t>
  </si>
  <si>
    <t>SES Water</t>
  </si>
  <si>
    <t>SES</t>
  </si>
  <si>
    <t>SESSES</t>
  </si>
  <si>
    <t>Severn Trent Water</t>
  </si>
  <si>
    <t>Bishops Castle</t>
  </si>
  <si>
    <t>SVT</t>
  </si>
  <si>
    <t>BCS</t>
  </si>
  <si>
    <t>SVTBCS</t>
  </si>
  <si>
    <t>Chester</t>
  </si>
  <si>
    <t>CHS</t>
  </si>
  <si>
    <t>SVTCHS</t>
  </si>
  <si>
    <t>Forest and Stroud</t>
  </si>
  <si>
    <t>FAS</t>
  </si>
  <si>
    <t>SVTFAS</t>
  </si>
  <si>
    <t>Kinsall</t>
  </si>
  <si>
    <t>KSL</t>
  </si>
  <si>
    <t>SVTKSL</t>
  </si>
  <si>
    <t>Mardy</t>
  </si>
  <si>
    <t>MDY</t>
  </si>
  <si>
    <t>SVTMDY</t>
  </si>
  <si>
    <t>Newark</t>
  </si>
  <si>
    <t>NWK</t>
  </si>
  <si>
    <t>SVTNWK</t>
  </si>
  <si>
    <t>North Staffs</t>
  </si>
  <si>
    <t>NST</t>
  </si>
  <si>
    <t>SVTNST</t>
  </si>
  <si>
    <t>Rutland</t>
  </si>
  <si>
    <t>RTL</t>
  </si>
  <si>
    <t>SVTRTL</t>
  </si>
  <si>
    <t>Ruyton</t>
  </si>
  <si>
    <t>RYN</t>
  </si>
  <si>
    <t>SVTRYN</t>
  </si>
  <si>
    <t>Shelton</t>
  </si>
  <si>
    <t>SHN</t>
  </si>
  <si>
    <t>SVTSHN</t>
  </si>
  <si>
    <t>Stafford</t>
  </si>
  <si>
    <t>STF</t>
  </si>
  <si>
    <t>SVTSTF</t>
  </si>
  <si>
    <t>SvT - Nottinghamshire</t>
  </si>
  <si>
    <t>NTT</t>
  </si>
  <si>
    <t>SVTNTT</t>
  </si>
  <si>
    <t>SvT- Strategic Grid</t>
  </si>
  <si>
    <t>SGD</t>
  </si>
  <si>
    <t>SVTSGD</t>
  </si>
  <si>
    <t>Whitchurch and Wem</t>
  </si>
  <si>
    <t>WAW</t>
  </si>
  <si>
    <t>SVTWAW</t>
  </si>
  <si>
    <t>Wolverhampton</t>
  </si>
  <si>
    <t>WVH</t>
  </si>
  <si>
    <t>SVTWVH</t>
  </si>
  <si>
    <t>South East Water</t>
  </si>
  <si>
    <t>Tunbridge Wells (1)</t>
  </si>
  <si>
    <t>TW1</t>
  </si>
  <si>
    <t>SEWTW1</t>
  </si>
  <si>
    <t>Haywards Heath (2)</t>
  </si>
  <si>
    <t>HH2</t>
  </si>
  <si>
    <t>SEWHH2</t>
  </si>
  <si>
    <t>Eastbourne (3)</t>
  </si>
  <si>
    <t>EB3</t>
  </si>
  <si>
    <t>SEWEB3</t>
  </si>
  <si>
    <t>Bracknell (4)</t>
  </si>
  <si>
    <t>BK4</t>
  </si>
  <si>
    <t>SEWBK4</t>
  </si>
  <si>
    <t>Farnham (5)</t>
  </si>
  <si>
    <t>FN5</t>
  </si>
  <si>
    <t>SEWFN5</t>
  </si>
  <si>
    <t>Maidstone (6)</t>
  </si>
  <si>
    <t>MT6</t>
  </si>
  <si>
    <t>SEWMT6</t>
  </si>
  <si>
    <t>Cranbrook (7)</t>
  </si>
  <si>
    <t>CB7</t>
  </si>
  <si>
    <t>SEWCB7</t>
  </si>
  <si>
    <t>Ashford (8)</t>
  </si>
  <si>
    <t>AF8</t>
  </si>
  <si>
    <t>SEWAF8</t>
  </si>
  <si>
    <t>South West Water</t>
  </si>
  <si>
    <t>Bournemouth</t>
  </si>
  <si>
    <t>SWW</t>
  </si>
  <si>
    <t>BNM</t>
  </si>
  <si>
    <t>SWWBNM</t>
  </si>
  <si>
    <t>Colliford</t>
  </si>
  <si>
    <t>CLF</t>
  </si>
  <si>
    <t>SWWCLF</t>
  </si>
  <si>
    <t>Roadford</t>
  </si>
  <si>
    <t>RDF</t>
  </si>
  <si>
    <t>SWWRDF</t>
  </si>
  <si>
    <t>Wimbleball</t>
  </si>
  <si>
    <t>WMB</t>
  </si>
  <si>
    <t>SWWWMB</t>
  </si>
  <si>
    <t>Southern Water</t>
  </si>
  <si>
    <t>Hamps Andover</t>
  </si>
  <si>
    <t>SWS</t>
  </si>
  <si>
    <t>HAD</t>
  </si>
  <si>
    <t>SWSHAD</t>
  </si>
  <si>
    <t>Hamps Kingsclere</t>
  </si>
  <si>
    <t>HKC</t>
  </si>
  <si>
    <t>SWSHKC</t>
  </si>
  <si>
    <t>Hamps Rural</t>
  </si>
  <si>
    <t>HRU</t>
  </si>
  <si>
    <t>SWSHRU</t>
  </si>
  <si>
    <t>Hamps Winchester</t>
  </si>
  <si>
    <t>HWN</t>
  </si>
  <si>
    <t>SWSHWN</t>
  </si>
  <si>
    <t>Isle of Wight</t>
  </si>
  <si>
    <t>IOW</t>
  </si>
  <si>
    <t>SWSIOW</t>
  </si>
  <si>
    <t>Kent Medway East</t>
  </si>
  <si>
    <t>KME</t>
  </si>
  <si>
    <t>SWSKME</t>
  </si>
  <si>
    <t>Kent Medway West</t>
  </si>
  <si>
    <t>KMW</t>
  </si>
  <si>
    <t>SWSKMW</t>
  </si>
  <si>
    <t>Kent Thannet</t>
  </si>
  <si>
    <t>KTH</t>
  </si>
  <si>
    <t>SWSKTH</t>
  </si>
  <si>
    <t>Southampton East</t>
  </si>
  <si>
    <t>HSE</t>
  </si>
  <si>
    <t>SWSHSE</t>
  </si>
  <si>
    <t>Southampton West</t>
  </si>
  <si>
    <t>HSW</t>
  </si>
  <si>
    <t>SWSHSW</t>
  </si>
  <si>
    <t>Sussex Brighton</t>
  </si>
  <si>
    <t>SBR</t>
  </si>
  <si>
    <t>SWSSBR</t>
  </si>
  <si>
    <t>Sussex Hastings</t>
  </si>
  <si>
    <t>SHT</t>
  </si>
  <si>
    <t>SWSSHT</t>
  </si>
  <si>
    <t>Sussex North</t>
  </si>
  <si>
    <t>SNT</t>
  </si>
  <si>
    <t>SWSSNT</t>
  </si>
  <si>
    <t>Sussex Worthing</t>
  </si>
  <si>
    <t>SWR</t>
  </si>
  <si>
    <t>SWSSWR</t>
  </si>
  <si>
    <t>Thames Water</t>
  </si>
  <si>
    <t>Guildford</t>
  </si>
  <si>
    <t>TWS</t>
  </si>
  <si>
    <t>GLF</t>
  </si>
  <si>
    <t>TWSGLF</t>
  </si>
  <si>
    <t>Henley</t>
  </si>
  <si>
    <t>HNY</t>
  </si>
  <si>
    <t>TWSHNY</t>
  </si>
  <si>
    <t>Kennet Valley</t>
  </si>
  <si>
    <t>KNV</t>
  </si>
  <si>
    <t>TWSKNV</t>
  </si>
  <si>
    <t>London</t>
  </si>
  <si>
    <t>LND</t>
  </si>
  <si>
    <t>TWSLND</t>
  </si>
  <si>
    <t>Slough Wycombe Aylesbury</t>
  </si>
  <si>
    <t>SWA</t>
  </si>
  <si>
    <t>TWSSWA</t>
  </si>
  <si>
    <t>SWOX</t>
  </si>
  <si>
    <t>SWX</t>
  </si>
  <si>
    <t>TWSSWX</t>
  </si>
  <si>
    <t>United Utilities</t>
  </si>
  <si>
    <t>Carlisle</t>
  </si>
  <si>
    <t>UUX</t>
  </si>
  <si>
    <t>CRL</t>
  </si>
  <si>
    <t>UUXCRL</t>
  </si>
  <si>
    <t>North Eden</t>
  </si>
  <si>
    <t>UUXNED</t>
  </si>
  <si>
    <t>UU-Strategic</t>
  </si>
  <si>
    <t>STG</t>
  </si>
  <si>
    <t>UUXSTG</t>
  </si>
  <si>
    <t>Veolia Water Projects</t>
  </si>
  <si>
    <t>Veolia Water P</t>
  </si>
  <si>
    <t>VWP</t>
  </si>
  <si>
    <t>TDW</t>
  </si>
  <si>
    <t>VWPTDW</t>
  </si>
  <si>
    <t>Wessex Water</t>
  </si>
  <si>
    <t>Wessex</t>
  </si>
  <si>
    <t>WXW</t>
  </si>
  <si>
    <t>WSX</t>
  </si>
  <si>
    <t>WXWWSX</t>
  </si>
  <si>
    <t>Yorkshire Water</t>
  </si>
  <si>
    <t>East SWZ</t>
  </si>
  <si>
    <t>YWS</t>
  </si>
  <si>
    <t>EST</t>
  </si>
  <si>
    <t>YWSEST</t>
  </si>
  <si>
    <t>Grid SWZ</t>
  </si>
  <si>
    <t>GRD</t>
  </si>
  <si>
    <t>YWSGRD</t>
  </si>
  <si>
    <t>NAV</t>
  </si>
  <si>
    <t>NAVNAV</t>
  </si>
  <si>
    <t>2.1.1.1</t>
  </si>
  <si>
    <t>40 Ml/d capacity raw water abstraction from the Trent to Blithfield</t>
  </si>
  <si>
    <t>2.2.1.1</t>
  </si>
  <si>
    <t>Increase storage at Blithfield - increase dam height by 1m</t>
  </si>
  <si>
    <t>2.2.2.1</t>
  </si>
  <si>
    <t>Increase storage at Blithfield - increase dam height by 2m</t>
  </si>
  <si>
    <t>7.1.2.1</t>
  </si>
  <si>
    <t>Third Party Option: Canal &amp; River Trust, Birmingham Blithfield surplus</t>
  </si>
  <si>
    <t>7.5.1.1</t>
  </si>
  <si>
    <t>UU Vyrnwy reservoir raw water release 15 Ml/d to River Severn to support SSW</t>
  </si>
  <si>
    <t>7.5.1.2</t>
  </si>
  <si>
    <t>UU Vyrnwy reservoir raw water release 30 Ml/d to River Severn to support SSW</t>
  </si>
  <si>
    <t>7.5.1.3</t>
  </si>
  <si>
    <t>UU Vyrnwy reservoir raw water release 45 Ml/d to River Severn to support SSW</t>
  </si>
  <si>
    <t>7.5.1.4</t>
  </si>
  <si>
    <t>UU Vyrnwy reservoir raw water release 75 Ml/d to River Severn to support SSW</t>
  </si>
  <si>
    <t>2.3.1</t>
  </si>
  <si>
    <t>Chelmarsh Reservoir 15 Ml/d &lt;2m raising</t>
  </si>
  <si>
    <t>2.3.2</t>
  </si>
  <si>
    <t>Chelmarsh Reservoir 30 Ml/d up to 2m raising</t>
  </si>
  <si>
    <t>6.1.1</t>
  </si>
  <si>
    <t>40 Ml/d capacity treatment works on the Trent, with 14 day storage</t>
  </si>
  <si>
    <t>6.1.3</t>
  </si>
  <si>
    <t>70 Ml/d capacity treatment works on the Trent, with 14 day storage</t>
  </si>
  <si>
    <t>7.1.5</t>
  </si>
  <si>
    <t>Third Party Option: Canal &amp; River Trust, Chasewater options</t>
  </si>
  <si>
    <t>8.1.1</t>
  </si>
  <si>
    <t>Third Party Option: potable import</t>
  </si>
  <si>
    <t>8.1.5</t>
  </si>
  <si>
    <t>Third Party Option: drill new GW source with licence trade</t>
  </si>
  <si>
    <t>8.3.1</t>
  </si>
  <si>
    <t>Third Party Option: new raw water storage reservoir close to the River Trent</t>
  </si>
  <si>
    <t>2021-116</t>
  </si>
  <si>
    <t>Fitting of Enhanced Meter Technology over AMP8 and AMP9 to all NHH</t>
  </si>
  <si>
    <t>SN_02</t>
  </si>
  <si>
    <t>Fitting of universal smart meter technology throughout AMP8 and AMP9</t>
  </si>
  <si>
    <t>2021-001</t>
  </si>
  <si>
    <t>Proactive trunk mains leakage reduction</t>
  </si>
  <si>
    <t>2021-003</t>
  </si>
  <si>
    <t>Advanced pressure optimisation</t>
  </si>
  <si>
    <t>2021-045</t>
  </si>
  <si>
    <t>Customer supply pipe repair or replacement (without smart networks)</t>
  </si>
  <si>
    <t>2021-099</t>
  </si>
  <si>
    <t>Distribution Mains/Comms pipe replacement</t>
  </si>
  <si>
    <t>2021-106</t>
  </si>
  <si>
    <t>Customer supply pipe repair or replacement (with smart networks)</t>
  </si>
  <si>
    <t>2021-107</t>
  </si>
  <si>
    <t>DMA MOT (with smart networks)</t>
  </si>
  <si>
    <t>2021-108</t>
  </si>
  <si>
    <t>DMA ALC plus (with smart networks)</t>
  </si>
  <si>
    <t>2021-118</t>
  </si>
  <si>
    <t>DMA MOT (without smart networks)</t>
  </si>
  <si>
    <t>WL_02</t>
  </si>
  <si>
    <t>Water labelling no minimum standards</t>
  </si>
  <si>
    <t>2021-012</t>
  </si>
  <si>
    <t>Household water efficiency programme (partnering approach, home visit)</t>
  </si>
  <si>
    <t>2021-036</t>
  </si>
  <si>
    <t>Housing associations - targeted programme</t>
  </si>
  <si>
    <t>2021-048</t>
  </si>
  <si>
    <t>Innovative tariffs</t>
  </si>
  <si>
    <t>2021-091</t>
  </si>
  <si>
    <t>Targeting propeties for efficiency audits (without smart metering)</t>
  </si>
  <si>
    <t>2021-094</t>
  </si>
  <si>
    <t>Water neutrality (without smart metering)</t>
  </si>
  <si>
    <t>2021-095</t>
  </si>
  <si>
    <t>Community Water Efficiency Scheme (without smart metering)</t>
  </si>
  <si>
    <t>1.1.1</t>
  </si>
  <si>
    <t>New BH KIPW1</t>
  </si>
  <si>
    <t>1.1.3a</t>
  </si>
  <si>
    <t>New BH HIPW</t>
  </si>
  <si>
    <t>1.1.3b</t>
  </si>
  <si>
    <t>New BH HIPW with nitrate</t>
  </si>
  <si>
    <t>1.1.7</t>
  </si>
  <si>
    <t>SSPW</t>
  </si>
  <si>
    <t>1.1.9</t>
  </si>
  <si>
    <t>Warton</t>
  </si>
  <si>
    <t>1.1.10</t>
  </si>
  <si>
    <t>SAPW</t>
  </si>
  <si>
    <t>1.3.2</t>
  </si>
  <si>
    <t>TVPW Borehole to Central Works</t>
  </si>
  <si>
    <t>1.4.5</t>
  </si>
  <si>
    <t>Coven</t>
  </si>
  <si>
    <t>N</t>
  </si>
  <si>
    <t>Y</t>
  </si>
  <si>
    <t>No available groundwater in catchment</t>
  </si>
  <si>
    <t>n/a</t>
  </si>
  <si>
    <t>Agriculture</t>
  </si>
  <si>
    <t>R&amp;T
Monetised metric where applicable (£M2019/year)</t>
  </si>
  <si>
    <t>SEA-Based Metrics</t>
  </si>
  <si>
    <t>NCA-Based Metrics</t>
  </si>
  <si>
    <t>M4a Flood Risk: positive (80 yr £m NPV)</t>
  </si>
  <si>
    <t>M4b Flood risk: negative (80 yr £m NPV)</t>
  </si>
  <si>
    <t>M5a Human and social wellbeing: positive (80 yr £m NPV)</t>
  </si>
  <si>
    <t>M5b Human and social wellbeing: negative (80 yr £m NPV)2</t>
  </si>
  <si>
    <t>M6a Ecosystem resilience: positive (80 yr £m NPV)</t>
  </si>
  <si>
    <t>M6b Ecosystem resilience: negative (80 yr £m NPV)2</t>
  </si>
  <si>
    <t>M8a Multi-abstractor benefits: positive (80 yr £m NPV)</t>
  </si>
  <si>
    <t>M8b Multi-abstractor benefits: negative (80 yr £m NPV)2</t>
  </si>
  <si>
    <t>M4a Flood Risk: positive (80 yr £m NPV)2</t>
  </si>
  <si>
    <t>M4b Flood risk: negative (80 yr £m NPV)3</t>
  </si>
  <si>
    <t>M5a Human and social wellbeing: positive (80 yr £m NPV)4</t>
  </si>
  <si>
    <t>M5b Human and social wellbeing: negative (80 yr £m NPV)25</t>
  </si>
  <si>
    <t>M6a Ecosystem resilience: positive (80 yr £m NPV)6</t>
  </si>
  <si>
    <t>M6b Ecosystem resilience: negative (80 yr £m NPV)27</t>
  </si>
  <si>
    <t>M8a Multi-abstractor benefits: positive (80 yr £m NPV)8</t>
  </si>
  <si>
    <t>M8b Multi-abstractor benefits: negative (80 yr £m NPV)29</t>
  </si>
  <si>
    <t>Natural capital impact of option
(£M - excluding biodiversity)</t>
  </si>
  <si>
    <t>N Akroyd</t>
  </si>
  <si>
    <t>N. Akroyd</t>
  </si>
  <si>
    <t>03/28/29/44/G/R</t>
  </si>
  <si>
    <t>Mayfield</t>
  </si>
  <si>
    <t>Licence</t>
  </si>
  <si>
    <t>3/28/22/87/G/R</t>
  </si>
  <si>
    <t>Hopwas</t>
  </si>
  <si>
    <t>Water Quality</t>
  </si>
  <si>
    <t>3/28/23/95/G</t>
  </si>
  <si>
    <t>Chilcote</t>
  </si>
  <si>
    <t>3/28/6/41/S</t>
  </si>
  <si>
    <t>Blithfield Reservoir</t>
  </si>
  <si>
    <t>Inflows to Blithfield Reservoir in dry year</t>
  </si>
  <si>
    <t>18/54/2/163_18/54/2/584/S</t>
  </si>
  <si>
    <t>River Severn</t>
  </si>
  <si>
    <t>River regulation capacity from Clywedog Reservoir and Shropshire Groundwater Scheme in dry year</t>
  </si>
  <si>
    <t>3/28/5/12/G</t>
  </si>
  <si>
    <t>BBPW - Brindley Bank</t>
  </si>
  <si>
    <t>Pump infrastructure</t>
  </si>
  <si>
    <t>MGPWC - Moors Gorse</t>
  </si>
  <si>
    <t>SMPW Slitting Mill</t>
  </si>
  <si>
    <t>MB-SE</t>
  </si>
  <si>
    <t>3/28/7/97/G</t>
  </si>
  <si>
    <t>MBPW maple brook</t>
  </si>
  <si>
    <t>SEPW seedy mill</t>
  </si>
  <si>
    <t>CR-HU</t>
  </si>
  <si>
    <t>3/28/30/167/G</t>
  </si>
  <si>
    <t>CRPW1 crumpwood</t>
  </si>
  <si>
    <t>Water quality</t>
  </si>
  <si>
    <t>3/28/30/115/59/R</t>
  </si>
  <si>
    <t>HUPW - Hulme Springs</t>
  </si>
  <si>
    <t>Site Decommissioned</t>
  </si>
  <si>
    <t>AS-CH-CO-HI-KI-PR</t>
  </si>
  <si>
    <t>18/54/6/140/G</t>
  </si>
  <si>
    <t>ASPW - Ashwood</t>
  </si>
  <si>
    <t>pump infrastructure</t>
  </si>
  <si>
    <t>CHPW - Churchill</t>
  </si>
  <si>
    <t>pump and blend (nitrate)</t>
  </si>
  <si>
    <t>COPW - Cookley</t>
  </si>
  <si>
    <t>Licence (Kidderminster Group)</t>
  </si>
  <si>
    <t>HIPW1 - Hinksford</t>
  </si>
  <si>
    <t>KIPW1 - Kinver</t>
  </si>
  <si>
    <t>water quality (blend capacity)</t>
  </si>
  <si>
    <t>PRPW - Prestwood</t>
  </si>
  <si>
    <t>SH-SO</t>
  </si>
  <si>
    <t>3/28/3/72/G/R</t>
  </si>
  <si>
    <t>SHPW - Slade Heath</t>
  </si>
  <si>
    <t>SOPW - Somerford</t>
  </si>
  <si>
    <t>BV-LH-PH-SA-SS</t>
  </si>
  <si>
    <t>3/28/17/6/G/R</t>
  </si>
  <si>
    <t>BVPW - Bourne Vale</t>
  </si>
  <si>
    <t>LHPW - Little Hay</t>
  </si>
  <si>
    <t>pump and treatment</t>
  </si>
  <si>
    <t>PHPW - Pipehill</t>
  </si>
  <si>
    <t>SAPW - Sandhills</t>
  </si>
  <si>
    <t>Site decommissioned</t>
  </si>
  <si>
    <t>SSPW - Shenstone</t>
  </si>
  <si>
    <t>FR-TV</t>
  </si>
  <si>
    <t>3/28/22/81/G</t>
  </si>
  <si>
    <t>FRPW - Fradley</t>
  </si>
  <si>
    <t>3/28/22/4/G</t>
  </si>
  <si>
    <t>TVPW - Trent Valley</t>
  </si>
  <si>
    <t>BB-MG-SM</t>
  </si>
  <si>
    <t>Review outage programme &amp; ensure all sources fully operational. Conserve Blithfield Reservoir. Operation of River Bluthe Pumpback Scheme</t>
  </si>
  <si>
    <r>
      <rPr>
        <sz val="11"/>
        <color rgb="FFFF0000"/>
        <rFont val="Arial"/>
        <family val="2"/>
      </rPr>
      <t xml:space="preserve"> 3</t>
    </r>
    <r>
      <rPr>
        <sz val="11"/>
        <color rgb="FF000000"/>
        <rFont val="Arial"/>
        <family val="2"/>
      </rPr>
      <t>% savings when an appeal for restraint is implemented</t>
    </r>
  </si>
  <si>
    <t>Table 3</t>
  </si>
  <si>
    <t>Table 5</t>
  </si>
  <si>
    <t>Bulk supply imports</t>
  </si>
  <si>
    <t>5% demand savings when a Non-Essential Use Ban is implemented</t>
  </si>
  <si>
    <t>River Blithe Drought Permit. River Severn Drought Order</t>
  </si>
  <si>
    <t>No other measures</t>
  </si>
  <si>
    <t>No sources</t>
  </si>
  <si>
    <t>Least Cost Plan</t>
  </si>
  <si>
    <t>No change - same as preferred plan</t>
  </si>
  <si>
    <t>Ofwat Core plan</t>
  </si>
  <si>
    <t>NPV cost associated with plan (£M)</t>
  </si>
  <si>
    <t>Hampton Loade to Wolverhampton</t>
  </si>
  <si>
    <t>SSW to Brindley Bank</t>
  </si>
  <si>
    <t>Roxanne</t>
  </si>
  <si>
    <t>8% demand savings when a Temporary Use Ban is implemented</t>
  </si>
  <si>
    <t>River Blithe drought permit</t>
  </si>
  <si>
    <t>River Severn drought order option 1</t>
  </si>
  <si>
    <t>River Severn drought order option 2</t>
  </si>
  <si>
    <t>DP_01</t>
  </si>
  <si>
    <t>DP_02</t>
  </si>
  <si>
    <t>DP_03</t>
  </si>
  <si>
    <t>DP_AR</t>
  </si>
  <si>
    <t>DP_TUB</t>
  </si>
  <si>
    <t>DP_NEUB</t>
  </si>
  <si>
    <t>Temporary use ban</t>
  </si>
  <si>
    <t>Non-essential use ban</t>
  </si>
  <si>
    <t>drought - water use restrictions</t>
  </si>
  <si>
    <t>DP_04</t>
  </si>
  <si>
    <t>Bulk supply imports from SVT</t>
  </si>
  <si>
    <t>Sub option of DP_03, DP_03 provides greater benefit</t>
  </si>
  <si>
    <t>As per drought plan, deemed unlikely to be available in a 1 in 500 year drought scenario</t>
  </si>
  <si>
    <t>3/28/06/0084</t>
  </si>
  <si>
    <t>Nethertown Pumpback</t>
  </si>
  <si>
    <t>Plant capacity. HOF on River Blithe and additional HOF on River Trent</t>
  </si>
  <si>
    <t>Leave Blank</t>
  </si>
  <si>
    <t>Fitting of universal smart meter technology through AMP8 &amp; AMP9</t>
  </si>
  <si>
    <t>Fitting of universal smart meter technology through AMP8</t>
  </si>
  <si>
    <t>Fitting of universal smart meter technology through AMP8, AMP9 and AMP10</t>
  </si>
  <si>
    <t>Fitting of universal smart meter technology through AMP9 and AMP10</t>
  </si>
  <si>
    <t>SN_01</t>
  </si>
  <si>
    <t>SN_03</t>
  </si>
  <si>
    <t>SN_04</t>
  </si>
  <si>
    <t>Community rainwater harvesting</t>
  </si>
  <si>
    <t>Increased media campiagns and school education</t>
  </si>
  <si>
    <t>New homes standards, voluntary</t>
  </si>
  <si>
    <t>2021-002</t>
  </si>
  <si>
    <t>Targeting properties for efficiency Water Neutrality</t>
  </si>
  <si>
    <t>2021-006</t>
  </si>
  <si>
    <t>2021-075</t>
  </si>
  <si>
    <t>2021-076</t>
  </si>
  <si>
    <t>2021-077</t>
  </si>
  <si>
    <t>Targeting propeties for efficiency audits (with smart metering)</t>
  </si>
  <si>
    <t>2021-090</t>
  </si>
  <si>
    <t>2021-093</t>
  </si>
  <si>
    <t>Community water efficiency scheme (with smart metering)</t>
  </si>
  <si>
    <t>Home retrofit rainwater harvesting/greywater reuse</t>
  </si>
  <si>
    <t>Metering of leftover commercials</t>
  </si>
  <si>
    <t>Fitting enhanced meter technology across all properties offers more gains. Therefore move straight to this option for leftover commercial properties</t>
  </si>
  <si>
    <t>Water audits retail - non process smart network</t>
  </si>
  <si>
    <t>Retailer incentive mechanism</t>
  </si>
  <si>
    <t>Costs not verified as not undertaken before, engagement with retailers in early stages and therefore low confidence in delivery, cost and benefits</t>
  </si>
  <si>
    <t>Non-household water efficiency programme</t>
  </si>
  <si>
    <t>2021-015</t>
  </si>
  <si>
    <t>2021-114</t>
  </si>
  <si>
    <t>2021-119</t>
  </si>
  <si>
    <t>DMA ALC plus (without smart networks)</t>
  </si>
  <si>
    <t>Not required for SDB once demand management Government targets met</t>
  </si>
  <si>
    <t>Deliverability and customer affordability</t>
  </si>
  <si>
    <t>Slower pace means cannot achieve Government demand reduction targets for leakage, PCC or DI per capita</t>
  </si>
  <si>
    <t>Higher unit cost means not CBA compared to other measures</t>
  </si>
  <si>
    <t>Propose to continue with current programme. Other activties have better cba and are lower risk for beenfits recognition</t>
  </si>
  <si>
    <t>High unit cost means other options are more beneficial. High reliance on third parties to deliver</t>
  </si>
  <si>
    <t>Very little influence on this, higher risk for delivery than other activities</t>
  </si>
  <si>
    <t>Higher cost, lower benefit than innovative tarrifs</t>
  </si>
  <si>
    <t>Slower pace means cannot achieve Government demand reduction targets for leakage or DI per capita</t>
  </si>
  <si>
    <t xml:space="preserve">New basic meters introduced by companies for existing customers </t>
  </si>
  <si>
    <t>New AMR meters  introduced by companies for existing customers</t>
  </si>
  <si>
    <t>New basic meters introduced by companies for existing customers</t>
  </si>
  <si>
    <t>2099-101</t>
  </si>
  <si>
    <t>2021-117</t>
  </si>
  <si>
    <t>2021-121</t>
  </si>
  <si>
    <t>2021-013</t>
  </si>
  <si>
    <t>Non-household water efficiency programme (company led, self install)</t>
  </si>
  <si>
    <t>Non-household water efficiency programme (company led, site visit with install)</t>
  </si>
  <si>
    <t>2021-015 expands the activity of this option and delivers it more cost effectively following information from Thames Water success in AMP7</t>
  </si>
  <si>
    <t>Option less cost beneficial than 2021-090 and other options</t>
  </si>
  <si>
    <t>Version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</si>
</sst>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yyyy\-yy"/>
    <numFmt numFmtId="165" formatCode="0.0"/>
    <numFmt numFmtId="166" formatCode="0.0%"/>
    <numFmt numFmtId="167" formatCode="0.000"/>
    <numFmt numFmtId="168" formatCode="&quot;£&quot;#,##0"/>
    <numFmt numFmtId="169" formatCode="&quot;£&quot;#,##0_);[Red]\(&quot;£&quot;#,##0\)"/>
  </numFmts>
  <fonts count="81">
    <font>
      <sz val="12"/>
      <color theme="1"/>
      <name val="Arial"/>
      <family val="2"/>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2"/>
      <name val="Arial"/>
      <family val="2"/>
    </font>
    <font>
      <sz val="11"/>
      <name val="Arial"/>
      <family val="2"/>
    </font>
    <font>
      <sz val="10"/>
      <name val="Arial"/>
      <family val="2"/>
    </font>
    <font>
      <b/>
      <sz val="11"/>
      <name val="Arial"/>
      <family val="2"/>
    </font>
    <font>
      <b/>
      <sz val="11"/>
      <color indexed="9"/>
      <name val="Arial"/>
      <family val="2"/>
    </font>
    <font>
      <sz val="11"/>
      <color indexed="9"/>
      <name val="Arial"/>
      <family val="2"/>
    </font>
    <font>
      <sz val="12"/>
      <color indexed="81"/>
      <name val="Tahoma"/>
      <family val="2"/>
    </font>
    <font>
      <b/>
      <sz val="14"/>
      <color indexed="81"/>
      <name val="Tahoma"/>
      <family val="2"/>
    </font>
    <font>
      <sz val="14"/>
      <color indexed="81"/>
      <name val="Tahoma"/>
      <family val="2"/>
    </font>
    <font>
      <sz val="12"/>
      <color theme="1"/>
      <name val="Arial"/>
      <family val="2"/>
    </font>
    <font>
      <sz val="11"/>
      <color theme="1"/>
      <name val="Arial"/>
      <family val="2"/>
    </font>
    <font>
      <b/>
      <sz val="11"/>
      <color theme="1"/>
      <name val="Arial"/>
      <family val="2"/>
    </font>
    <font>
      <b/>
      <sz val="11"/>
      <color indexed="10"/>
      <name val="Arial"/>
      <family val="2"/>
    </font>
    <font>
      <sz val="11"/>
      <color rgb="FFFF0000"/>
      <name val="Arial"/>
      <family val="2"/>
    </font>
    <font>
      <b/>
      <sz val="11"/>
      <color rgb="FF000000"/>
      <name val="Arial"/>
      <family val="2"/>
    </font>
    <font>
      <b/>
      <sz val="11"/>
      <color rgb="FFFF0000"/>
      <name val="Arial"/>
      <family val="2"/>
    </font>
    <font>
      <sz val="11"/>
      <color rgb="FF000000"/>
      <name val="Arial"/>
      <family val="2"/>
    </font>
    <font>
      <i/>
      <sz val="11"/>
      <color rgb="FF000000"/>
      <name val="Arial"/>
      <family val="2"/>
    </font>
    <font>
      <sz val="11"/>
      <color rgb="FF808080"/>
      <name val="Arial"/>
      <family val="2"/>
    </font>
    <font>
      <i/>
      <sz val="11"/>
      <name val="Arial"/>
      <family val="2"/>
    </font>
    <font>
      <b/>
      <i/>
      <sz val="11"/>
      <name val="Arial"/>
      <family val="2"/>
    </font>
    <font>
      <u/>
      <sz val="11"/>
      <color indexed="12"/>
      <name val="Arial"/>
      <family val="2"/>
    </font>
    <font>
      <sz val="11"/>
      <color indexed="47"/>
      <name val="Arial"/>
      <family val="2"/>
    </font>
    <font>
      <sz val="11"/>
      <color theme="0"/>
      <name val="Arial"/>
      <family val="2"/>
    </font>
    <font>
      <b/>
      <sz val="14"/>
      <name val="Arial"/>
      <family val="2"/>
    </font>
    <font>
      <b/>
      <sz val="18"/>
      <name val="Arial"/>
      <family val="2"/>
    </font>
    <font>
      <sz val="18"/>
      <color theme="1"/>
      <name val="Arial"/>
      <family val="2"/>
    </font>
    <font>
      <b/>
      <u/>
      <sz val="11"/>
      <color indexed="12"/>
      <name val="Arial"/>
      <family val="2"/>
    </font>
    <font>
      <b/>
      <sz val="14"/>
      <color theme="1"/>
      <name val="Arial"/>
      <family val="2"/>
    </font>
    <font>
      <sz val="11"/>
      <color theme="1"/>
      <name val="Calibri"/>
      <family val="2"/>
      <charset val="1"/>
    </font>
    <font>
      <b/>
      <vertAlign val="subscript"/>
      <sz val="11"/>
      <color rgb="FF000000"/>
      <name val="Arial"/>
      <family val="2"/>
    </font>
    <font>
      <b/>
      <sz val="24"/>
      <color theme="1"/>
      <name val="Arial"/>
      <family val="2"/>
    </font>
    <font>
      <b/>
      <sz val="12"/>
      <color theme="1"/>
      <name val="Arial"/>
      <family val="2"/>
    </font>
    <font>
      <sz val="11"/>
      <color rgb="FF000000"/>
      <name val="Calibri"/>
      <family val="2"/>
    </font>
    <font>
      <sz val="8"/>
      <name val="Arial"/>
      <family val="2"/>
    </font>
    <font>
      <sz val="10"/>
      <color theme="1"/>
      <name val="Arial"/>
      <family val="2"/>
    </font>
    <font>
      <b/>
      <sz val="10"/>
      <color theme="1"/>
      <name val="Arial"/>
      <family val="2"/>
    </font>
    <font>
      <sz val="8"/>
      <color theme="1"/>
      <name val="Arial"/>
      <family val="2"/>
    </font>
    <font>
      <b/>
      <sz val="10"/>
      <color theme="0"/>
      <name val="Arial"/>
      <family val="2"/>
    </font>
    <font>
      <sz val="14"/>
      <color theme="1"/>
      <name val="Arial"/>
      <family val="2"/>
    </font>
    <font>
      <b/>
      <sz val="12"/>
      <color rgb="FFFF0000"/>
      <name val="Arial"/>
      <family val="2"/>
    </font>
    <font>
      <b/>
      <sz val="10"/>
      <name val="Arial"/>
      <family val="2"/>
    </font>
    <font>
      <sz val="9"/>
      <color indexed="81"/>
      <name val="Tahoma"/>
      <family val="2"/>
    </font>
    <font>
      <b/>
      <sz val="9"/>
      <color indexed="81"/>
      <name val="Tahoma"/>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4"/>
      <name val="Calibri"/>
      <family val="2"/>
      <scheme val="minor"/>
    </font>
    <font>
      <sz val="10"/>
      <color rgb="FF000000"/>
      <name val="Corbel"/>
      <family val="2"/>
    </font>
    <font>
      <sz val="12"/>
      <color theme="1"/>
      <name val="Calibri"/>
      <family val="2"/>
      <scheme val="minor"/>
    </font>
    <font>
      <u/>
      <sz val="10"/>
      <color theme="10"/>
      <name val="Corbel"/>
      <family val="2"/>
    </font>
    <font>
      <u/>
      <sz val="11"/>
      <color theme="10"/>
      <name val="Calibri"/>
      <family val="2"/>
      <scheme val="minor"/>
    </font>
    <font>
      <sz val="11"/>
      <color rgb="FF9C5700"/>
      <name val="Calibri"/>
      <family val="2"/>
      <scheme val="minor"/>
    </font>
    <font>
      <u/>
      <sz val="10"/>
      <color theme="10"/>
      <name val="Arial"/>
      <family val="2"/>
    </font>
    <font>
      <sz val="18"/>
      <name val="Arial MT"/>
      <family val="2"/>
    </font>
    <font>
      <sz val="10"/>
      <name val="Verdana"/>
      <family val="2"/>
    </font>
    <font>
      <sz val="11"/>
      <name val="Arial"/>
      <family val="2"/>
    </font>
    <font>
      <i/>
      <sz val="11"/>
      <color rgb="FF000000"/>
      <name val="Arial"/>
      <family val="2"/>
    </font>
    <font>
      <sz val="11"/>
      <color rgb="FF000000"/>
      <name val="Calibri"/>
      <family val="2"/>
    </font>
    <font>
      <b/>
      <sz val="11"/>
      <color rgb="FF000000"/>
      <name val="Arial"/>
      <family val="2"/>
    </font>
    <font>
      <sz val="11"/>
      <color rgb="FF000000"/>
      <name val="Arial"/>
      <family val="2"/>
    </font>
    <font>
      <sz val="11"/>
      <color theme="1"/>
      <name val="Arial"/>
    </font>
    <font>
      <sz val="11"/>
      <name val="Arial"/>
    </font>
    <font>
      <b/>
      <sz val="11"/>
      <name val="Arial"/>
    </font>
  </fonts>
  <fills count="8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rgb="FFFFFFFF"/>
        <bgColor rgb="FF000000"/>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FF99"/>
        <bgColor rgb="FF000000"/>
      </patternFill>
    </fill>
    <fill>
      <patternFill patternType="solid">
        <fgColor rgb="FFC0C0C0"/>
        <bgColor rgb="FF000000"/>
      </patternFill>
    </fill>
    <fill>
      <patternFill patternType="solid">
        <fgColor rgb="FFD9D9D9"/>
        <bgColor rgb="FF000000"/>
      </patternFill>
    </fill>
    <fill>
      <patternFill patternType="solid">
        <fgColor rgb="FF99CCFF"/>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rgb="FFA5A5A5"/>
        <bgColor indexed="64"/>
      </patternFill>
    </fill>
    <fill>
      <patternFill patternType="solid">
        <fgColor rgb="FFFFFFFF"/>
        <bgColor indexed="64"/>
      </patternFill>
    </fill>
    <fill>
      <patternFill patternType="solid">
        <fgColor rgb="FFBFBFBF"/>
        <bgColor indexed="64"/>
      </patternFill>
    </fill>
    <fill>
      <patternFill patternType="solid">
        <fgColor rgb="FFAEAAAA"/>
        <bgColor indexed="64"/>
      </patternFill>
    </fill>
    <fill>
      <patternFill patternType="solid">
        <fgColor theme="0" tint="-0.249977111117893"/>
        <bgColor rgb="FF000000"/>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9D9D9"/>
        <bgColor indexed="64"/>
      </patternFill>
    </fill>
    <fill>
      <patternFill patternType="solid">
        <fgColor rgb="FFBFBFBF"/>
        <bgColor rgb="FF000000"/>
      </patternFill>
    </fill>
    <fill>
      <patternFill patternType="solid">
        <fgColor theme="4" tint="0.59999389629810485"/>
        <bgColor indexed="64"/>
      </patternFill>
    </fill>
    <fill>
      <patternFill patternType="solid">
        <fgColor theme="7"/>
        <bgColor indexed="64"/>
      </patternFill>
    </fill>
    <fill>
      <patternFill patternType="solid">
        <fgColor theme="7"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7" tint="0.39997558519241921"/>
        <bgColor rgb="FF000000"/>
      </patternFill>
    </fill>
    <fill>
      <patternFill patternType="solid">
        <fgColor theme="5" tint="0.39997558519241921"/>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rgb="FFCCFFCC"/>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00B050"/>
        <bgColor rgb="FF000000"/>
      </patternFill>
    </fill>
    <fill>
      <patternFill patternType="solid">
        <fgColor rgb="FF92D050"/>
        <bgColor rgb="FF000000"/>
      </patternFill>
    </fill>
    <fill>
      <patternFill patternType="solid">
        <fgColor theme="4" tint="0.79998168889431442"/>
        <bgColor indexed="64"/>
      </patternFill>
    </fill>
    <fill>
      <patternFill patternType="solid">
        <fgColor rgb="FF002060"/>
        <bgColor indexed="64"/>
      </patternFill>
    </fill>
    <fill>
      <patternFill patternType="solid">
        <fgColor rgb="FF92D050"/>
        <bgColor indexed="64"/>
      </patternFill>
    </fill>
    <fill>
      <patternFill patternType="solid">
        <fgColor rgb="FF008080"/>
        <bgColor indexed="64"/>
      </patternFill>
    </fill>
    <fill>
      <patternFill patternType="solid">
        <fgColor rgb="FF0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D08E"/>
        <bgColor rgb="FF000000"/>
      </patternFill>
    </fill>
  </fills>
  <borders count="2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medium">
        <color rgb="FF000000"/>
      </bottom>
      <diagonal/>
    </border>
    <border>
      <left/>
      <right/>
      <top style="medium">
        <color indexed="64"/>
      </top>
      <bottom style="medium">
        <color rgb="FF000000"/>
      </bottom>
      <diagonal/>
    </border>
    <border>
      <left style="thick">
        <color rgb="FF000000"/>
      </left>
      <right style="thin">
        <color indexed="64"/>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ck">
        <color rgb="FF000000"/>
      </left>
      <right style="thin">
        <color indexed="64"/>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medium">
        <color indexed="64"/>
      </right>
      <top style="thin">
        <color rgb="FF000000"/>
      </top>
      <bottom/>
      <diagonal/>
    </border>
    <border>
      <left style="thin">
        <color rgb="FF000000"/>
      </left>
      <right style="thin">
        <color indexed="64"/>
      </right>
      <top style="medium">
        <color indexed="64"/>
      </top>
      <bottom/>
      <diagonal/>
    </border>
    <border>
      <left/>
      <right style="thin">
        <color rgb="FF000000"/>
      </right>
      <top style="thin">
        <color rgb="FF000000"/>
      </top>
      <bottom style="thin">
        <color rgb="FF000000"/>
      </bottom>
      <diagonal/>
    </border>
    <border>
      <left style="thick">
        <color rgb="FF000000"/>
      </left>
      <right style="thin">
        <color indexed="64"/>
      </right>
      <top style="medium">
        <color indexed="64"/>
      </top>
      <bottom/>
      <diagonal/>
    </border>
    <border>
      <left/>
      <right/>
      <top style="thin">
        <color indexed="64"/>
      </top>
      <bottom/>
      <diagonal/>
    </border>
    <border>
      <left/>
      <right style="thin">
        <color rgb="FF000000"/>
      </right>
      <top style="thin">
        <color rgb="FF000000"/>
      </top>
      <bottom/>
      <diagonal/>
    </border>
    <border>
      <left style="thick">
        <color rgb="FF000000"/>
      </left>
      <right style="thin">
        <color rgb="FF000000"/>
      </right>
      <top style="thin">
        <color rgb="FF000000"/>
      </top>
      <bottom/>
      <diagonal/>
    </border>
    <border>
      <left/>
      <right/>
      <top style="thick">
        <color rgb="FF000000"/>
      </top>
      <bottom/>
      <diagonal/>
    </border>
    <border>
      <left style="thin">
        <color rgb="FF000000"/>
      </left>
      <right style="thick">
        <color rgb="FF000000"/>
      </right>
      <top style="medium">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right style="thin">
        <color rgb="FF000000"/>
      </right>
      <top style="medium">
        <color indexed="64"/>
      </top>
      <bottom style="medium">
        <color indexed="64"/>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thick">
        <color rgb="FF000000"/>
      </left>
      <right style="thin">
        <color indexed="64"/>
      </right>
      <top style="thin">
        <color rgb="FF000000"/>
      </top>
      <bottom/>
      <diagonal/>
    </border>
    <border>
      <left style="thick">
        <color rgb="FF000000"/>
      </left>
      <right style="medium">
        <color indexed="64"/>
      </right>
      <top style="medium">
        <color indexed="64"/>
      </top>
      <bottom style="medium">
        <color indexed="64"/>
      </bottom>
      <diagonal/>
    </border>
    <border>
      <left/>
      <right style="thin">
        <color rgb="FF000000"/>
      </right>
      <top/>
      <bottom style="medium">
        <color rgb="FF000000"/>
      </bottom>
      <diagonal/>
    </border>
    <border>
      <left style="medium">
        <color indexed="64"/>
      </left>
      <right style="thin">
        <color indexed="64"/>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indexed="64"/>
      </left>
      <right style="medium">
        <color rgb="FF000000"/>
      </right>
      <top style="thin">
        <color rgb="FF000000"/>
      </top>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rgb="FF000000"/>
      </right>
      <top style="thin">
        <color rgb="FF000000"/>
      </top>
      <bottom style="medium">
        <color rgb="FF000000"/>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indexed="64"/>
      </right>
      <top/>
      <bottom style="medium">
        <color rgb="FF000000"/>
      </bottom>
      <diagonal/>
    </border>
    <border>
      <left style="thin">
        <color rgb="FF000000"/>
      </left>
      <right style="medium">
        <color indexed="64"/>
      </right>
      <top/>
      <bottom style="medium">
        <color rgb="FF000000"/>
      </bottom>
      <diagonal/>
    </border>
    <border>
      <left style="thin">
        <color indexed="64"/>
      </left>
      <right style="thick">
        <color rgb="FF000000"/>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style="thin">
        <color indexed="64"/>
      </left>
      <right/>
      <top style="medium">
        <color indexed="64"/>
      </top>
      <bottom/>
      <diagonal/>
    </border>
    <border>
      <left style="medium">
        <color indexed="64"/>
      </left>
      <right/>
      <top style="thin">
        <color indexed="64"/>
      </top>
      <bottom/>
      <diagonal/>
    </border>
    <border>
      <left/>
      <right/>
      <top style="thick">
        <color indexed="64"/>
      </top>
      <bottom/>
      <diagonal/>
    </border>
    <border>
      <left style="thin">
        <color rgb="FF000000"/>
      </left>
      <right style="thick">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ck">
        <color rgb="FF000000"/>
      </left>
      <right style="thin">
        <color rgb="FF000000"/>
      </right>
      <top style="medium">
        <color indexed="64"/>
      </top>
      <bottom style="thin">
        <color rgb="FF000000"/>
      </bottom>
      <diagonal/>
    </border>
    <border>
      <left style="medium">
        <color indexed="64"/>
      </left>
      <right style="medium">
        <color indexed="64"/>
      </right>
      <top style="medium">
        <color rgb="FF000000"/>
      </top>
      <bottom style="medium">
        <color indexed="64"/>
      </bottom>
      <diagonal/>
    </border>
    <border>
      <left style="thin">
        <color indexed="64"/>
      </left>
      <right style="thick">
        <color rgb="FF000000"/>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rgb="FF000000"/>
      </left>
      <right style="thick">
        <color indexed="64"/>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style="medium">
        <color indexed="64"/>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rgb="FF000000"/>
      </right>
      <top style="thin">
        <color indexed="64"/>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ck">
        <color indexed="64"/>
      </bottom>
      <diagonal/>
    </border>
    <border>
      <left style="thick">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rgb="FF000000"/>
      </right>
      <top style="medium">
        <color indexed="64"/>
      </top>
      <bottom/>
      <diagonal/>
    </border>
    <border>
      <left/>
      <right style="thin">
        <color rgb="FF000000"/>
      </right>
      <top style="thin">
        <color rgb="FF000000"/>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indexed="64"/>
      </bottom>
      <diagonal/>
    </border>
  </borders>
  <cellStyleXfs count="761">
    <xf numFmtId="0" fontId="0" fillId="0" borderId="0"/>
    <xf numFmtId="0" fontId="3" fillId="0" borderId="0"/>
    <xf numFmtId="0" fontId="4"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14" fillId="0" borderId="0"/>
    <xf numFmtId="0" fontId="3" fillId="0" borderId="0"/>
    <xf numFmtId="0" fontId="15" fillId="0" borderId="0"/>
    <xf numFmtId="0" fontId="15" fillId="0" borderId="0"/>
    <xf numFmtId="0" fontId="14" fillId="0" borderId="0"/>
    <xf numFmtId="0" fontId="2" fillId="0" borderId="0"/>
    <xf numFmtId="0" fontId="49" fillId="0" borderId="0" applyNumberFormat="0" applyFill="0" applyBorder="0" applyAlignment="0" applyProtection="0"/>
    <xf numFmtId="0" fontId="50" fillId="0" borderId="207" applyNumberFormat="0" applyFill="0" applyAlignment="0" applyProtection="0"/>
    <xf numFmtId="0" fontId="51" fillId="0" borderId="208" applyNumberFormat="0" applyFill="0" applyAlignment="0" applyProtection="0"/>
    <xf numFmtId="0" fontId="52" fillId="0" borderId="209" applyNumberFormat="0" applyFill="0" applyAlignment="0" applyProtection="0"/>
    <xf numFmtId="0" fontId="52" fillId="0" borderId="0" applyNumberFormat="0" applyFill="0" applyBorder="0" applyAlignment="0" applyProtection="0"/>
    <xf numFmtId="0" fontId="53" fillId="52" borderId="0" applyNumberFormat="0" applyBorder="0" applyAlignment="0" applyProtection="0"/>
    <xf numFmtId="0" fontId="54" fillId="53" borderId="0" applyNumberFormat="0" applyBorder="0" applyAlignment="0" applyProtection="0"/>
    <xf numFmtId="0" fontId="55" fillId="55" borderId="210" applyNumberFormat="0" applyAlignment="0" applyProtection="0"/>
    <xf numFmtId="0" fontId="56" fillId="56" borderId="211" applyNumberFormat="0" applyAlignment="0" applyProtection="0"/>
    <xf numFmtId="0" fontId="57" fillId="56" borderId="210" applyNumberFormat="0" applyAlignment="0" applyProtection="0"/>
    <xf numFmtId="0" fontId="58" fillId="0" borderId="212" applyNumberFormat="0" applyFill="0" applyAlignment="0" applyProtection="0"/>
    <xf numFmtId="0" fontId="59" fillId="57" borderId="213"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215" applyNumberFormat="0" applyFill="0" applyAlignment="0" applyProtection="0"/>
    <xf numFmtId="0" fontId="63"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63"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63" fillId="67"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63"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63" fillId="75"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63" fillId="79"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1" fillId="0" borderId="0"/>
    <xf numFmtId="0" fontId="64" fillId="56" borderId="210" applyNumberFormat="0" applyAlignment="0" applyProtection="0"/>
    <xf numFmtId="0" fontId="65" fillId="0" borderId="0"/>
    <xf numFmtId="9" fontId="65" fillId="0" borderId="0" applyFont="0" applyFill="0" applyBorder="0" applyAlignment="0" applyProtection="0"/>
    <xf numFmtId="9" fontId="65" fillId="0" borderId="0" applyFont="0" applyFill="0" applyBorder="0" applyAlignment="0" applyProtection="0"/>
    <xf numFmtId="0" fontId="66" fillId="0" borderId="0"/>
    <xf numFmtId="43" fontId="65" fillId="0" borderId="0" applyFont="0" applyFill="0" applyBorder="0" applyAlignment="0" applyProtection="0"/>
    <xf numFmtId="0" fontId="65" fillId="0" borderId="0"/>
    <xf numFmtId="0" fontId="6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4"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xf numFmtId="43" fontId="65" fillId="0" borderId="0" applyFont="0" applyFill="0" applyBorder="0" applyAlignment="0" applyProtection="0"/>
    <xf numFmtId="0" fontId="65"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65" fillId="0" borderId="0"/>
    <xf numFmtId="0" fontId="68" fillId="0" borderId="0" applyNumberForma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5"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69" fillId="54"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65"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15" fillId="0" borderId="0"/>
    <xf numFmtId="0" fontId="1" fillId="0" borderId="0"/>
    <xf numFmtId="0" fontId="65" fillId="0" borderId="0"/>
    <xf numFmtId="9" fontId="65" fillId="0" borderId="0" applyFont="0" applyFill="0" applyBorder="0" applyAlignment="0" applyProtection="0"/>
    <xf numFmtId="43" fontId="65" fillId="0" borderId="0" applyFont="0" applyFill="0" applyBorder="0" applyAlignment="0" applyProtection="0"/>
    <xf numFmtId="0" fontId="6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65" fillId="0" borderId="0"/>
    <xf numFmtId="0" fontId="1" fillId="0" borderId="0"/>
    <xf numFmtId="9" fontId="1"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65"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4" fontId="3" fillId="0" borderId="0" applyFont="0" applyFill="0" applyBorder="0" applyAlignment="0" applyProtection="0"/>
    <xf numFmtId="0" fontId="71" fillId="0" borderId="0"/>
    <xf numFmtId="0" fontId="3" fillId="0" borderId="0"/>
    <xf numFmtId="0" fontId="1" fillId="0" borderId="0"/>
    <xf numFmtId="0" fontId="1"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0" fontId="70" fillId="0" borderId="0" applyNumberFormat="0" applyFill="0" applyBorder="0" applyAlignment="0" applyProtection="0"/>
    <xf numFmtId="0" fontId="72" fillId="0" borderId="0" applyBorder="0"/>
    <xf numFmtId="0" fontId="14" fillId="0" borderId="0"/>
    <xf numFmtId="0" fontId="1" fillId="0" borderId="0"/>
    <xf numFmtId="43" fontId="6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65"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65" fillId="0" borderId="0"/>
    <xf numFmtId="9" fontId="65" fillId="0" borderId="0" applyFont="0" applyFill="0" applyBorder="0" applyAlignment="0" applyProtection="0"/>
    <xf numFmtId="43" fontId="65" fillId="0" borderId="0" applyFont="0" applyFill="0" applyBorder="0" applyAlignment="0" applyProtection="0"/>
    <xf numFmtId="0" fontId="67"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58" borderId="214" applyNumberFormat="0" applyFont="0" applyAlignment="0" applyProtection="0"/>
    <xf numFmtId="0" fontId="1" fillId="0" borderId="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58" borderId="214" applyNumberFormat="0" applyFont="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6"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0"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65"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6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1657">
    <xf numFmtId="0" fontId="0" fillId="0" borderId="0" xfId="0"/>
    <xf numFmtId="0" fontId="15" fillId="0" borderId="0" xfId="0" applyFont="1" applyAlignment="1">
      <alignment horizontal="left" vertical="center" wrapText="1"/>
    </xf>
    <xf numFmtId="0" fontId="6" fillId="0" borderId="0" xfId="1" applyFont="1" applyAlignment="1" applyProtection="1">
      <alignment horizontal="left" vertical="center" wrapText="1"/>
      <protection locked="0"/>
    </xf>
    <xf numFmtId="0" fontId="6" fillId="0" borderId="6" xfId="1" applyFont="1" applyBorder="1" applyAlignment="1" applyProtection="1">
      <alignment horizontal="left" vertical="center" wrapText="1"/>
      <protection locked="0"/>
    </xf>
    <xf numFmtId="0" fontId="17"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9" fillId="0" borderId="0" xfId="1" applyFont="1" applyAlignment="1" applyProtection="1">
      <alignment horizontal="left" vertical="center"/>
      <protection locked="0"/>
    </xf>
    <xf numFmtId="0" fontId="8" fillId="0" borderId="0" xfId="1" applyFont="1" applyAlignment="1" applyProtection="1">
      <alignment horizontal="left" vertical="center" wrapText="1"/>
      <protection locked="0"/>
    </xf>
    <xf numFmtId="0" fontId="15" fillId="0" borderId="0" xfId="0" applyFont="1" applyAlignment="1">
      <alignment horizontal="left" vertical="center"/>
    </xf>
    <xf numFmtId="0" fontId="10"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10" fillId="0" borderId="0" xfId="1" applyFont="1" applyAlignment="1" applyProtection="1">
      <alignment horizontal="left" vertical="center" wrapText="1"/>
      <protection locked="0"/>
    </xf>
    <xf numFmtId="0" fontId="9" fillId="0" borderId="0" xfId="1" applyFont="1" applyAlignment="1" applyProtection="1">
      <alignment horizontal="left" vertical="center" wrapText="1"/>
      <protection locked="0"/>
    </xf>
    <xf numFmtId="1" fontId="10" fillId="0" borderId="0" xfId="1" applyNumberFormat="1" applyFont="1" applyAlignment="1">
      <alignment horizontal="left" vertical="center" wrapText="1"/>
    </xf>
    <xf numFmtId="49" fontId="6" fillId="0" borderId="6" xfId="1" applyNumberFormat="1" applyFont="1" applyBorder="1" applyAlignment="1" applyProtection="1">
      <alignment horizontal="left" vertical="center" wrapText="1"/>
      <protection locked="0"/>
    </xf>
    <xf numFmtId="2" fontId="6" fillId="0" borderId="6" xfId="1" applyNumberFormat="1" applyFont="1" applyBorder="1" applyAlignment="1" applyProtection="1">
      <alignment horizontal="left" vertical="center" wrapText="1"/>
      <protection locked="0"/>
    </xf>
    <xf numFmtId="165" fontId="10" fillId="0" borderId="0" xfId="1" applyNumberFormat="1" applyFont="1" applyAlignment="1" applyProtection="1">
      <alignment horizontal="left" vertical="center"/>
      <protection locked="0"/>
    </xf>
    <xf numFmtId="0" fontId="8" fillId="0" borderId="6" xfId="1" applyFont="1" applyBorder="1" applyAlignment="1">
      <alignment horizontal="left" vertical="center" wrapText="1"/>
    </xf>
    <xf numFmtId="0" fontId="6" fillId="0" borderId="6" xfId="4" applyFont="1" applyBorder="1" applyAlignment="1" applyProtection="1">
      <alignment horizontal="left" vertical="center"/>
      <protection locked="0"/>
    </xf>
    <xf numFmtId="0" fontId="6" fillId="0" borderId="6" xfId="4" applyFont="1" applyBorder="1" applyAlignment="1">
      <alignment horizontal="left" vertical="center" wrapText="1"/>
    </xf>
    <xf numFmtId="2" fontId="10" fillId="0" borderId="0" xfId="1" applyNumberFormat="1" applyFont="1" applyAlignment="1" applyProtection="1">
      <alignment horizontal="left" vertical="center"/>
      <protection locked="0"/>
    </xf>
    <xf numFmtId="165" fontId="6" fillId="0" borderId="8" xfId="1" applyNumberFormat="1" applyFont="1" applyBorder="1" applyAlignment="1" applyProtection="1">
      <alignment horizontal="left" vertical="center" wrapText="1"/>
      <protection locked="0"/>
    </xf>
    <xf numFmtId="0" fontId="16" fillId="0" borderId="0" xfId="0" applyFont="1" applyAlignment="1">
      <alignment horizontal="left" vertical="center" wrapText="1"/>
    </xf>
    <xf numFmtId="2" fontId="6" fillId="0" borderId="0" xfId="1" applyNumberFormat="1" applyFont="1" applyAlignment="1" applyProtection="1">
      <alignment horizontal="left" vertical="center" wrapText="1"/>
      <protection locked="0"/>
    </xf>
    <xf numFmtId="0" fontId="6" fillId="0" borderId="23" xfId="1" applyFont="1" applyBorder="1" applyAlignment="1">
      <alignment horizontal="left" vertical="center" wrapText="1"/>
    </xf>
    <xf numFmtId="0" fontId="8" fillId="0" borderId="34" xfId="1" applyFont="1" applyBorder="1" applyAlignment="1">
      <alignment horizontal="left" vertical="center" wrapText="1"/>
    </xf>
    <xf numFmtId="0" fontId="6" fillId="0" borderId="15" xfId="1" applyFont="1" applyBorder="1" applyAlignment="1">
      <alignment horizontal="left" vertical="center" wrapText="1"/>
    </xf>
    <xf numFmtId="49" fontId="6" fillId="0" borderId="25" xfId="1" applyNumberFormat="1" applyFont="1" applyBorder="1" applyAlignment="1" applyProtection="1">
      <alignment horizontal="left" vertical="center" wrapText="1"/>
      <protection locked="0"/>
    </xf>
    <xf numFmtId="2" fontId="6" fillId="0" borderId="25" xfId="1" applyNumberFormat="1" applyFont="1" applyBorder="1" applyAlignment="1" applyProtection="1">
      <alignment horizontal="left" vertical="center" wrapText="1"/>
      <protection locked="0"/>
    </xf>
    <xf numFmtId="0" fontId="8" fillId="0" borderId="49" xfId="1" applyFont="1" applyBorder="1" applyAlignment="1">
      <alignment horizontal="left" vertical="center" wrapText="1"/>
    </xf>
    <xf numFmtId="49" fontId="6" fillId="0" borderId="10" xfId="1" applyNumberFormat="1" applyFont="1" applyBorder="1" applyAlignment="1" applyProtection="1">
      <alignment horizontal="left" vertical="center" wrapText="1"/>
      <protection locked="0"/>
    </xf>
    <xf numFmtId="2" fontId="6" fillId="0" borderId="10" xfId="1" applyNumberFormat="1" applyFont="1" applyBorder="1" applyAlignment="1" applyProtection="1">
      <alignment horizontal="left" vertical="center" wrapText="1"/>
      <protection locked="0"/>
    </xf>
    <xf numFmtId="2" fontId="6" fillId="0" borderId="10" xfId="1" applyNumberFormat="1" applyFont="1" applyBorder="1" applyAlignment="1" applyProtection="1">
      <alignment horizontal="left" vertical="center"/>
      <protection locked="0"/>
    </xf>
    <xf numFmtId="0" fontId="8" fillId="0" borderId="10" xfId="1" applyFont="1" applyBorder="1" applyAlignment="1">
      <alignment horizontal="left" vertical="center" wrapText="1"/>
    </xf>
    <xf numFmtId="165" fontId="6" fillId="0" borderId="0" xfId="1" applyNumberFormat="1" applyFont="1" applyAlignment="1" applyProtection="1">
      <alignment horizontal="left" vertical="center" wrapText="1"/>
      <protection locked="0"/>
    </xf>
    <xf numFmtId="49" fontId="6" fillId="0" borderId="0" xfId="1" applyNumberFormat="1" applyFont="1" applyAlignment="1" applyProtection="1">
      <alignment horizontal="left" vertical="center" wrapText="1"/>
      <protection locked="0"/>
    </xf>
    <xf numFmtId="0" fontId="6" fillId="0" borderId="0" xfId="4" applyFont="1" applyAlignment="1" applyProtection="1">
      <alignment horizontal="left" vertical="center"/>
      <protection locked="0"/>
    </xf>
    <xf numFmtId="0" fontId="6" fillId="0" borderId="0" xfId="5" applyFont="1" applyAlignment="1" applyProtection="1">
      <alignment horizontal="left" vertical="center"/>
      <protection locked="0"/>
    </xf>
    <xf numFmtId="2" fontId="6" fillId="0" borderId="0" xfId="6" applyNumberFormat="1" applyFont="1" applyAlignment="1">
      <alignment horizontal="left" vertical="center"/>
    </xf>
    <xf numFmtId="2" fontId="6" fillId="0" borderId="0" xfId="7" applyNumberFormat="1" applyFont="1" applyAlignment="1" applyProtection="1">
      <alignment horizontal="left" vertical="center"/>
      <protection locked="0"/>
    </xf>
    <xf numFmtId="0" fontId="6" fillId="0" borderId="34" xfId="1" applyFont="1" applyBorder="1" applyAlignment="1" applyProtection="1">
      <alignment horizontal="left" vertical="center" wrapText="1"/>
      <protection locked="0"/>
    </xf>
    <xf numFmtId="0" fontId="6" fillId="0" borderId="34" xfId="1" applyFont="1" applyBorder="1" applyAlignment="1" applyProtection="1">
      <alignment horizontal="left" vertical="center"/>
      <protection locked="0"/>
    </xf>
    <xf numFmtId="0" fontId="6" fillId="0" borderId="49" xfId="1" applyFont="1" applyBorder="1" applyAlignment="1" applyProtection="1">
      <alignment horizontal="left" vertical="center"/>
      <protection locked="0"/>
    </xf>
    <xf numFmtId="2" fontId="6" fillId="0" borderId="0" xfId="1" applyNumberFormat="1" applyFont="1" applyAlignment="1" applyProtection="1">
      <alignment horizontal="left" vertical="center"/>
      <protection locked="0"/>
    </xf>
    <xf numFmtId="165" fontId="6" fillId="0" borderId="31" xfId="1" applyNumberFormat="1" applyFont="1" applyBorder="1" applyAlignment="1" applyProtection="1">
      <alignment horizontal="left" vertical="center" wrapText="1"/>
      <protection locked="0"/>
    </xf>
    <xf numFmtId="0" fontId="15" fillId="0" borderId="25" xfId="0" applyFont="1" applyBorder="1" applyAlignment="1">
      <alignment horizontal="left" vertical="center"/>
    </xf>
    <xf numFmtId="0" fontId="15" fillId="0" borderId="49" xfId="0" applyFont="1" applyBorder="1" applyAlignment="1">
      <alignment horizontal="left" vertical="center"/>
    </xf>
    <xf numFmtId="1" fontId="8" fillId="0" borderId="9" xfId="1" applyNumberFormat="1" applyFont="1" applyBorder="1" applyAlignment="1" applyProtection="1">
      <alignment horizontal="left" vertical="center" wrapText="1"/>
      <protection locked="0"/>
    </xf>
    <xf numFmtId="1" fontId="8" fillId="0" borderId="10" xfId="1" applyNumberFormat="1" applyFont="1" applyBorder="1" applyAlignment="1" applyProtection="1">
      <alignment horizontal="left" vertical="center" wrapText="1"/>
      <protection locked="0"/>
    </xf>
    <xf numFmtId="0" fontId="6" fillId="14" borderId="6" xfId="10" applyFont="1" applyFill="1" applyBorder="1" applyAlignment="1" applyProtection="1">
      <alignment horizontal="left" vertical="center" wrapText="1" shrinkToFit="1"/>
      <protection locked="0"/>
    </xf>
    <xf numFmtId="0" fontId="6" fillId="14" borderId="27" xfId="10" applyFont="1" applyFill="1" applyBorder="1" applyAlignment="1" applyProtection="1">
      <alignment horizontal="left" vertical="center" wrapText="1" shrinkToFit="1"/>
      <protection locked="0"/>
    </xf>
    <xf numFmtId="0" fontId="15" fillId="15" borderId="21" xfId="0" applyFont="1" applyFill="1" applyBorder="1" applyAlignment="1">
      <alignment vertical="center" wrapText="1"/>
    </xf>
    <xf numFmtId="0" fontId="15" fillId="15" borderId="26" xfId="0" applyFont="1" applyFill="1" applyBorder="1" applyAlignment="1">
      <alignment vertical="center" wrapText="1"/>
    </xf>
    <xf numFmtId="165" fontId="6" fillId="14" borderId="18" xfId="1" applyNumberFormat="1" applyFont="1" applyFill="1" applyBorder="1" applyAlignment="1" applyProtection="1">
      <alignment horizontal="left" vertical="center" wrapText="1"/>
      <protection locked="0"/>
    </xf>
    <xf numFmtId="0" fontId="6" fillId="14" borderId="18" xfId="1" applyFont="1" applyFill="1" applyBorder="1" applyAlignment="1" applyProtection="1">
      <alignment horizontal="left" vertical="center" wrapText="1"/>
      <protection locked="0"/>
    </xf>
    <xf numFmtId="0" fontId="8" fillId="14" borderId="50" xfId="1" applyFont="1" applyFill="1" applyBorder="1" applyAlignment="1">
      <alignment horizontal="left" vertical="center" wrapText="1"/>
    </xf>
    <xf numFmtId="49" fontId="6" fillId="14" borderId="6" xfId="10" applyNumberFormat="1" applyFont="1" applyFill="1" applyBorder="1" applyAlignment="1" applyProtection="1">
      <alignment horizontal="left" vertical="center" wrapText="1" shrinkToFit="1"/>
      <protection locked="0"/>
    </xf>
    <xf numFmtId="0" fontId="6" fillId="14" borderId="6" xfId="10" applyFont="1" applyFill="1" applyBorder="1" applyAlignment="1" applyProtection="1">
      <alignment horizontal="left" vertical="center" shrinkToFit="1"/>
      <protection locked="0"/>
    </xf>
    <xf numFmtId="49" fontId="6" fillId="14" borderId="27" xfId="10" applyNumberFormat="1" applyFont="1" applyFill="1" applyBorder="1" applyAlignment="1" applyProtection="1">
      <alignment horizontal="left" vertical="center" wrapText="1" shrinkToFit="1"/>
      <protection locked="0"/>
    </xf>
    <xf numFmtId="0" fontId="6" fillId="14" borderId="27" xfId="10" applyFont="1" applyFill="1" applyBorder="1" applyAlignment="1" applyProtection="1">
      <alignment horizontal="left" vertical="center" shrinkToFit="1"/>
      <protection locked="0"/>
    </xf>
    <xf numFmtId="49" fontId="6" fillId="0" borderId="0" xfId="10" applyNumberFormat="1" applyFont="1" applyAlignment="1" applyProtection="1">
      <alignment horizontal="left" vertical="center" wrapText="1" shrinkToFit="1"/>
      <protection locked="0"/>
    </xf>
    <xf numFmtId="49" fontId="6" fillId="0" borderId="9" xfId="1" applyNumberFormat="1" applyFont="1" applyBorder="1" applyAlignment="1" applyProtection="1">
      <alignment horizontal="left" vertical="center" wrapText="1"/>
      <protection locked="0"/>
    </xf>
    <xf numFmtId="0" fontId="6" fillId="0" borderId="0" xfId="1" applyFont="1" applyAlignment="1">
      <alignment horizontal="left" vertical="center" wrapText="1"/>
    </xf>
    <xf numFmtId="0" fontId="8" fillId="0" borderId="0" xfId="1" applyFont="1" applyAlignment="1">
      <alignment horizontal="left" vertical="center" wrapText="1"/>
    </xf>
    <xf numFmtId="0" fontId="15" fillId="0" borderId="0" xfId="0" applyFont="1" applyAlignment="1">
      <alignment vertical="center"/>
    </xf>
    <xf numFmtId="2" fontId="15" fillId="0" borderId="90" xfId="0" applyNumberFormat="1" applyFont="1" applyBorder="1" applyAlignment="1">
      <alignment horizontal="left" vertical="center" wrapText="1"/>
    </xf>
    <xf numFmtId="0" fontId="15" fillId="0" borderId="90" xfId="0" applyFont="1" applyBorder="1" applyAlignment="1">
      <alignment horizontal="left" vertical="center" wrapText="1"/>
    </xf>
    <xf numFmtId="0" fontId="21" fillId="20" borderId="35" xfId="0" applyFont="1" applyFill="1" applyBorder="1" applyAlignment="1">
      <alignment horizontal="left" vertical="center" wrapText="1"/>
    </xf>
    <xf numFmtId="0" fontId="15" fillId="18" borderId="35" xfId="0" applyFont="1" applyFill="1" applyBorder="1" applyAlignment="1">
      <alignment horizontal="left" vertical="center"/>
    </xf>
    <xf numFmtId="0" fontId="21" fillId="0" borderId="0" xfId="0" applyFont="1" applyAlignment="1">
      <alignment horizontal="left" vertical="center" wrapText="1"/>
    </xf>
    <xf numFmtId="0" fontId="15" fillId="0" borderId="36" xfId="0" applyFont="1" applyBorder="1" applyAlignment="1">
      <alignment horizontal="left" vertical="center" wrapText="1"/>
    </xf>
    <xf numFmtId="0" fontId="19" fillId="0" borderId="0" xfId="0" applyFont="1" applyAlignment="1">
      <alignment horizontal="left" vertical="center" wrapText="1"/>
    </xf>
    <xf numFmtId="0" fontId="21" fillId="0" borderId="17" xfId="0" applyFont="1" applyBorder="1" applyAlignment="1">
      <alignment horizontal="left" vertical="center" wrapText="1"/>
    </xf>
    <xf numFmtId="0" fontId="19" fillId="0" borderId="17" xfId="0" applyFont="1" applyBorder="1" applyAlignment="1">
      <alignment horizontal="left" vertical="center" wrapText="1"/>
    </xf>
    <xf numFmtId="0" fontId="22" fillId="0" borderId="17" xfId="0" applyFont="1" applyBorder="1" applyAlignment="1">
      <alignment horizontal="left" vertical="center" wrapText="1"/>
    </xf>
    <xf numFmtId="0" fontId="15" fillId="0" borderId="35" xfId="0" applyFont="1" applyBorder="1" applyAlignment="1">
      <alignment horizontal="left" vertical="center" wrapText="1"/>
    </xf>
    <xf numFmtId="0" fontId="15" fillId="0" borderId="37"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20" fillId="0" borderId="0" xfId="0" applyFont="1" applyAlignment="1">
      <alignment horizontal="left" vertical="center" wrapText="1"/>
    </xf>
    <xf numFmtId="0" fontId="6" fillId="0" borderId="0" xfId="0" applyFont="1" applyAlignment="1">
      <alignment horizontal="left" vertical="center" wrapText="1"/>
    </xf>
    <xf numFmtId="0" fontId="15" fillId="15" borderId="92" xfId="0" applyFont="1" applyFill="1" applyBorder="1" applyAlignment="1">
      <alignment horizontal="left" vertical="center" wrapText="1"/>
    </xf>
    <xf numFmtId="0" fontId="15" fillId="15" borderId="88" xfId="0" applyFont="1" applyFill="1" applyBorder="1" applyAlignment="1">
      <alignment horizontal="left" vertical="center"/>
    </xf>
    <xf numFmtId="0" fontId="15" fillId="0" borderId="93" xfId="0" applyFont="1" applyBorder="1" applyAlignment="1">
      <alignment horizontal="left" vertical="center" wrapText="1"/>
    </xf>
    <xf numFmtId="0" fontId="15" fillId="0" borderId="2" xfId="0" applyFont="1" applyBorder="1" applyAlignment="1">
      <alignment horizontal="left" vertical="center"/>
    </xf>
    <xf numFmtId="0" fontId="15" fillId="0" borderId="10" xfId="0" applyFont="1" applyBorder="1" applyAlignment="1">
      <alignment horizontal="left" vertical="center"/>
    </xf>
    <xf numFmtId="0" fontId="8" fillId="22" borderId="12" xfId="0" applyFont="1" applyFill="1" applyBorder="1" applyAlignment="1">
      <alignment horizontal="left" vertical="center" wrapText="1"/>
    </xf>
    <xf numFmtId="0" fontId="8" fillId="22" borderId="40" xfId="0" applyFont="1" applyFill="1" applyBorder="1" applyAlignment="1">
      <alignment horizontal="left" vertical="center" wrapText="1"/>
    </xf>
    <xf numFmtId="0" fontId="8" fillId="22" borderId="77" xfId="0" applyFont="1" applyFill="1" applyBorder="1" applyAlignment="1">
      <alignment horizontal="left" vertical="center" wrapText="1"/>
    </xf>
    <xf numFmtId="0" fontId="8" fillId="22" borderId="78" xfId="0" applyFont="1" applyFill="1" applyBorder="1" applyAlignment="1">
      <alignment horizontal="left" vertical="center" wrapText="1"/>
    </xf>
    <xf numFmtId="0" fontId="8" fillId="13" borderId="79" xfId="0" applyFont="1" applyFill="1" applyBorder="1" applyAlignment="1">
      <alignment horizontal="left" vertical="center" wrapText="1"/>
    </xf>
    <xf numFmtId="0" fontId="24" fillId="14" borderId="80" xfId="0" applyFont="1" applyFill="1" applyBorder="1" applyAlignment="1">
      <alignment horizontal="left" vertical="center" wrapText="1"/>
    </xf>
    <xf numFmtId="0" fontId="21" fillId="16" borderId="17" xfId="0" applyFont="1" applyFill="1" applyBorder="1" applyAlignment="1">
      <alignment horizontal="left" vertical="center" wrapText="1"/>
    </xf>
    <xf numFmtId="0" fontId="21" fillId="14" borderId="17" xfId="0" applyFont="1" applyFill="1" applyBorder="1" applyAlignment="1">
      <alignment horizontal="left" vertical="center" wrapText="1"/>
    </xf>
    <xf numFmtId="0" fontId="6" fillId="14" borderId="82" xfId="0" applyFont="1" applyFill="1" applyBorder="1" applyAlignment="1">
      <alignment horizontal="left" vertical="center" wrapText="1"/>
    </xf>
    <xf numFmtId="0" fontId="24" fillId="14" borderId="82" xfId="0" applyFont="1" applyFill="1" applyBorder="1" applyAlignment="1">
      <alignment horizontal="left" vertical="center" wrapText="1"/>
    </xf>
    <xf numFmtId="0" fontId="6" fillId="14" borderId="83" xfId="0" applyFont="1" applyFill="1" applyBorder="1" applyAlignment="1">
      <alignment horizontal="left" vertical="center" wrapText="1"/>
    </xf>
    <xf numFmtId="0" fontId="25" fillId="16" borderId="87" xfId="0" applyFont="1" applyFill="1" applyBorder="1" applyAlignment="1">
      <alignment horizontal="left" vertical="center" wrapText="1"/>
    </xf>
    <xf numFmtId="0" fontId="25" fillId="16" borderId="84" xfId="0" applyFont="1" applyFill="1" applyBorder="1" applyAlignment="1">
      <alignment horizontal="left" vertical="center" wrapText="1"/>
    </xf>
    <xf numFmtId="0" fontId="25" fillId="14" borderId="84" xfId="0" applyFont="1" applyFill="1" applyBorder="1" applyAlignment="1">
      <alignment horizontal="left" vertical="center" wrapText="1"/>
    </xf>
    <xf numFmtId="0" fontId="8" fillId="14" borderId="84" xfId="0" applyFont="1" applyFill="1" applyBorder="1" applyAlignment="1">
      <alignment horizontal="left" vertical="center" wrapText="1"/>
    </xf>
    <xf numFmtId="0" fontId="8" fillId="22" borderId="36" xfId="0" applyFont="1" applyFill="1" applyBorder="1" applyAlignment="1">
      <alignment horizontal="left" vertical="center" wrapText="1"/>
    </xf>
    <xf numFmtId="0" fontId="6" fillId="8" borderId="69" xfId="0" applyFont="1" applyFill="1" applyBorder="1" applyAlignment="1">
      <alignment horizontal="left" vertical="center" wrapText="1"/>
    </xf>
    <xf numFmtId="0" fontId="6" fillId="8" borderId="17" xfId="0" applyFont="1" applyFill="1" applyBorder="1" applyAlignment="1">
      <alignment horizontal="left" vertical="center"/>
    </xf>
    <xf numFmtId="0" fontId="6" fillId="17" borderId="7" xfId="0" applyFont="1" applyFill="1" applyBorder="1" applyAlignment="1">
      <alignment horizontal="left" vertical="center" wrapText="1"/>
    </xf>
    <xf numFmtId="0" fontId="6" fillId="17" borderId="17" xfId="0" applyFont="1" applyFill="1" applyBorder="1" applyAlignment="1">
      <alignment horizontal="left" vertical="center" wrapText="1"/>
    </xf>
    <xf numFmtId="0" fontId="6" fillId="17" borderId="69" xfId="0" applyFont="1" applyFill="1" applyBorder="1" applyAlignment="1">
      <alignment horizontal="left" vertical="center" wrapText="1"/>
    </xf>
    <xf numFmtId="0" fontId="6" fillId="17" borderId="17" xfId="0" applyFont="1" applyFill="1" applyBorder="1" applyAlignment="1">
      <alignment horizontal="left" vertical="center"/>
    </xf>
    <xf numFmtId="0" fontId="6" fillId="17" borderId="33"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33" xfId="0" applyFont="1" applyFill="1" applyBorder="1" applyAlignment="1">
      <alignment horizontal="left" vertical="center" wrapText="1"/>
    </xf>
    <xf numFmtId="0" fontId="15" fillId="15" borderId="88" xfId="0" applyFont="1" applyFill="1" applyBorder="1" applyAlignment="1">
      <alignment horizontal="left" vertical="center" wrapText="1"/>
    </xf>
    <xf numFmtId="0" fontId="15" fillId="15" borderId="35" xfId="0" applyFont="1" applyFill="1" applyBorder="1" applyAlignment="1">
      <alignment horizontal="left" vertical="center" wrapText="1"/>
    </xf>
    <xf numFmtId="0" fontId="15" fillId="18" borderId="35" xfId="0" applyFont="1" applyFill="1" applyBorder="1" applyAlignment="1">
      <alignment horizontal="left" vertical="center" wrapText="1"/>
    </xf>
    <xf numFmtId="0" fontId="15" fillId="0" borderId="90" xfId="0" applyFont="1" applyBorder="1" applyAlignment="1">
      <alignment horizontal="left" vertical="center"/>
    </xf>
    <xf numFmtId="0" fontId="15" fillId="21" borderId="12" xfId="0" applyFont="1" applyFill="1" applyBorder="1" applyAlignment="1">
      <alignment horizontal="left" vertical="center" wrapText="1"/>
    </xf>
    <xf numFmtId="0" fontId="15" fillId="0" borderId="19" xfId="0" applyFont="1" applyBorder="1" applyAlignment="1">
      <alignment horizontal="left" vertical="center"/>
    </xf>
    <xf numFmtId="0" fontId="16" fillId="15" borderId="35" xfId="0" applyFont="1" applyFill="1" applyBorder="1" applyAlignment="1">
      <alignment horizontal="left" vertical="center" wrapText="1"/>
    </xf>
    <xf numFmtId="0" fontId="16" fillId="15" borderId="91" xfId="0" applyFont="1" applyFill="1" applyBorder="1" applyAlignment="1">
      <alignment horizontal="left" vertical="center" wrapText="1"/>
    </xf>
    <xf numFmtId="0" fontId="16" fillId="15" borderId="90" xfId="0" applyFont="1" applyFill="1" applyBorder="1" applyAlignment="1">
      <alignment horizontal="left" vertical="center" wrapText="1"/>
    </xf>
    <xf numFmtId="0" fontId="16" fillId="15" borderId="89" xfId="0" applyFont="1" applyFill="1" applyBorder="1" applyAlignment="1">
      <alignment horizontal="left" vertical="center"/>
    </xf>
    <xf numFmtId="0" fontId="16" fillId="15" borderId="90" xfId="0" applyFont="1" applyFill="1" applyBorder="1" applyAlignment="1">
      <alignment horizontal="left" vertical="center"/>
    </xf>
    <xf numFmtId="0" fontId="21" fillId="14" borderId="98" xfId="0" applyFont="1" applyFill="1" applyBorder="1" applyAlignment="1">
      <alignment horizontal="left" vertical="center" wrapText="1"/>
    </xf>
    <xf numFmtId="0" fontId="6" fillId="14" borderId="45" xfId="0" applyFont="1" applyFill="1" applyBorder="1" applyAlignment="1">
      <alignment horizontal="left" vertical="center" wrapText="1"/>
    </xf>
    <xf numFmtId="0" fontId="6" fillId="14" borderId="81" xfId="0" applyFont="1" applyFill="1" applyBorder="1" applyAlignment="1">
      <alignment horizontal="left" vertical="center" wrapText="1"/>
    </xf>
    <xf numFmtId="0" fontId="21" fillId="14" borderId="94" xfId="0" applyFont="1" applyFill="1" applyBorder="1" applyAlignment="1">
      <alignment horizontal="left" vertical="center" wrapText="1"/>
    </xf>
    <xf numFmtId="0" fontId="6" fillId="14" borderId="46" xfId="0" applyFont="1" applyFill="1" applyBorder="1" applyAlignment="1">
      <alignment horizontal="left" vertical="center" wrapText="1"/>
    </xf>
    <xf numFmtId="0" fontId="6" fillId="14" borderId="74" xfId="0" applyFont="1" applyFill="1" applyBorder="1" applyAlignment="1">
      <alignment horizontal="left" vertical="center" wrapText="1"/>
    </xf>
    <xf numFmtId="0" fontId="21" fillId="14" borderId="95" xfId="0" applyFont="1" applyFill="1" applyBorder="1" applyAlignment="1">
      <alignment horizontal="left" vertical="center" wrapText="1"/>
    </xf>
    <xf numFmtId="0" fontId="6" fillId="14" borderId="96" xfId="0" applyFont="1" applyFill="1" applyBorder="1" applyAlignment="1">
      <alignment horizontal="left" vertical="center" wrapText="1"/>
    </xf>
    <xf numFmtId="0" fontId="6" fillId="14" borderId="76" xfId="0" applyFont="1" applyFill="1" applyBorder="1" applyAlignment="1">
      <alignment horizontal="left" vertical="center" wrapText="1"/>
    </xf>
    <xf numFmtId="0" fontId="16" fillId="15" borderId="88" xfId="0" applyFont="1" applyFill="1" applyBorder="1" applyAlignment="1">
      <alignment horizontal="left" vertical="center"/>
    </xf>
    <xf numFmtId="0" fontId="16" fillId="15" borderId="39" xfId="0" applyFont="1" applyFill="1" applyBorder="1" applyAlignment="1">
      <alignment horizontal="left" vertical="center"/>
    </xf>
    <xf numFmtId="0" fontId="26" fillId="7" borderId="0" xfId="2" applyFont="1" applyFill="1" applyBorder="1" applyAlignment="1" applyProtection="1">
      <alignment vertical="center"/>
    </xf>
    <xf numFmtId="0" fontId="6" fillId="7" borderId="0" xfId="1" applyFont="1" applyFill="1" applyAlignment="1">
      <alignment vertical="center"/>
    </xf>
    <xf numFmtId="0" fontId="6" fillId="0" borderId="102" xfId="1" applyFont="1" applyBorder="1" applyAlignment="1">
      <alignment vertical="center"/>
    </xf>
    <xf numFmtId="0" fontId="5" fillId="0" borderId="102" xfId="1" applyFont="1" applyBorder="1" applyAlignment="1">
      <alignment vertical="center"/>
    </xf>
    <xf numFmtId="0" fontId="6" fillId="0" borderId="0" xfId="1" applyFont="1" applyAlignment="1">
      <alignment vertical="center"/>
    </xf>
    <xf numFmtId="0" fontId="26" fillId="0" borderId="0" xfId="2" applyFont="1" applyFill="1" applyBorder="1" applyAlignment="1" applyProtection="1">
      <alignment vertical="center"/>
    </xf>
    <xf numFmtId="0" fontId="6" fillId="0" borderId="0" xfId="1" applyFont="1" applyAlignment="1">
      <alignment vertical="center" wrapText="1"/>
    </xf>
    <xf numFmtId="0" fontId="31" fillId="0" borderId="0" xfId="0" applyFont="1" applyAlignment="1">
      <alignment vertical="center"/>
    </xf>
    <xf numFmtId="0" fontId="8" fillId="0" borderId="0" xfId="1" applyFont="1" applyAlignment="1">
      <alignment vertical="center"/>
    </xf>
    <xf numFmtId="17" fontId="6" fillId="0" borderId="0" xfId="1" applyNumberFormat="1" applyFont="1" applyAlignment="1">
      <alignment horizontal="left" vertical="center"/>
    </xf>
    <xf numFmtId="0" fontId="27" fillId="0" borderId="0" xfId="1" applyFont="1" applyAlignment="1">
      <alignment vertical="center"/>
    </xf>
    <xf numFmtId="0" fontId="18" fillId="0" borderId="0" xfId="3" applyFont="1" applyAlignment="1">
      <alignment vertical="center"/>
    </xf>
    <xf numFmtId="0" fontId="6" fillId="0" borderId="4" xfId="1" applyFont="1" applyBorder="1" applyAlignment="1">
      <alignment vertical="center"/>
    </xf>
    <xf numFmtId="0" fontId="30" fillId="0" borderId="4" xfId="1" applyFont="1" applyBorder="1" applyAlignment="1">
      <alignment vertical="center"/>
    </xf>
    <xf numFmtId="2" fontId="15" fillId="0" borderId="50" xfId="0" applyNumberFormat="1" applyFont="1" applyBorder="1" applyAlignment="1">
      <alignment horizontal="left" vertical="center" wrapText="1"/>
    </xf>
    <xf numFmtId="0" fontId="21" fillId="0" borderId="10"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30" fillId="15" borderId="1" xfId="1" applyFont="1" applyFill="1" applyBorder="1" applyAlignment="1">
      <alignment vertical="center"/>
    </xf>
    <xf numFmtId="0" fontId="30" fillId="15" borderId="2" xfId="1" applyFont="1" applyFill="1" applyBorder="1" applyAlignment="1">
      <alignment vertical="center"/>
    </xf>
    <xf numFmtId="0" fontId="30" fillId="15" borderId="3" xfId="1" applyFont="1" applyFill="1" applyBorder="1" applyAlignment="1">
      <alignment vertical="center"/>
    </xf>
    <xf numFmtId="0" fontId="30" fillId="15" borderId="4" xfId="1" applyFont="1" applyFill="1" applyBorder="1" applyAlignment="1">
      <alignment vertical="center"/>
    </xf>
    <xf numFmtId="0" fontId="30" fillId="15" borderId="5" xfId="1" applyFont="1" applyFill="1" applyBorder="1" applyAlignment="1">
      <alignment vertical="center"/>
    </xf>
    <xf numFmtId="0" fontId="30" fillId="15" borderId="4" xfId="1" applyFont="1" applyFill="1" applyBorder="1" applyAlignment="1">
      <alignment horizontal="center" vertical="center"/>
    </xf>
    <xf numFmtId="0" fontId="15" fillId="15" borderId="4" xfId="0" applyFont="1" applyFill="1" applyBorder="1" applyAlignment="1">
      <alignment vertical="center"/>
    </xf>
    <xf numFmtId="0" fontId="6" fillId="15" borderId="9" xfId="1" applyFont="1" applyFill="1" applyBorder="1" applyAlignment="1">
      <alignment vertical="center"/>
    </xf>
    <xf numFmtId="0" fontId="8" fillId="15" borderId="10" xfId="1" applyFont="1" applyFill="1" applyBorder="1" applyAlignment="1">
      <alignment vertical="center"/>
    </xf>
    <xf numFmtId="17" fontId="6" fillId="15" borderId="10" xfId="1" applyNumberFormat="1" applyFont="1" applyFill="1" applyBorder="1" applyAlignment="1">
      <alignment horizontal="left" vertical="center"/>
    </xf>
    <xf numFmtId="0" fontId="26" fillId="15" borderId="10" xfId="2" applyFont="1" applyFill="1" applyBorder="1" applyAlignment="1" applyProtection="1">
      <alignment vertical="center"/>
    </xf>
    <xf numFmtId="0" fontId="6" fillId="15" borderId="10" xfId="1" applyFont="1" applyFill="1" applyBorder="1" applyAlignment="1">
      <alignment vertical="center" wrapText="1"/>
    </xf>
    <xf numFmtId="0" fontId="6" fillId="15" borderId="10" xfId="1" applyFont="1" applyFill="1" applyBorder="1" applyAlignment="1">
      <alignment vertical="center"/>
    </xf>
    <xf numFmtId="0" fontId="6" fillId="15" borderId="11" xfId="1" applyFont="1" applyFill="1" applyBorder="1" applyAlignment="1">
      <alignment vertical="center"/>
    </xf>
    <xf numFmtId="0" fontId="8" fillId="15" borderId="2" xfId="1" applyFont="1" applyFill="1" applyBorder="1" applyAlignment="1">
      <alignment vertical="center"/>
    </xf>
    <xf numFmtId="17" fontId="6" fillId="15" borderId="2" xfId="1" applyNumberFormat="1" applyFont="1" applyFill="1" applyBorder="1" applyAlignment="1">
      <alignment horizontal="left" vertical="center"/>
    </xf>
    <xf numFmtId="0" fontId="26" fillId="15" borderId="2" xfId="2" applyFont="1" applyFill="1" applyBorder="1" applyAlignment="1" applyProtection="1">
      <alignment vertical="center"/>
    </xf>
    <xf numFmtId="0" fontId="6" fillId="15" borderId="2" xfId="1" applyFont="1" applyFill="1" applyBorder="1" applyAlignment="1">
      <alignment vertical="center" wrapText="1"/>
    </xf>
    <xf numFmtId="0" fontId="6" fillId="15" borderId="2" xfId="1" applyFont="1" applyFill="1" applyBorder="1" applyAlignment="1">
      <alignment vertical="center"/>
    </xf>
    <xf numFmtId="0" fontId="6" fillId="15" borderId="3" xfId="1" applyFont="1" applyFill="1" applyBorder="1" applyAlignment="1">
      <alignment vertical="center"/>
    </xf>
    <xf numFmtId="0" fontId="8" fillId="15" borderId="0" xfId="1" applyFont="1" applyFill="1" applyAlignment="1">
      <alignment vertical="center"/>
    </xf>
    <xf numFmtId="17" fontId="6" fillId="15" borderId="0" xfId="1" applyNumberFormat="1" applyFont="1" applyFill="1" applyAlignment="1">
      <alignment horizontal="left" vertical="center"/>
    </xf>
    <xf numFmtId="0" fontId="26" fillId="15" borderId="0" xfId="2" applyFont="1" applyFill="1" applyBorder="1" applyAlignment="1" applyProtection="1">
      <alignment vertical="center"/>
    </xf>
    <xf numFmtId="0" fontId="6" fillId="15" borderId="0" xfId="1" applyFont="1" applyFill="1" applyAlignment="1">
      <alignment vertical="center" wrapText="1"/>
    </xf>
    <xf numFmtId="0" fontId="6" fillId="15" borderId="0" xfId="1" applyFont="1" applyFill="1" applyAlignment="1">
      <alignment vertical="center"/>
    </xf>
    <xf numFmtId="0" fontId="6" fillId="15" borderId="5" xfId="1" applyFont="1" applyFill="1" applyBorder="1" applyAlignment="1">
      <alignment vertical="center"/>
    </xf>
    <xf numFmtId="0" fontId="15" fillId="15" borderId="5" xfId="0" applyFont="1" applyFill="1" applyBorder="1" applyAlignment="1">
      <alignment vertical="center"/>
    </xf>
    <xf numFmtId="0" fontId="6" fillId="15" borderId="19" xfId="1" applyFont="1" applyFill="1" applyBorder="1" applyAlignment="1">
      <alignment horizontal="left" vertical="center"/>
    </xf>
    <xf numFmtId="17" fontId="6" fillId="15" borderId="19" xfId="1" applyNumberFormat="1" applyFont="1" applyFill="1" applyBorder="1" applyAlignment="1">
      <alignment horizontal="left" vertical="center"/>
    </xf>
    <xf numFmtId="0" fontId="6" fillId="15" borderId="10" xfId="1" applyFont="1" applyFill="1" applyBorder="1" applyAlignment="1">
      <alignment horizontal="center" vertical="center" wrapText="1"/>
    </xf>
    <xf numFmtId="0" fontId="6" fillId="15" borderId="10" xfId="1" applyFont="1" applyFill="1" applyBorder="1" applyAlignment="1">
      <alignment horizontal="left" vertical="center" wrapText="1"/>
    </xf>
    <xf numFmtId="0" fontId="6" fillId="15" borderId="1" xfId="1" applyFont="1" applyFill="1" applyBorder="1" applyAlignment="1">
      <alignment vertical="center"/>
    </xf>
    <xf numFmtId="0" fontId="5" fillId="15" borderId="4" xfId="1" applyFont="1" applyFill="1" applyBorder="1" applyAlignment="1">
      <alignment vertical="center"/>
    </xf>
    <xf numFmtId="0" fontId="5" fillId="15" borderId="0" xfId="1" applyFont="1" applyFill="1" applyAlignment="1">
      <alignment vertical="center"/>
    </xf>
    <xf numFmtId="0" fontId="5" fillId="15" borderId="5" xfId="1" applyFont="1" applyFill="1" applyBorder="1" applyAlignment="1">
      <alignment vertical="center"/>
    </xf>
    <xf numFmtId="0" fontId="6" fillId="15" borderId="4" xfId="1" applyFont="1" applyFill="1" applyBorder="1" applyAlignment="1">
      <alignment vertical="center"/>
    </xf>
    <xf numFmtId="0" fontId="8" fillId="15" borderId="4" xfId="1" applyFont="1" applyFill="1" applyBorder="1" applyAlignment="1">
      <alignment vertical="center" wrapText="1"/>
    </xf>
    <xf numFmtId="0" fontId="8" fillId="15" borderId="12" xfId="1" applyFont="1" applyFill="1" applyBorder="1" applyAlignment="1">
      <alignment vertical="center"/>
    </xf>
    <xf numFmtId="0" fontId="27" fillId="15" borderId="0" xfId="1" applyFont="1" applyFill="1" applyAlignment="1">
      <alignment vertical="center"/>
    </xf>
    <xf numFmtId="0" fontId="15" fillId="15" borderId="10" xfId="0" applyFont="1" applyFill="1" applyBorder="1" applyAlignment="1">
      <alignment vertical="center"/>
    </xf>
    <xf numFmtId="0" fontId="32" fillId="15" borderId="0" xfId="2" applyFont="1" applyFill="1" applyBorder="1" applyAlignment="1" applyProtection="1">
      <alignment vertical="center"/>
    </xf>
    <xf numFmtId="0" fontId="8" fillId="15" borderId="1" xfId="1" applyFont="1" applyFill="1" applyBorder="1" applyAlignment="1">
      <alignment vertical="center" wrapText="1"/>
    </xf>
    <xf numFmtId="0" fontId="6" fillId="15" borderId="0" xfId="1" applyFont="1" applyFill="1" applyAlignment="1">
      <alignment horizontal="left" vertical="center"/>
    </xf>
    <xf numFmtId="0" fontId="6" fillId="15" borderId="0" xfId="1" applyFont="1" applyFill="1" applyAlignment="1">
      <alignment horizontal="left" vertical="center" wrapText="1"/>
    </xf>
    <xf numFmtId="0" fontId="15" fillId="0" borderId="92" xfId="0" applyFont="1" applyBorder="1" applyAlignment="1">
      <alignment vertical="center"/>
    </xf>
    <xf numFmtId="0" fontId="15" fillId="0" borderId="103" xfId="0" applyFont="1" applyBorder="1" applyAlignment="1">
      <alignment vertical="center"/>
    </xf>
    <xf numFmtId="0" fontId="15" fillId="0" borderId="33" xfId="0" applyFont="1" applyBorder="1" applyAlignment="1">
      <alignment vertical="center"/>
    </xf>
    <xf numFmtId="0" fontId="15" fillId="15" borderId="2" xfId="0" applyFont="1" applyFill="1" applyBorder="1" applyAlignment="1">
      <alignment vertical="center"/>
    </xf>
    <xf numFmtId="0" fontId="15" fillId="15" borderId="3" xfId="0" applyFont="1" applyFill="1" applyBorder="1" applyAlignment="1">
      <alignment vertical="center"/>
    </xf>
    <xf numFmtId="0" fontId="15" fillId="15" borderId="0" xfId="0" applyFont="1" applyFill="1" applyAlignment="1">
      <alignment vertical="center"/>
    </xf>
    <xf numFmtId="0" fontId="16" fillId="15" borderId="39" xfId="0" applyFont="1" applyFill="1" applyBorder="1" applyAlignment="1">
      <alignment vertical="center"/>
    </xf>
    <xf numFmtId="0" fontId="16" fillId="15" borderId="35" xfId="0" applyFont="1" applyFill="1" applyBorder="1" applyAlignment="1">
      <alignment vertical="center"/>
    </xf>
    <xf numFmtId="0" fontId="15" fillId="15" borderId="9" xfId="0" applyFont="1" applyFill="1" applyBorder="1" applyAlignment="1">
      <alignment vertical="center"/>
    </xf>
    <xf numFmtId="0" fontId="15" fillId="15" borderId="11" xfId="0" applyFont="1" applyFill="1" applyBorder="1" applyAlignment="1">
      <alignment vertical="center"/>
    </xf>
    <xf numFmtId="0" fontId="27" fillId="15" borderId="4" xfId="1" applyFont="1" applyFill="1" applyBorder="1" applyAlignment="1">
      <alignment vertical="center"/>
    </xf>
    <xf numFmtId="0" fontId="8" fillId="24" borderId="20" xfId="1" applyFont="1" applyFill="1" applyBorder="1" applyAlignment="1" applyProtection="1">
      <alignment horizontal="left" vertical="center" wrapText="1"/>
      <protection locked="0"/>
    </xf>
    <xf numFmtId="0" fontId="8" fillId="24" borderId="37" xfId="1" applyFont="1" applyFill="1" applyBorder="1" applyAlignment="1" applyProtection="1">
      <alignment horizontal="left" vertical="center"/>
      <protection locked="0"/>
    </xf>
    <xf numFmtId="0" fontId="21" fillId="14" borderId="107" xfId="0" applyFont="1" applyFill="1" applyBorder="1" applyAlignment="1">
      <alignment horizontal="left" vertical="center" wrapText="1"/>
    </xf>
    <xf numFmtId="0" fontId="6" fillId="14" borderId="73" xfId="0" applyFont="1" applyFill="1" applyBorder="1" applyAlignment="1">
      <alignment horizontal="left" vertical="center" wrapText="1"/>
    </xf>
    <xf numFmtId="0" fontId="8" fillId="22" borderId="55" xfId="0" applyFont="1" applyFill="1" applyBorder="1" applyAlignment="1">
      <alignment horizontal="left" vertical="center" wrapText="1"/>
    </xf>
    <xf numFmtId="0" fontId="8" fillId="22" borderId="110" xfId="0" applyFont="1" applyFill="1" applyBorder="1" applyAlignment="1">
      <alignment horizontal="left" vertical="center" wrapText="1"/>
    </xf>
    <xf numFmtId="0" fontId="6" fillId="17" borderId="111" xfId="0" applyFont="1" applyFill="1" applyBorder="1" applyAlignment="1">
      <alignment horizontal="left" vertical="center" wrapText="1"/>
    </xf>
    <xf numFmtId="0" fontId="6" fillId="8" borderId="111" xfId="0" applyFont="1" applyFill="1" applyBorder="1" applyAlignment="1">
      <alignment horizontal="left" vertical="center" wrapText="1"/>
    </xf>
    <xf numFmtId="0" fontId="8" fillId="22" borderId="2" xfId="0" applyFont="1" applyFill="1" applyBorder="1" applyAlignment="1">
      <alignment horizontal="left" vertical="center" wrapText="1"/>
    </xf>
    <xf numFmtId="0" fontId="8" fillId="22" borderId="3" xfId="0" applyFont="1" applyFill="1" applyBorder="1" applyAlignment="1">
      <alignment horizontal="left" vertical="center" wrapText="1"/>
    </xf>
    <xf numFmtId="0" fontId="8" fillId="13" borderId="112" xfId="0" applyFont="1" applyFill="1" applyBorder="1" applyAlignment="1">
      <alignment horizontal="left" vertical="center" wrapText="1"/>
    </xf>
    <xf numFmtId="2" fontId="6" fillId="10" borderId="7" xfId="0" applyNumberFormat="1" applyFont="1" applyFill="1" applyBorder="1" applyAlignment="1">
      <alignment vertical="center" wrapText="1"/>
    </xf>
    <xf numFmtId="2" fontId="6" fillId="10" borderId="41" xfId="0" applyNumberFormat="1" applyFont="1" applyFill="1" applyBorder="1" applyAlignment="1">
      <alignment vertical="center" wrapText="1"/>
    </xf>
    <xf numFmtId="0" fontId="6" fillId="17" borderId="113" xfId="0" applyFont="1" applyFill="1" applyBorder="1" applyAlignment="1">
      <alignment horizontal="left" vertical="center" wrapText="1"/>
    </xf>
    <xf numFmtId="0" fontId="6" fillId="17" borderId="114" xfId="0" applyFont="1" applyFill="1" applyBorder="1" applyAlignment="1">
      <alignment horizontal="left" vertical="center" wrapText="1"/>
    </xf>
    <xf numFmtId="0" fontId="6" fillId="17" borderId="16" xfId="0" applyFont="1" applyFill="1" applyBorder="1" applyAlignment="1">
      <alignment horizontal="left" vertical="center" wrapText="1"/>
    </xf>
    <xf numFmtId="0" fontId="15" fillId="0" borderId="116" xfId="0" applyFont="1" applyBorder="1" applyAlignment="1">
      <alignment horizontal="left" vertical="center"/>
    </xf>
    <xf numFmtId="0" fontId="6" fillId="17" borderId="67" xfId="0" applyFont="1" applyFill="1" applyBorder="1" applyAlignment="1">
      <alignment horizontal="left" vertical="center" wrapText="1"/>
    </xf>
    <xf numFmtId="0" fontId="6" fillId="17" borderId="16" xfId="0" applyFont="1" applyFill="1" applyBorder="1" applyAlignment="1">
      <alignment horizontal="left" vertical="center"/>
    </xf>
    <xf numFmtId="0" fontId="6" fillId="17" borderId="113" xfId="0" applyFont="1" applyFill="1" applyBorder="1" applyAlignment="1">
      <alignment horizontal="left" vertical="center"/>
    </xf>
    <xf numFmtId="2" fontId="6" fillId="6" borderId="41" xfId="0" applyNumberFormat="1" applyFont="1" applyFill="1" applyBorder="1" applyAlignment="1">
      <alignment vertical="center" wrapText="1"/>
    </xf>
    <xf numFmtId="2" fontId="6" fillId="6" borderId="46" xfId="0" applyNumberFormat="1" applyFont="1" applyFill="1" applyBorder="1" applyAlignment="1">
      <alignment vertical="center" wrapText="1"/>
    </xf>
    <xf numFmtId="2" fontId="6" fillId="6" borderId="14" xfId="0" applyNumberFormat="1" applyFont="1" applyFill="1" applyBorder="1" applyAlignment="1">
      <alignment vertical="center" wrapText="1"/>
    </xf>
    <xf numFmtId="2" fontId="6" fillId="6" borderId="17" xfId="0" applyNumberFormat="1" applyFont="1" applyFill="1" applyBorder="1" applyAlignment="1">
      <alignment vertical="center" wrapText="1"/>
    </xf>
    <xf numFmtId="2" fontId="6" fillId="6" borderId="7" xfId="0" applyNumberFormat="1" applyFont="1" applyFill="1" applyBorder="1" applyAlignment="1">
      <alignment vertical="center" wrapText="1"/>
    </xf>
    <xf numFmtId="2" fontId="6" fillId="12" borderId="44" xfId="0" applyNumberFormat="1" applyFont="1" applyFill="1" applyBorder="1" applyAlignment="1">
      <alignment vertical="center" wrapText="1"/>
    </xf>
    <xf numFmtId="2" fontId="6" fillId="0" borderId="117" xfId="0" applyNumberFormat="1" applyFont="1" applyBorder="1" applyAlignment="1">
      <alignment vertical="center" wrapText="1"/>
    </xf>
    <xf numFmtId="2" fontId="6" fillId="0" borderId="118" xfId="0" applyNumberFormat="1" applyFont="1" applyBorder="1" applyAlignment="1">
      <alignment vertical="center" wrapText="1"/>
    </xf>
    <xf numFmtId="2" fontId="6" fillId="10" borderId="119" xfId="0" applyNumberFormat="1" applyFont="1" applyFill="1" applyBorder="1" applyAlignment="1">
      <alignment vertical="center" wrapText="1"/>
    </xf>
    <xf numFmtId="2" fontId="6" fillId="6" borderId="118" xfId="0" applyNumberFormat="1" applyFont="1" applyFill="1" applyBorder="1" applyAlignment="1">
      <alignment vertical="center" wrapText="1"/>
    </xf>
    <xf numFmtId="0" fontId="16" fillId="0" borderId="0" xfId="11" applyFont="1"/>
    <xf numFmtId="0" fontId="6" fillId="14" borderId="14" xfId="10" applyFont="1" applyFill="1" applyBorder="1" applyAlignment="1" applyProtection="1">
      <alignment horizontal="left" vertical="center" wrapText="1" shrinkToFit="1"/>
      <protection locked="0"/>
    </xf>
    <xf numFmtId="49" fontId="6" fillId="14" borderId="14" xfId="10" applyNumberFormat="1" applyFont="1" applyFill="1" applyBorder="1" applyAlignment="1" applyProtection="1">
      <alignment horizontal="left" vertical="center" wrapText="1" shrinkToFit="1"/>
      <protection locked="0"/>
    </xf>
    <xf numFmtId="0" fontId="6" fillId="14" borderId="8" xfId="10" applyFont="1" applyFill="1" applyBorder="1" applyAlignment="1">
      <alignment horizontal="left" vertical="center" shrinkToFit="1"/>
    </xf>
    <xf numFmtId="49" fontId="6" fillId="14" borderId="8" xfId="10" applyNumberFormat="1" applyFont="1" applyFill="1" applyBorder="1" applyAlignment="1" applyProtection="1">
      <alignment horizontal="left" vertical="center" shrinkToFit="1"/>
      <protection locked="0"/>
    </xf>
    <xf numFmtId="49" fontId="6" fillId="14" borderId="26" xfId="10" applyNumberFormat="1" applyFont="1" applyFill="1" applyBorder="1" applyAlignment="1" applyProtection="1">
      <alignment horizontal="left" vertical="center" shrinkToFit="1"/>
      <protection locked="0"/>
    </xf>
    <xf numFmtId="49" fontId="6" fillId="0" borderId="0" xfId="10" applyNumberFormat="1" applyFont="1" applyAlignment="1" applyProtection="1">
      <alignment horizontal="left" vertical="center" shrinkToFit="1"/>
      <protection locked="0"/>
    </xf>
    <xf numFmtId="0" fontId="6" fillId="0" borderId="0" xfId="10" applyFont="1" applyAlignment="1" applyProtection="1">
      <alignment horizontal="left" vertical="center" wrapText="1" shrinkToFit="1"/>
      <protection locked="0"/>
    </xf>
    <xf numFmtId="0" fontId="6" fillId="0" borderId="0" xfId="10" applyFont="1" applyAlignment="1" applyProtection="1">
      <alignment horizontal="left" vertical="center" shrinkToFit="1"/>
      <protection locked="0"/>
    </xf>
    <xf numFmtId="1" fontId="6" fillId="0" borderId="0" xfId="10" applyNumberFormat="1" applyFont="1" applyAlignment="1" applyProtection="1">
      <alignment horizontal="center" vertical="center" shrinkToFit="1"/>
      <protection locked="0"/>
    </xf>
    <xf numFmtId="0" fontId="6" fillId="14" borderId="69" xfId="10" applyFont="1" applyFill="1" applyBorder="1" applyAlignment="1">
      <alignment horizontal="left" vertical="center" shrinkToFit="1"/>
    </xf>
    <xf numFmtId="1" fontId="8" fillId="15" borderId="12" xfId="10" applyNumberFormat="1" applyFont="1" applyFill="1" applyBorder="1" applyAlignment="1" applyProtection="1">
      <alignment horizontal="left" vertical="center" wrapText="1"/>
      <protection locked="0"/>
    </xf>
    <xf numFmtId="1" fontId="8" fillId="15" borderId="13" xfId="10" applyNumberFormat="1" applyFont="1" applyFill="1" applyBorder="1" applyAlignment="1" applyProtection="1">
      <alignment horizontal="left" vertical="center" wrapText="1"/>
      <protection locked="0"/>
    </xf>
    <xf numFmtId="1" fontId="8" fillId="15" borderId="19" xfId="10" applyNumberFormat="1" applyFont="1" applyFill="1" applyBorder="1" applyAlignment="1" applyProtection="1">
      <alignment horizontal="left" vertical="center" wrapText="1"/>
      <protection locked="0"/>
    </xf>
    <xf numFmtId="1" fontId="8" fillId="15" borderId="13" xfId="10" applyNumberFormat="1" applyFont="1" applyFill="1" applyBorder="1" applyAlignment="1" applyProtection="1">
      <alignment horizontal="center" vertical="center" wrapText="1"/>
      <protection locked="0"/>
    </xf>
    <xf numFmtId="1" fontId="8" fillId="15" borderId="19" xfId="10" applyNumberFormat="1" applyFont="1" applyFill="1" applyBorder="1" applyAlignment="1" applyProtection="1">
      <alignment horizontal="center" vertical="center" wrapText="1"/>
      <protection locked="0"/>
    </xf>
    <xf numFmtId="1" fontId="8" fillId="15" borderId="40" xfId="10" applyNumberFormat="1" applyFont="1" applyFill="1" applyBorder="1" applyAlignment="1" applyProtection="1">
      <alignment horizontal="center" vertical="center" wrapText="1"/>
      <protection locked="0"/>
    </xf>
    <xf numFmtId="0" fontId="15" fillId="0" borderId="0" xfId="11"/>
    <xf numFmtId="2" fontId="21" fillId="0" borderId="0" xfId="11" applyNumberFormat="1" applyFont="1" applyAlignment="1">
      <alignment horizontal="left" vertical="center" wrapText="1"/>
    </xf>
    <xf numFmtId="0" fontId="19" fillId="0" borderId="0" xfId="11" applyFont="1" applyAlignment="1">
      <alignment horizontal="left" vertical="center" wrapText="1"/>
    </xf>
    <xf numFmtId="0" fontId="6" fillId="0" borderId="2" xfId="1" applyFont="1" applyBorder="1" applyAlignment="1">
      <alignment vertical="center"/>
    </xf>
    <xf numFmtId="0" fontId="21" fillId="14" borderId="123" xfId="0" applyFont="1" applyFill="1" applyBorder="1" applyAlignment="1">
      <alignment horizontal="left" vertical="center" wrapText="1"/>
    </xf>
    <xf numFmtId="0" fontId="6" fillId="14" borderId="124" xfId="0" applyFont="1" applyFill="1" applyBorder="1" applyAlignment="1">
      <alignment horizontal="left" vertical="center" wrapText="1"/>
    </xf>
    <xf numFmtId="2" fontId="6" fillId="6" borderId="42" xfId="0" applyNumberFormat="1" applyFont="1" applyFill="1" applyBorder="1" applyAlignment="1">
      <alignment vertical="center" wrapText="1"/>
    </xf>
    <xf numFmtId="0" fontId="8" fillId="13" borderId="130" xfId="0" applyFont="1" applyFill="1" applyBorder="1" applyAlignment="1">
      <alignment horizontal="left" vertical="center" wrapText="1"/>
    </xf>
    <xf numFmtId="0" fontId="8" fillId="22" borderId="13" xfId="0" applyFont="1" applyFill="1" applyBorder="1" applyAlignment="1">
      <alignment horizontal="left" vertical="center" wrapText="1"/>
    </xf>
    <xf numFmtId="2" fontId="6" fillId="15" borderId="22" xfId="1" applyNumberFormat="1" applyFont="1" applyFill="1" applyBorder="1" applyAlignment="1" applyProtection="1">
      <alignment horizontal="right" vertical="center" shrinkToFit="1"/>
      <protection locked="0"/>
    </xf>
    <xf numFmtId="2" fontId="6" fillId="15" borderId="18" xfId="1" applyNumberFormat="1" applyFont="1" applyFill="1" applyBorder="1" applyAlignment="1" applyProtection="1">
      <alignment horizontal="right" vertical="center" shrinkToFit="1"/>
      <protection locked="0"/>
    </xf>
    <xf numFmtId="2" fontId="6" fillId="0" borderId="92" xfId="1" applyNumberFormat="1" applyFont="1" applyBorder="1" applyAlignment="1" applyProtection="1">
      <alignment horizontal="right" vertical="center" shrinkToFit="1"/>
      <protection locked="0"/>
    </xf>
    <xf numFmtId="2" fontId="6" fillId="15" borderId="56" xfId="1" applyNumberFormat="1" applyFont="1" applyFill="1" applyBorder="1" applyAlignment="1">
      <alignment horizontal="right" vertical="center" shrinkToFit="1"/>
    </xf>
    <xf numFmtId="2" fontId="6" fillId="15" borderId="27" xfId="1" applyNumberFormat="1" applyFont="1" applyFill="1" applyBorder="1" applyAlignment="1">
      <alignment horizontal="right" vertical="center" shrinkToFit="1"/>
    </xf>
    <xf numFmtId="2" fontId="6" fillId="0" borderId="27" xfId="1" applyNumberFormat="1" applyFont="1" applyBorder="1" applyAlignment="1">
      <alignment horizontal="right" vertical="center" shrinkToFit="1"/>
    </xf>
    <xf numFmtId="2" fontId="6" fillId="0" borderId="68" xfId="1" applyNumberFormat="1" applyFont="1" applyBorder="1" applyAlignment="1">
      <alignment horizontal="right" vertical="center" shrinkToFit="1"/>
    </xf>
    <xf numFmtId="2" fontId="6" fillId="0" borderId="93" xfId="1" applyNumberFormat="1" applyFont="1" applyBorder="1" applyAlignment="1">
      <alignment horizontal="right" vertical="center" shrinkToFit="1"/>
    </xf>
    <xf numFmtId="2" fontId="6" fillId="15" borderId="40" xfId="1" applyNumberFormat="1" applyFont="1" applyFill="1" applyBorder="1" applyAlignment="1" applyProtection="1">
      <alignment horizontal="right" vertical="center" shrinkToFit="1"/>
      <protection locked="0"/>
    </xf>
    <xf numFmtId="2" fontId="6" fillId="15" borderId="13" xfId="1" applyNumberFormat="1" applyFont="1" applyFill="1" applyBorder="1" applyAlignment="1" applyProtection="1">
      <alignment horizontal="right" vertical="center" shrinkToFit="1"/>
      <protection locked="0"/>
    </xf>
    <xf numFmtId="2" fontId="6" fillId="0" borderId="13" xfId="1" applyNumberFormat="1" applyFont="1" applyBorder="1" applyAlignment="1" applyProtection="1">
      <alignment horizontal="right" vertical="center" shrinkToFit="1"/>
      <protection locked="0"/>
    </xf>
    <xf numFmtId="2" fontId="6" fillId="15" borderId="16" xfId="1" applyNumberFormat="1" applyFont="1" applyFill="1" applyBorder="1" applyAlignment="1" applyProtection="1">
      <alignment horizontal="right" vertical="center" shrinkToFit="1"/>
      <protection locked="0"/>
    </xf>
    <xf numFmtId="2" fontId="6" fillId="15" borderId="47" xfId="1" applyNumberFormat="1" applyFont="1" applyFill="1" applyBorder="1" applyAlignment="1" applyProtection="1">
      <alignment horizontal="right" vertical="center" wrapText="1"/>
      <protection locked="0"/>
    </xf>
    <xf numFmtId="2" fontId="6" fillId="0" borderId="47" xfId="1" applyNumberFormat="1" applyFont="1" applyBorder="1" applyAlignment="1" applyProtection="1">
      <alignment horizontal="right" vertical="center" wrapText="1"/>
      <protection locked="0"/>
    </xf>
    <xf numFmtId="2" fontId="6" fillId="0" borderId="51" xfId="1" applyNumberFormat="1" applyFont="1" applyBorder="1" applyAlignment="1" applyProtection="1">
      <alignment horizontal="right" vertical="center" wrapText="1"/>
      <protection locked="0"/>
    </xf>
    <xf numFmtId="2" fontId="6" fillId="0" borderId="102" xfId="1" applyNumberFormat="1" applyFont="1" applyBorder="1" applyAlignment="1" applyProtection="1">
      <alignment horizontal="right" vertical="center" wrapText="1"/>
      <protection locked="0"/>
    </xf>
    <xf numFmtId="2" fontId="6" fillId="3" borderId="14" xfId="1" applyNumberFormat="1" applyFont="1" applyFill="1" applyBorder="1" applyAlignment="1">
      <alignment horizontal="right" vertical="center"/>
    </xf>
    <xf numFmtId="2" fontId="6" fillId="0" borderId="6" xfId="1" applyNumberFormat="1" applyFont="1" applyBorder="1" applyAlignment="1" applyProtection="1">
      <alignment horizontal="right" vertical="center"/>
      <protection locked="0"/>
    </xf>
    <xf numFmtId="2" fontId="6" fillId="0" borderId="25" xfId="1" applyNumberFormat="1" applyFont="1" applyBorder="1" applyAlignment="1" applyProtection="1">
      <alignment horizontal="right" vertical="center"/>
      <protection locked="0"/>
    </xf>
    <xf numFmtId="2" fontId="6" fillId="3" borderId="14" xfId="1" applyNumberFormat="1" applyFont="1" applyFill="1" applyBorder="1" applyAlignment="1" applyProtection="1">
      <alignment horizontal="right" vertical="center"/>
      <protection locked="0"/>
    </xf>
    <xf numFmtId="2" fontId="6" fillId="0" borderId="6" xfId="6" applyNumberFormat="1" applyFont="1" applyBorder="1" applyAlignment="1">
      <alignment horizontal="right" vertical="center"/>
    </xf>
    <xf numFmtId="2" fontId="6" fillId="0" borderId="6" xfId="7" applyNumberFormat="1" applyFont="1" applyBorder="1" applyAlignment="1" applyProtection="1">
      <alignment horizontal="right" vertical="center"/>
      <protection locked="0"/>
    </xf>
    <xf numFmtId="0" fontId="6" fillId="14" borderId="18" xfId="1" applyFont="1" applyFill="1" applyBorder="1" applyAlignment="1" applyProtection="1">
      <alignment horizontal="right" vertical="center" wrapText="1"/>
      <protection locked="0"/>
    </xf>
    <xf numFmtId="0" fontId="15" fillId="0" borderId="25" xfId="0" applyFont="1" applyBorder="1" applyAlignment="1">
      <alignment horizontal="right" vertical="center"/>
    </xf>
    <xf numFmtId="1" fontId="6" fillId="14" borderId="24" xfId="10" applyNumberFormat="1" applyFont="1" applyFill="1" applyBorder="1" applyAlignment="1" applyProtection="1">
      <alignment horizontal="right" vertical="center" shrinkToFit="1"/>
      <protection locked="0"/>
    </xf>
    <xf numFmtId="1" fontId="6" fillId="14" borderId="28" xfId="10" applyNumberFormat="1" applyFont="1" applyFill="1" applyBorder="1" applyAlignment="1" applyProtection="1">
      <alignment horizontal="right" vertical="center" shrinkToFit="1"/>
      <protection locked="0"/>
    </xf>
    <xf numFmtId="0" fontId="6" fillId="14" borderId="7" xfId="0" applyFont="1" applyFill="1" applyBorder="1" applyAlignment="1">
      <alignment horizontal="right" vertical="center" wrapText="1"/>
    </xf>
    <xf numFmtId="0" fontId="8" fillId="14" borderId="85" xfId="0" applyFont="1" applyFill="1" applyBorder="1" applyAlignment="1">
      <alignment horizontal="right" vertical="center" wrapText="1"/>
    </xf>
    <xf numFmtId="0" fontId="6" fillId="17" borderId="32" xfId="0" applyFont="1" applyFill="1" applyBorder="1" applyAlignment="1">
      <alignment horizontal="right" vertical="center" wrapText="1"/>
    </xf>
    <xf numFmtId="0" fontId="6" fillId="17" borderId="7" xfId="0" applyFont="1" applyFill="1" applyBorder="1" applyAlignment="1">
      <alignment horizontal="right" vertical="center" wrapText="1"/>
    </xf>
    <xf numFmtId="0" fontId="6" fillId="8" borderId="7" xfId="0" applyFont="1" applyFill="1" applyBorder="1" applyAlignment="1">
      <alignment horizontal="right" vertical="center" wrapText="1"/>
    </xf>
    <xf numFmtId="0" fontId="6" fillId="17" borderId="0" xfId="0" applyFont="1" applyFill="1" applyAlignment="1">
      <alignment horizontal="right" vertical="center" wrapText="1"/>
    </xf>
    <xf numFmtId="0" fontId="6" fillId="14" borderId="125" xfId="0" applyFont="1" applyFill="1" applyBorder="1" applyAlignment="1">
      <alignment horizontal="right" vertical="center" wrapText="1"/>
    </xf>
    <xf numFmtId="0" fontId="6" fillId="14" borderId="74" xfId="0" applyFont="1" applyFill="1" applyBorder="1" applyAlignment="1">
      <alignment horizontal="right" vertical="center" wrapText="1"/>
    </xf>
    <xf numFmtId="0" fontId="6" fillId="14" borderId="76" xfId="0" applyFont="1" applyFill="1" applyBorder="1" applyAlignment="1">
      <alignment horizontal="right" vertical="center" wrapText="1"/>
    </xf>
    <xf numFmtId="1" fontId="6" fillId="14" borderId="54" xfId="10" applyNumberFormat="1" applyFont="1" applyFill="1" applyBorder="1" applyAlignment="1" applyProtection="1">
      <alignment horizontal="right" vertical="center" shrinkToFit="1"/>
      <protection locked="0"/>
    </xf>
    <xf numFmtId="0" fontId="6" fillId="14" borderId="6" xfId="10" applyFont="1" applyFill="1" applyBorder="1" applyAlignment="1" applyProtection="1">
      <alignment horizontal="right" vertical="center" shrinkToFit="1"/>
      <protection locked="0"/>
    </xf>
    <xf numFmtId="0" fontId="6" fillId="14" borderId="14" xfId="10" applyFont="1" applyFill="1" applyBorder="1" applyAlignment="1" applyProtection="1">
      <alignment horizontal="right" vertical="center" shrinkToFit="1"/>
      <protection locked="0"/>
    </xf>
    <xf numFmtId="167" fontId="21" fillId="0" borderId="14" xfId="11" applyNumberFormat="1" applyFont="1" applyBorder="1" applyAlignment="1">
      <alignment horizontal="right" vertical="center" wrapText="1"/>
    </xf>
    <xf numFmtId="167" fontId="21" fillId="0" borderId="6" xfId="11" applyNumberFormat="1" applyFont="1" applyBorder="1" applyAlignment="1">
      <alignment horizontal="right" vertical="center" wrapText="1"/>
    </xf>
    <xf numFmtId="167" fontId="21" fillId="9" borderId="15" xfId="11" applyNumberFormat="1" applyFont="1" applyFill="1" applyBorder="1" applyAlignment="1">
      <alignment horizontal="right" vertical="center" wrapText="1"/>
    </xf>
    <xf numFmtId="167" fontId="21" fillId="0" borderId="34" xfId="11" applyNumberFormat="1" applyFont="1" applyBorder="1" applyAlignment="1">
      <alignment horizontal="right" vertical="center" wrapText="1"/>
    </xf>
    <xf numFmtId="167" fontId="21" fillId="9" borderId="113" xfId="11" applyNumberFormat="1" applyFont="1" applyFill="1" applyBorder="1" applyAlignment="1">
      <alignment horizontal="right" vertical="center" wrapText="1"/>
    </xf>
    <xf numFmtId="167" fontId="21" fillId="9" borderId="23" xfId="11" applyNumberFormat="1" applyFont="1" applyFill="1" applyBorder="1" applyAlignment="1">
      <alignment horizontal="right" vertical="center" wrapText="1"/>
    </xf>
    <xf numFmtId="167" fontId="21" fillId="9" borderId="33" xfId="11" applyNumberFormat="1" applyFont="1" applyFill="1" applyBorder="1" applyAlignment="1">
      <alignment horizontal="right" vertical="center" wrapText="1"/>
    </xf>
    <xf numFmtId="167" fontId="15" fillId="0" borderId="6" xfId="11" applyNumberFormat="1" applyBorder="1" applyAlignment="1">
      <alignment horizontal="right"/>
    </xf>
    <xf numFmtId="167" fontId="15" fillId="0" borderId="34" xfId="11" applyNumberFormat="1" applyBorder="1" applyAlignment="1">
      <alignment horizontal="right"/>
    </xf>
    <xf numFmtId="2" fontId="15" fillId="0" borderId="6" xfId="11" applyNumberFormat="1" applyBorder="1" applyAlignment="1">
      <alignment horizontal="right"/>
    </xf>
    <xf numFmtId="167" fontId="15" fillId="0" borderId="25" xfId="11" applyNumberFormat="1" applyBorder="1" applyAlignment="1">
      <alignment horizontal="right"/>
    </xf>
    <xf numFmtId="167" fontId="15" fillId="0" borderId="49" xfId="11" applyNumberFormat="1" applyBorder="1" applyAlignment="1">
      <alignment horizontal="right"/>
    </xf>
    <xf numFmtId="167" fontId="15" fillId="0" borderId="126" xfId="0" applyNumberFormat="1" applyFont="1" applyBorder="1" applyAlignment="1">
      <alignment horizontal="right" vertical="center"/>
    </xf>
    <xf numFmtId="167" fontId="15" fillId="0" borderId="127" xfId="0" applyNumberFormat="1" applyFont="1" applyBorder="1" applyAlignment="1">
      <alignment horizontal="right" vertical="center"/>
    </xf>
    <xf numFmtId="167" fontId="15" fillId="0" borderId="125" xfId="0" applyNumberFormat="1" applyFont="1" applyBorder="1" applyAlignment="1">
      <alignment horizontal="right" vertical="center"/>
    </xf>
    <xf numFmtId="167" fontId="15" fillId="0" borderId="128" xfId="0" applyNumberFormat="1" applyFont="1" applyBorder="1" applyAlignment="1">
      <alignment horizontal="right" vertical="center"/>
    </xf>
    <xf numFmtId="167" fontId="15" fillId="0" borderId="82" xfId="0" applyNumberFormat="1" applyFont="1" applyBorder="1" applyAlignment="1">
      <alignment horizontal="right" vertical="center"/>
    </xf>
    <xf numFmtId="167" fontId="15" fillId="0" borderId="41" xfId="0" applyNumberFormat="1" applyFont="1" applyBorder="1" applyAlignment="1">
      <alignment horizontal="right" vertical="center"/>
    </xf>
    <xf numFmtId="167" fontId="15" fillId="0" borderId="74" xfId="0" applyNumberFormat="1" applyFont="1" applyBorder="1" applyAlignment="1">
      <alignment horizontal="right" vertical="center"/>
    </xf>
    <xf numFmtId="167" fontId="15" fillId="0" borderId="100" xfId="0" applyNumberFormat="1" applyFont="1" applyBorder="1" applyAlignment="1">
      <alignment horizontal="right" vertical="center"/>
    </xf>
    <xf numFmtId="167" fontId="15" fillId="0" borderId="83" xfId="0" applyNumberFormat="1" applyFont="1" applyBorder="1" applyAlignment="1">
      <alignment horizontal="right" vertical="center"/>
    </xf>
    <xf numFmtId="167" fontId="15" fillId="0" borderId="97" xfId="0" applyNumberFormat="1" applyFont="1" applyBorder="1" applyAlignment="1">
      <alignment horizontal="right" vertical="center"/>
    </xf>
    <xf numFmtId="167" fontId="15" fillId="0" borderId="76" xfId="0" applyNumberFormat="1" applyFont="1" applyBorder="1" applyAlignment="1">
      <alignment horizontal="right" vertical="center"/>
    </xf>
    <xf numFmtId="167" fontId="15" fillId="0" borderId="101" xfId="0" applyNumberFormat="1" applyFont="1" applyBorder="1" applyAlignment="1">
      <alignment horizontal="right" vertical="center"/>
    </xf>
    <xf numFmtId="2" fontId="15" fillId="0" borderId="80" xfId="0" applyNumberFormat="1" applyFont="1" applyBorder="1" applyAlignment="1">
      <alignment horizontal="right" vertical="center"/>
    </xf>
    <xf numFmtId="2" fontId="15" fillId="0" borderId="42" xfId="0" applyNumberFormat="1" applyFont="1" applyBorder="1" applyAlignment="1">
      <alignment horizontal="right" vertical="center"/>
    </xf>
    <xf numFmtId="2" fontId="15" fillId="0" borderId="81" xfId="0" applyNumberFormat="1" applyFont="1" applyBorder="1" applyAlignment="1">
      <alignment horizontal="right" vertical="center"/>
    </xf>
    <xf numFmtId="2" fontId="15" fillId="0" borderId="99" xfId="0" applyNumberFormat="1" applyFont="1" applyBorder="1" applyAlignment="1">
      <alignment horizontal="right" vertical="center"/>
    </xf>
    <xf numFmtId="2" fontId="15" fillId="0" borderId="82" xfId="0" applyNumberFormat="1" applyFont="1" applyBorder="1" applyAlignment="1">
      <alignment horizontal="right" vertical="center"/>
    </xf>
    <xf numFmtId="2" fontId="15" fillId="0" borderId="41" xfId="0" applyNumberFormat="1" applyFont="1" applyBorder="1" applyAlignment="1">
      <alignment horizontal="right" vertical="center"/>
    </xf>
    <xf numFmtId="2" fontId="15" fillId="0" borderId="74" xfId="0" applyNumberFormat="1" applyFont="1" applyBorder="1" applyAlignment="1">
      <alignment horizontal="right" vertical="center"/>
    </xf>
    <xf numFmtId="2" fontId="15" fillId="0" borderId="100" xfId="0" applyNumberFormat="1" applyFont="1" applyBorder="1" applyAlignment="1">
      <alignment horizontal="right" vertical="center"/>
    </xf>
    <xf numFmtId="2" fontId="15" fillId="0" borderId="108" xfId="0" applyNumberFormat="1" applyFont="1" applyBorder="1" applyAlignment="1">
      <alignment horizontal="right" vertical="center"/>
    </xf>
    <xf numFmtId="2" fontId="15" fillId="0" borderId="72" xfId="0" applyNumberFormat="1" applyFont="1" applyBorder="1" applyAlignment="1">
      <alignment horizontal="right" vertical="center"/>
    </xf>
    <xf numFmtId="2" fontId="15" fillId="0" borderId="75" xfId="0" applyNumberFormat="1" applyFont="1" applyBorder="1" applyAlignment="1">
      <alignment horizontal="right" vertical="center"/>
    </xf>
    <xf numFmtId="2" fontId="15" fillId="0" borderId="109" xfId="0" applyNumberFormat="1" applyFont="1" applyBorder="1" applyAlignment="1">
      <alignment horizontal="right" vertical="center"/>
    </xf>
    <xf numFmtId="2" fontId="15" fillId="0" borderId="83" xfId="0" applyNumberFormat="1" applyFont="1" applyBorder="1" applyAlignment="1">
      <alignment horizontal="right" vertical="center"/>
    </xf>
    <xf numFmtId="2" fontId="15" fillId="0" borderId="97" xfId="0" applyNumberFormat="1" applyFont="1" applyBorder="1" applyAlignment="1">
      <alignment horizontal="right" vertical="center"/>
    </xf>
    <xf numFmtId="2" fontId="15" fillId="0" borderId="76" xfId="0" applyNumberFormat="1" applyFont="1" applyBorder="1" applyAlignment="1">
      <alignment horizontal="right" vertical="center"/>
    </xf>
    <xf numFmtId="2" fontId="15" fillId="0" borderId="101" xfId="0" applyNumberFormat="1" applyFont="1" applyBorder="1" applyAlignment="1">
      <alignment horizontal="right" vertical="center"/>
    </xf>
    <xf numFmtId="2" fontId="6" fillId="0" borderId="44" xfId="0" applyNumberFormat="1" applyFont="1" applyBorder="1" applyAlignment="1">
      <alignment horizontal="right" vertical="center" wrapText="1"/>
    </xf>
    <xf numFmtId="2" fontId="6" fillId="0" borderId="41" xfId="0" applyNumberFormat="1" applyFont="1" applyBorder="1" applyAlignment="1">
      <alignment horizontal="right" vertical="center" wrapText="1"/>
    </xf>
    <xf numFmtId="2" fontId="6" fillId="0" borderId="46" xfId="0" applyNumberFormat="1" applyFont="1" applyBorder="1" applyAlignment="1">
      <alignment horizontal="right" vertical="center" wrapText="1"/>
    </xf>
    <xf numFmtId="2" fontId="6" fillId="0" borderId="43" xfId="0" applyNumberFormat="1" applyFont="1" applyBorder="1" applyAlignment="1">
      <alignment horizontal="right" vertical="center" wrapText="1"/>
    </xf>
    <xf numFmtId="2" fontId="6" fillId="0" borderId="42" xfId="0" applyNumberFormat="1" applyFont="1" applyBorder="1" applyAlignment="1">
      <alignment horizontal="right" vertical="center" wrapText="1"/>
    </xf>
    <xf numFmtId="2" fontId="6" fillId="0" borderId="45" xfId="0" applyNumberFormat="1" applyFont="1" applyBorder="1" applyAlignment="1">
      <alignment horizontal="right" vertical="center" wrapText="1"/>
    </xf>
    <xf numFmtId="2" fontId="6" fillId="10" borderId="115" xfId="0" applyNumberFormat="1" applyFont="1" applyFill="1" applyBorder="1" applyAlignment="1">
      <alignment horizontal="right" vertical="center" wrapText="1"/>
    </xf>
    <xf numFmtId="2" fontId="6" fillId="10" borderId="72" xfId="0" applyNumberFormat="1" applyFont="1" applyFill="1" applyBorder="1" applyAlignment="1">
      <alignment horizontal="right" vertical="center" wrapText="1"/>
    </xf>
    <xf numFmtId="2" fontId="6" fillId="10" borderId="73" xfId="0" applyNumberFormat="1" applyFont="1" applyFill="1" applyBorder="1" applyAlignment="1">
      <alignment horizontal="right" vertical="center" wrapText="1"/>
    </xf>
    <xf numFmtId="2" fontId="6" fillId="10" borderId="129" xfId="0" applyNumberFormat="1" applyFont="1" applyFill="1" applyBorder="1" applyAlignment="1">
      <alignment horizontal="right" vertical="center" wrapText="1"/>
    </xf>
    <xf numFmtId="2" fontId="6" fillId="10" borderId="84" xfId="0" applyNumberFormat="1" applyFont="1" applyFill="1" applyBorder="1" applyAlignment="1">
      <alignment horizontal="right" vertical="center" wrapText="1"/>
    </xf>
    <xf numFmtId="2" fontId="6" fillId="10" borderId="85" xfId="0" applyNumberFormat="1" applyFont="1" applyFill="1" applyBorder="1" applyAlignment="1">
      <alignment horizontal="right" vertical="center" wrapText="1"/>
    </xf>
    <xf numFmtId="2" fontId="6" fillId="10" borderId="86" xfId="0" applyNumberFormat="1" applyFont="1" applyFill="1" applyBorder="1" applyAlignment="1">
      <alignment horizontal="right" vertical="center" wrapText="1"/>
    </xf>
    <xf numFmtId="10" fontId="15" fillId="0" borderId="71" xfId="0" applyNumberFormat="1" applyFont="1" applyBorder="1" applyAlignment="1">
      <alignment horizontal="right" vertical="center" wrapText="1"/>
    </xf>
    <xf numFmtId="10" fontId="15" fillId="0" borderId="111" xfId="0" applyNumberFormat="1" applyFont="1" applyBorder="1" applyAlignment="1">
      <alignment horizontal="right" vertical="center" wrapText="1"/>
    </xf>
    <xf numFmtId="10" fontId="15" fillId="0" borderId="114" xfId="0" applyNumberFormat="1" applyFont="1" applyBorder="1" applyAlignment="1">
      <alignment horizontal="right" vertical="center" wrapText="1"/>
    </xf>
    <xf numFmtId="165" fontId="15" fillId="9" borderId="22" xfId="0" applyNumberFormat="1" applyFont="1" applyFill="1" applyBorder="1" applyAlignment="1">
      <alignment horizontal="right" vertical="center" wrapText="1"/>
    </xf>
    <xf numFmtId="165" fontId="15" fillId="9" borderId="18" xfId="0" applyNumberFormat="1" applyFont="1" applyFill="1" applyBorder="1" applyAlignment="1">
      <alignment horizontal="right" vertical="center" wrapText="1"/>
    </xf>
    <xf numFmtId="165" fontId="15" fillId="15" borderId="23" xfId="0" applyNumberFormat="1" applyFont="1" applyFill="1" applyBorder="1" applyAlignment="1">
      <alignment horizontal="right" vertical="center" wrapText="1"/>
    </xf>
    <xf numFmtId="165" fontId="15" fillId="15" borderId="6" xfId="0" applyNumberFormat="1" applyFont="1" applyFill="1" applyBorder="1" applyAlignment="1">
      <alignment horizontal="right" vertical="center" wrapText="1"/>
    </xf>
    <xf numFmtId="165" fontId="15" fillId="0" borderId="6" xfId="0" applyNumberFormat="1" applyFont="1" applyBorder="1" applyAlignment="1">
      <alignment horizontal="right" vertical="center" wrapText="1"/>
    </xf>
    <xf numFmtId="165" fontId="15" fillId="15" borderId="15" xfId="0" applyNumberFormat="1" applyFont="1" applyFill="1" applyBorder="1" applyAlignment="1">
      <alignment horizontal="right" vertical="center" wrapText="1"/>
    </xf>
    <xf numFmtId="165" fontId="15" fillId="15" borderId="25" xfId="0" applyNumberFormat="1" applyFont="1" applyFill="1" applyBorder="1" applyAlignment="1">
      <alignment horizontal="right" vertical="center" wrapText="1"/>
    </xf>
    <xf numFmtId="165" fontId="15" fillId="0" borderId="25" xfId="0" applyNumberFormat="1" applyFont="1" applyBorder="1" applyAlignment="1">
      <alignment horizontal="right" vertical="center" wrapText="1"/>
    </xf>
    <xf numFmtId="165" fontId="15" fillId="15" borderId="56" xfId="0" applyNumberFormat="1" applyFont="1" applyFill="1" applyBorder="1" applyAlignment="1">
      <alignment horizontal="right" vertical="center" wrapText="1"/>
    </xf>
    <xf numFmtId="165" fontId="15" fillId="15" borderId="27" xfId="0" applyNumberFormat="1" applyFont="1" applyFill="1" applyBorder="1" applyAlignment="1">
      <alignment horizontal="right" vertical="center" wrapText="1"/>
    </xf>
    <xf numFmtId="165" fontId="15" fillId="0" borderId="27" xfId="0" applyNumberFormat="1" applyFont="1" applyBorder="1" applyAlignment="1">
      <alignment horizontal="right" vertical="center" wrapText="1"/>
    </xf>
    <xf numFmtId="165" fontId="15" fillId="9" borderId="17" xfId="0" applyNumberFormat="1" applyFont="1" applyFill="1" applyBorder="1" applyAlignment="1">
      <alignment horizontal="right" vertical="center" wrapText="1"/>
    </xf>
    <xf numFmtId="165" fontId="15" fillId="9" borderId="14" xfId="0" applyNumberFormat="1" applyFont="1" applyFill="1" applyBorder="1" applyAlignment="1">
      <alignment horizontal="right" vertical="center" wrapText="1"/>
    </xf>
    <xf numFmtId="165" fontId="6" fillId="15" borderId="23" xfId="1" applyNumberFormat="1" applyFont="1" applyFill="1" applyBorder="1" applyAlignment="1">
      <alignment horizontal="right" vertical="center" shrinkToFit="1"/>
    </xf>
    <xf numFmtId="165" fontId="6" fillId="15" borderId="6" xfId="1" applyNumberFormat="1" applyFont="1" applyFill="1" applyBorder="1" applyAlignment="1">
      <alignment horizontal="right" vertical="center" shrinkToFit="1"/>
    </xf>
    <xf numFmtId="165" fontId="6" fillId="0" borderId="103" xfId="1" applyNumberFormat="1" applyFont="1" applyBorder="1" applyAlignment="1">
      <alignment horizontal="right" vertical="center" shrinkToFit="1"/>
    </xf>
    <xf numFmtId="2" fontId="6" fillId="0" borderId="6" xfId="1" applyNumberFormat="1" applyFont="1" applyBorder="1" applyAlignment="1" applyProtection="1">
      <alignment horizontal="right" vertical="center" wrapText="1"/>
      <protection locked="0"/>
    </xf>
    <xf numFmtId="0" fontId="18" fillId="0" borderId="0" xfId="0" applyFont="1" applyAlignment="1">
      <alignment horizontal="left" vertical="center"/>
    </xf>
    <xf numFmtId="0" fontId="34" fillId="0" borderId="0" xfId="0" applyFont="1" applyAlignment="1">
      <alignment wrapText="1"/>
    </xf>
    <xf numFmtId="0" fontId="21" fillId="14" borderId="137" xfId="0" applyFont="1" applyFill="1" applyBorder="1" applyAlignment="1">
      <alignment horizontal="left" vertical="center" wrapText="1"/>
    </xf>
    <xf numFmtId="0" fontId="6" fillId="14" borderId="138" xfId="0" applyFont="1" applyFill="1" applyBorder="1" applyAlignment="1">
      <alignment horizontal="left" vertical="center" wrapText="1"/>
    </xf>
    <xf numFmtId="0" fontId="6" fillId="14" borderId="139" xfId="0" applyFont="1" applyFill="1" applyBorder="1" applyAlignment="1">
      <alignment horizontal="left" vertical="center" wrapText="1"/>
    </xf>
    <xf numFmtId="2" fontId="15" fillId="0" borderId="140" xfId="0" applyNumberFormat="1" applyFont="1" applyBorder="1" applyAlignment="1">
      <alignment horizontal="right" vertical="center"/>
    </xf>
    <xf numFmtId="2" fontId="15" fillId="0" borderId="141" xfId="0" applyNumberFormat="1" applyFont="1" applyBorder="1" applyAlignment="1">
      <alignment horizontal="right" vertical="center"/>
    </xf>
    <xf numFmtId="2" fontId="15" fillId="0" borderId="139" xfId="0" applyNumberFormat="1" applyFont="1" applyBorder="1" applyAlignment="1">
      <alignment horizontal="right" vertical="center"/>
    </xf>
    <xf numFmtId="2" fontId="15" fillId="0" borderId="142" xfId="0" applyNumberFormat="1" applyFont="1" applyBorder="1" applyAlignment="1">
      <alignment horizontal="right" vertical="center"/>
    </xf>
    <xf numFmtId="2" fontId="15" fillId="0" borderId="143" xfId="0" applyNumberFormat="1" applyFont="1" applyBorder="1" applyAlignment="1">
      <alignment horizontal="right" vertical="center"/>
    </xf>
    <xf numFmtId="0" fontId="21" fillId="14" borderId="144" xfId="0" applyFont="1" applyFill="1" applyBorder="1" applyAlignment="1">
      <alignment horizontal="left" vertical="center" wrapText="1"/>
    </xf>
    <xf numFmtId="2" fontId="15" fillId="0" borderId="145" xfId="0" applyNumberFormat="1" applyFont="1" applyBorder="1" applyAlignment="1">
      <alignment horizontal="right" vertical="center"/>
    </xf>
    <xf numFmtId="0" fontId="21" fillId="14" borderId="146" xfId="0" applyFont="1" applyFill="1" applyBorder="1" applyAlignment="1">
      <alignment horizontal="left" vertical="center" wrapText="1"/>
    </xf>
    <xf numFmtId="2" fontId="15" fillId="0" borderId="147" xfId="0" applyNumberFormat="1" applyFont="1" applyBorder="1" applyAlignment="1">
      <alignment horizontal="right" vertical="center"/>
    </xf>
    <xf numFmtId="0" fontId="21" fillId="14" borderId="148" xfId="0" applyFont="1" applyFill="1" applyBorder="1" applyAlignment="1">
      <alignment horizontal="left" vertical="center" wrapText="1"/>
    </xf>
    <xf numFmtId="0" fontId="6" fillId="14" borderId="149" xfId="0" applyFont="1" applyFill="1" applyBorder="1" applyAlignment="1">
      <alignment horizontal="left" vertical="center" wrapText="1"/>
    </xf>
    <xf numFmtId="0" fontId="6" fillId="14" borderId="150" xfId="0" applyFont="1" applyFill="1" applyBorder="1" applyAlignment="1">
      <alignment horizontal="left" vertical="center" wrapText="1"/>
    </xf>
    <xf numFmtId="2" fontId="15" fillId="0" borderId="151" xfId="0" applyNumberFormat="1" applyFont="1" applyBorder="1" applyAlignment="1">
      <alignment horizontal="right" vertical="center"/>
    </xf>
    <xf numFmtId="2" fontId="15" fillId="0" borderId="152" xfId="0" applyNumberFormat="1" applyFont="1" applyBorder="1" applyAlignment="1">
      <alignment horizontal="right" vertical="center"/>
    </xf>
    <xf numFmtId="2" fontId="15" fillId="0" borderId="150" xfId="0" applyNumberFormat="1" applyFont="1" applyBorder="1" applyAlignment="1">
      <alignment horizontal="right" vertical="center"/>
    </xf>
    <xf numFmtId="2" fontId="15" fillId="0" borderId="153" xfId="0" applyNumberFormat="1" applyFont="1" applyBorder="1" applyAlignment="1">
      <alignment horizontal="right" vertical="center"/>
    </xf>
    <xf numFmtId="2" fontId="15" fillId="0" borderId="154" xfId="0" applyNumberFormat="1" applyFont="1" applyBorder="1" applyAlignment="1">
      <alignment horizontal="right" vertical="center"/>
    </xf>
    <xf numFmtId="0" fontId="16" fillId="15" borderId="1" xfId="0" applyFont="1" applyFill="1" applyBorder="1" applyAlignment="1">
      <alignment horizontal="left" vertical="center" wrapText="1"/>
    </xf>
    <xf numFmtId="0" fontId="16" fillId="15" borderId="155" xfId="0" applyFont="1" applyFill="1" applyBorder="1" applyAlignment="1">
      <alignment horizontal="left" vertical="center" wrapText="1"/>
    </xf>
    <xf numFmtId="0" fontId="16" fillId="15" borderId="156" xfId="0" applyFont="1" applyFill="1" applyBorder="1" applyAlignment="1">
      <alignment horizontal="left" vertical="center" wrapText="1"/>
    </xf>
    <xf numFmtId="0" fontId="16" fillId="15" borderId="157" xfId="0" applyFont="1" applyFill="1" applyBorder="1" applyAlignment="1">
      <alignment horizontal="left" vertical="center"/>
    </xf>
    <xf numFmtId="0" fontId="16" fillId="15" borderId="158" xfId="0" applyFont="1" applyFill="1" applyBorder="1" applyAlignment="1">
      <alignment horizontal="left" vertical="center"/>
    </xf>
    <xf numFmtId="0" fontId="16" fillId="15" borderId="156" xfId="0" applyFont="1" applyFill="1" applyBorder="1" applyAlignment="1">
      <alignment horizontal="left" vertical="center"/>
    </xf>
    <xf numFmtId="0" fontId="16" fillId="15" borderId="20" xfId="0" applyFont="1" applyFill="1" applyBorder="1" applyAlignment="1">
      <alignment horizontal="left" vertical="center"/>
    </xf>
    <xf numFmtId="167" fontId="21" fillId="25" borderId="17" xfId="11" applyNumberFormat="1" applyFont="1" applyFill="1" applyBorder="1" applyAlignment="1">
      <alignment horizontal="right" vertical="center" wrapText="1"/>
    </xf>
    <xf numFmtId="167" fontId="21" fillId="25" borderId="14" xfId="11" applyNumberFormat="1" applyFont="1" applyFill="1" applyBorder="1" applyAlignment="1">
      <alignment horizontal="right" vertical="center" wrapText="1"/>
    </xf>
    <xf numFmtId="167" fontId="21" fillId="25" borderId="23" xfId="11" applyNumberFormat="1" applyFont="1" applyFill="1" applyBorder="1" applyAlignment="1">
      <alignment horizontal="right" vertical="center" wrapText="1"/>
    </xf>
    <xf numFmtId="167" fontId="21" fillId="25" borderId="6" xfId="11" applyNumberFormat="1" applyFont="1" applyFill="1" applyBorder="1" applyAlignment="1">
      <alignment horizontal="right" vertical="center" wrapText="1"/>
    </xf>
    <xf numFmtId="167" fontId="15" fillId="25" borderId="23" xfId="11" applyNumberFormat="1" applyFill="1" applyBorder="1" applyAlignment="1">
      <alignment horizontal="right"/>
    </xf>
    <xf numFmtId="167" fontId="15" fillId="25" borderId="6" xfId="11" applyNumberFormat="1" applyFill="1" applyBorder="1" applyAlignment="1">
      <alignment horizontal="right"/>
    </xf>
    <xf numFmtId="2" fontId="15" fillId="25" borderId="23" xfId="11" applyNumberFormat="1" applyFill="1" applyBorder="1" applyAlignment="1">
      <alignment horizontal="right"/>
    </xf>
    <xf numFmtId="2" fontId="15" fillId="25" borderId="6" xfId="11" applyNumberFormat="1" applyFill="1" applyBorder="1" applyAlignment="1">
      <alignment horizontal="right"/>
    </xf>
    <xf numFmtId="167" fontId="15" fillId="25" borderId="15" xfId="11" applyNumberFormat="1" applyFill="1" applyBorder="1" applyAlignment="1">
      <alignment horizontal="right"/>
    </xf>
    <xf numFmtId="167" fontId="15" fillId="25" borderId="25" xfId="11" applyNumberFormat="1" applyFill="1" applyBorder="1" applyAlignment="1">
      <alignment horizontal="right"/>
    </xf>
    <xf numFmtId="0" fontId="21" fillId="26" borderId="35" xfId="0" applyFont="1" applyFill="1" applyBorder="1" applyAlignment="1">
      <alignment wrapText="1"/>
    </xf>
    <xf numFmtId="0" fontId="21" fillId="0" borderId="90" xfId="0" applyFont="1" applyBorder="1" applyAlignment="1">
      <alignment wrapText="1"/>
    </xf>
    <xf numFmtId="0" fontId="8" fillId="22" borderId="161" xfId="0" applyFont="1" applyFill="1" applyBorder="1" applyAlignment="1">
      <alignment horizontal="left" vertical="center" wrapText="1"/>
    </xf>
    <xf numFmtId="0" fontId="8" fillId="22" borderId="162" xfId="0" applyFont="1" applyFill="1" applyBorder="1" applyAlignment="1">
      <alignment horizontal="left" vertical="center" wrapText="1"/>
    </xf>
    <xf numFmtId="0" fontId="21" fillId="0" borderId="37" xfId="0" applyFont="1" applyBorder="1" applyAlignment="1">
      <alignment wrapText="1"/>
    </xf>
    <xf numFmtId="0" fontId="15" fillId="15" borderId="12" xfId="11" applyFill="1" applyBorder="1" applyAlignment="1">
      <alignment horizontal="left" vertical="center" wrapText="1"/>
    </xf>
    <xf numFmtId="0" fontId="15" fillId="15" borderId="70" xfId="11" applyFill="1" applyBorder="1" applyAlignment="1">
      <alignment vertical="center" wrapText="1"/>
    </xf>
    <xf numFmtId="0" fontId="15" fillId="15" borderId="88" xfId="11" applyFill="1" applyBorder="1" applyAlignment="1">
      <alignment vertical="center" wrapText="1"/>
    </xf>
    <xf numFmtId="2" fontId="6" fillId="3" borderId="1" xfId="1" applyNumberFormat="1" applyFont="1" applyFill="1" applyBorder="1" applyAlignment="1">
      <alignment horizontal="right" vertical="center" shrinkToFit="1"/>
    </xf>
    <xf numFmtId="165" fontId="6" fillId="3" borderId="1" xfId="1" applyNumberFormat="1" applyFont="1" applyFill="1" applyBorder="1" applyAlignment="1">
      <alignment horizontal="right" vertical="center" shrinkToFit="1"/>
    </xf>
    <xf numFmtId="166" fontId="6" fillId="3" borderId="164" xfId="1" applyNumberFormat="1" applyFont="1" applyFill="1" applyBorder="1" applyAlignment="1">
      <alignment horizontal="right" vertical="center" shrinkToFit="1"/>
    </xf>
    <xf numFmtId="2" fontId="6" fillId="3" borderId="164" xfId="1" applyNumberFormat="1" applyFont="1" applyFill="1" applyBorder="1" applyAlignment="1">
      <alignment horizontal="right" vertical="center" shrinkToFit="1"/>
    </xf>
    <xf numFmtId="2" fontId="6" fillId="3" borderId="1" xfId="1" applyNumberFormat="1" applyFont="1" applyFill="1" applyBorder="1" applyAlignment="1">
      <alignment horizontal="right" vertical="center" wrapText="1"/>
    </xf>
    <xf numFmtId="2" fontId="6" fillId="3" borderId="164" xfId="1" applyNumberFormat="1" applyFont="1" applyFill="1" applyBorder="1" applyAlignment="1">
      <alignment horizontal="right" vertical="center" wrapText="1"/>
    </xf>
    <xf numFmtId="0" fontId="36" fillId="0" borderId="0" xfId="0" applyFont="1" applyAlignment="1">
      <alignment horizontal="left" vertical="center"/>
    </xf>
    <xf numFmtId="2" fontId="6" fillId="27" borderId="43" xfId="0" applyNumberFormat="1" applyFont="1" applyFill="1" applyBorder="1" applyAlignment="1">
      <alignment horizontal="right" vertical="center" wrapText="1"/>
    </xf>
    <xf numFmtId="2" fontId="6" fillId="27" borderId="44" xfId="0" applyNumberFormat="1" applyFont="1" applyFill="1" applyBorder="1" applyAlignment="1">
      <alignment horizontal="right" vertical="center" wrapText="1"/>
    </xf>
    <xf numFmtId="2" fontId="6" fillId="27" borderId="44" xfId="0" applyNumberFormat="1" applyFont="1" applyFill="1" applyBorder="1" applyAlignment="1">
      <alignment horizontal="right" vertical="center"/>
    </xf>
    <xf numFmtId="0" fontId="15" fillId="0" borderId="165" xfId="0" applyFont="1" applyBorder="1" applyAlignment="1">
      <alignment horizontal="left" vertical="center"/>
    </xf>
    <xf numFmtId="2" fontId="6" fillId="6" borderId="127" xfId="0" applyNumberFormat="1" applyFont="1" applyFill="1" applyBorder="1" applyAlignment="1">
      <alignment vertical="center" wrapText="1"/>
    </xf>
    <xf numFmtId="2" fontId="6" fillId="6" borderId="166" xfId="0" applyNumberFormat="1" applyFont="1" applyFill="1" applyBorder="1" applyAlignment="1">
      <alignment vertical="center" wrapText="1"/>
    </xf>
    <xf numFmtId="0" fontId="8" fillId="22" borderId="38" xfId="0" applyFont="1" applyFill="1" applyBorder="1" applyAlignment="1">
      <alignment horizontal="left" vertical="center" wrapText="1"/>
    </xf>
    <xf numFmtId="0" fontId="6" fillId="17" borderId="167" xfId="0" applyFont="1" applyFill="1" applyBorder="1" applyAlignment="1">
      <alignment horizontal="left" vertical="center" wrapText="1"/>
    </xf>
    <xf numFmtId="2" fontId="6" fillId="12" borderId="168" xfId="0" applyNumberFormat="1" applyFont="1" applyFill="1" applyBorder="1" applyAlignment="1">
      <alignment vertical="center" wrapText="1"/>
    </xf>
    <xf numFmtId="0" fontId="8" fillId="22" borderId="169" xfId="0" applyFont="1" applyFill="1" applyBorder="1" applyAlignment="1">
      <alignment horizontal="left" vertical="center" wrapText="1"/>
    </xf>
    <xf numFmtId="2" fontId="6" fillId="27" borderId="168" xfId="0" applyNumberFormat="1" applyFont="1" applyFill="1" applyBorder="1" applyAlignment="1">
      <alignment horizontal="right" vertical="center" wrapText="1"/>
    </xf>
    <xf numFmtId="2" fontId="6" fillId="0" borderId="127" xfId="0" applyNumberFormat="1" applyFont="1" applyBorder="1" applyAlignment="1">
      <alignment horizontal="right" vertical="center" wrapText="1"/>
    </xf>
    <xf numFmtId="0" fontId="8" fillId="22" borderId="170" xfId="0" applyFont="1" applyFill="1" applyBorder="1" applyAlignment="1">
      <alignment horizontal="left" vertical="center" wrapText="1"/>
    </xf>
    <xf numFmtId="2" fontId="6" fillId="12" borderId="171" xfId="0" applyNumberFormat="1" applyFont="1" applyFill="1" applyBorder="1" applyAlignment="1">
      <alignment vertical="center" wrapText="1"/>
    </xf>
    <xf numFmtId="2" fontId="6" fillId="12" borderId="172" xfId="0" applyNumberFormat="1" applyFont="1" applyFill="1" applyBorder="1" applyAlignment="1">
      <alignment vertical="center" wrapText="1"/>
    </xf>
    <xf numFmtId="2" fontId="6" fillId="12" borderId="173" xfId="0" applyNumberFormat="1" applyFont="1" applyFill="1" applyBorder="1" applyAlignment="1">
      <alignment vertical="center" wrapText="1"/>
    </xf>
    <xf numFmtId="2" fontId="6" fillId="6" borderId="124" xfId="0" applyNumberFormat="1" applyFont="1" applyFill="1" applyBorder="1" applyAlignment="1">
      <alignment vertical="center" wrapText="1"/>
    </xf>
    <xf numFmtId="2" fontId="6" fillId="12" borderId="23" xfId="0" applyNumberFormat="1" applyFont="1" applyFill="1" applyBorder="1" applyAlignment="1">
      <alignment vertical="center" wrapText="1"/>
    </xf>
    <xf numFmtId="2" fontId="6" fillId="6" borderId="174" xfId="0" applyNumberFormat="1" applyFont="1" applyFill="1" applyBorder="1" applyAlignment="1">
      <alignment vertical="center" wrapText="1"/>
    </xf>
    <xf numFmtId="0" fontId="15" fillId="15" borderId="12" xfId="9" applyFont="1" applyFill="1" applyBorder="1" applyAlignment="1">
      <alignment horizontal="left" vertical="top" wrapText="1"/>
    </xf>
    <xf numFmtId="2" fontId="15" fillId="0" borderId="19" xfId="9" applyNumberFormat="1" applyFont="1" applyBorder="1" applyAlignment="1">
      <alignment horizontal="left" vertical="top" wrapText="1"/>
    </xf>
    <xf numFmtId="0" fontId="15" fillId="0" borderId="19" xfId="9" applyFont="1" applyBorder="1" applyAlignment="1">
      <alignment horizontal="left" vertical="top" wrapText="1"/>
    </xf>
    <xf numFmtId="0" fontId="15" fillId="15" borderId="12" xfId="9" applyFont="1" applyFill="1" applyBorder="1" applyAlignment="1">
      <alignment horizontal="left" vertical="top"/>
    </xf>
    <xf numFmtId="2" fontId="15" fillId="0" borderId="19" xfId="9" applyNumberFormat="1" applyFont="1" applyBorder="1" applyAlignment="1">
      <alignment horizontal="left" vertical="top"/>
    </xf>
    <xf numFmtId="0" fontId="15" fillId="0" borderId="19" xfId="9" applyFont="1" applyBorder="1" applyAlignment="1">
      <alignment horizontal="left" vertical="top"/>
    </xf>
    <xf numFmtId="0" fontId="15" fillId="15" borderId="92" xfId="0" applyFont="1" applyFill="1" applyBorder="1" applyAlignment="1">
      <alignment horizontal="left" vertical="top" wrapText="1"/>
    </xf>
    <xf numFmtId="0" fontId="15" fillId="15" borderId="21" xfId="0" applyFont="1" applyFill="1" applyBorder="1" applyAlignment="1">
      <alignment vertical="top" wrapText="1"/>
    </xf>
    <xf numFmtId="2" fontId="15" fillId="0" borderId="50" xfId="0" applyNumberFormat="1" applyFont="1" applyBorder="1" applyAlignment="1">
      <alignment horizontal="left" vertical="top" wrapText="1"/>
    </xf>
    <xf numFmtId="0" fontId="8" fillId="28" borderId="39" xfId="1" applyFont="1" applyFill="1" applyBorder="1" applyAlignment="1" applyProtection="1">
      <alignment horizontal="left" vertical="center" wrapText="1"/>
      <protection locked="0"/>
    </xf>
    <xf numFmtId="1" fontId="8" fillId="29" borderId="16" xfId="1" applyNumberFormat="1" applyFont="1" applyFill="1" applyBorder="1" applyAlignment="1" applyProtection="1">
      <alignment horizontal="left" vertical="center" wrapText="1"/>
      <protection locked="0"/>
    </xf>
    <xf numFmtId="1" fontId="8" fillId="29" borderId="47" xfId="1" applyNumberFormat="1" applyFont="1" applyFill="1" applyBorder="1" applyAlignment="1" applyProtection="1">
      <alignment horizontal="left" vertical="center" wrapText="1"/>
      <protection locked="0"/>
    </xf>
    <xf numFmtId="1" fontId="8" fillId="29" borderId="66" xfId="1" applyNumberFormat="1" applyFont="1" applyFill="1" applyBorder="1" applyAlignment="1" applyProtection="1">
      <alignment horizontal="left" vertical="center" wrapText="1"/>
      <protection locked="0"/>
    </xf>
    <xf numFmtId="0" fontId="15" fillId="28" borderId="68" xfId="0" applyFont="1" applyFill="1" applyBorder="1" applyAlignment="1">
      <alignment horizontal="left" vertical="center" wrapText="1"/>
    </xf>
    <xf numFmtId="1" fontId="8" fillId="31" borderId="47" xfId="1" applyNumberFormat="1" applyFont="1" applyFill="1" applyBorder="1" applyAlignment="1" applyProtection="1">
      <alignment horizontal="left" vertical="center" wrapText="1"/>
      <protection locked="0"/>
    </xf>
    <xf numFmtId="1" fontId="8" fillId="31" borderId="66" xfId="1" applyNumberFormat="1" applyFont="1" applyFill="1" applyBorder="1" applyAlignment="1" applyProtection="1">
      <alignment horizontal="left" vertical="center" wrapText="1"/>
      <protection locked="0"/>
    </xf>
    <xf numFmtId="1" fontId="8" fillId="31" borderId="16" xfId="1" applyNumberFormat="1" applyFont="1" applyFill="1" applyBorder="1" applyAlignment="1" applyProtection="1">
      <alignment horizontal="left" vertical="center" wrapText="1"/>
      <protection locked="0"/>
    </xf>
    <xf numFmtId="1" fontId="8" fillId="31" borderId="51" xfId="1" applyNumberFormat="1" applyFont="1" applyFill="1" applyBorder="1" applyAlignment="1" applyProtection="1">
      <alignment horizontal="left" vertical="center" wrapText="1"/>
      <protection locked="0"/>
    </xf>
    <xf numFmtId="0" fontId="15" fillId="30" borderId="68" xfId="0" applyFont="1" applyFill="1" applyBorder="1" applyAlignment="1">
      <alignment horizontal="left" vertical="center" wrapText="1"/>
    </xf>
    <xf numFmtId="0" fontId="8" fillId="30" borderId="39" xfId="1" applyFont="1" applyFill="1" applyBorder="1" applyAlignment="1" applyProtection="1">
      <alignment horizontal="left" vertical="center" wrapText="1"/>
      <protection locked="0"/>
    </xf>
    <xf numFmtId="2" fontId="6" fillId="31" borderId="13" xfId="1" applyNumberFormat="1" applyFont="1" applyFill="1" applyBorder="1" applyAlignment="1" applyProtection="1">
      <alignment horizontal="left" vertical="center" shrinkToFit="1"/>
      <protection locked="0"/>
    </xf>
    <xf numFmtId="2" fontId="6" fillId="31" borderId="13" xfId="1" applyNumberFormat="1" applyFont="1" applyFill="1" applyBorder="1" applyAlignment="1" applyProtection="1">
      <alignment horizontal="left" vertical="center" wrapText="1" shrinkToFit="1"/>
      <protection locked="0"/>
    </xf>
    <xf numFmtId="1" fontId="6" fillId="31" borderId="19" xfId="1" applyNumberFormat="1" applyFont="1" applyFill="1" applyBorder="1" applyAlignment="1" applyProtection="1">
      <alignment horizontal="right" vertical="center" shrinkToFit="1"/>
      <protection locked="0"/>
    </xf>
    <xf numFmtId="2" fontId="6" fillId="23" borderId="6" xfId="1" applyNumberFormat="1" applyFont="1" applyFill="1" applyBorder="1" applyAlignment="1" applyProtection="1">
      <alignment horizontal="left" vertical="center" shrinkToFit="1"/>
      <protection locked="0"/>
    </xf>
    <xf numFmtId="2" fontId="6" fillId="23" borderId="6" xfId="1" applyNumberFormat="1" applyFont="1" applyFill="1" applyBorder="1" applyAlignment="1" applyProtection="1">
      <alignment horizontal="left" vertical="center" wrapText="1" shrinkToFit="1"/>
      <protection locked="0"/>
    </xf>
    <xf numFmtId="0" fontId="6" fillId="31" borderId="40" xfId="1" applyFont="1" applyFill="1" applyBorder="1" applyAlignment="1" applyProtection="1">
      <alignment horizontal="left" vertical="center" shrinkToFit="1"/>
      <protection locked="0"/>
    </xf>
    <xf numFmtId="0" fontId="6" fillId="31" borderId="13" xfId="1" applyFont="1" applyFill="1" applyBorder="1" applyAlignment="1" applyProtection="1">
      <alignment horizontal="left" vertical="center" shrinkToFit="1"/>
      <protection locked="0"/>
    </xf>
    <xf numFmtId="2" fontId="6" fillId="23" borderId="22" xfId="1" applyNumberFormat="1" applyFont="1" applyFill="1" applyBorder="1" applyAlignment="1" applyProtection="1">
      <alignment horizontal="left" vertical="center" shrinkToFit="1"/>
      <protection locked="0"/>
    </xf>
    <xf numFmtId="2" fontId="6" fillId="23" borderId="18" xfId="1" applyNumberFormat="1" applyFont="1" applyFill="1" applyBorder="1" applyAlignment="1" applyProtection="1">
      <alignment horizontal="left" vertical="center" shrinkToFit="1"/>
      <protection locked="0"/>
    </xf>
    <xf numFmtId="2" fontId="6" fillId="23" borderId="18" xfId="1" applyNumberFormat="1" applyFont="1" applyFill="1" applyBorder="1" applyAlignment="1" applyProtection="1">
      <alignment horizontal="left" vertical="center" wrapText="1" shrinkToFit="1"/>
      <protection locked="0"/>
    </xf>
    <xf numFmtId="0" fontId="6" fillId="23" borderId="18" xfId="1" applyFont="1" applyFill="1" applyBorder="1" applyAlignment="1" applyProtection="1">
      <alignment horizontal="left" vertical="center" shrinkToFit="1"/>
      <protection locked="0"/>
    </xf>
    <xf numFmtId="1" fontId="6" fillId="23" borderId="29" xfId="1" applyNumberFormat="1" applyFont="1" applyFill="1" applyBorder="1" applyAlignment="1" applyProtection="1">
      <alignment horizontal="right" vertical="center" shrinkToFit="1"/>
      <protection locked="0"/>
    </xf>
    <xf numFmtId="0" fontId="6" fillId="23" borderId="23" xfId="1" applyFont="1" applyFill="1" applyBorder="1" applyAlignment="1" applyProtection="1">
      <alignment horizontal="left" vertical="center" shrinkToFit="1"/>
      <protection locked="0"/>
    </xf>
    <xf numFmtId="0" fontId="6" fillId="23" borderId="6" xfId="1" applyFont="1" applyFill="1" applyBorder="1" applyAlignment="1">
      <alignment horizontal="left" vertical="center" shrinkToFit="1"/>
    </xf>
    <xf numFmtId="1" fontId="6" fillId="23" borderId="24" xfId="1" applyNumberFormat="1" applyFont="1" applyFill="1" applyBorder="1" applyAlignment="1">
      <alignment horizontal="right" vertical="center" shrinkToFit="1"/>
    </xf>
    <xf numFmtId="0" fontId="6" fillId="23" borderId="56" xfId="1" applyFont="1" applyFill="1" applyBorder="1" applyAlignment="1" applyProtection="1">
      <alignment horizontal="left" vertical="center" shrinkToFit="1"/>
      <protection locked="0"/>
    </xf>
    <xf numFmtId="2" fontId="6" fillId="23" borderId="27" xfId="1" applyNumberFormat="1" applyFont="1" applyFill="1" applyBorder="1" applyAlignment="1" applyProtection="1">
      <alignment horizontal="left" vertical="center" shrinkToFit="1"/>
      <protection locked="0"/>
    </xf>
    <xf numFmtId="2" fontId="6" fillId="23" borderId="27" xfId="1" applyNumberFormat="1" applyFont="1" applyFill="1" applyBorder="1" applyAlignment="1" applyProtection="1">
      <alignment horizontal="left" vertical="center" wrapText="1" shrinkToFit="1"/>
      <protection locked="0"/>
    </xf>
    <xf numFmtId="0" fontId="6" fillId="23" borderId="27" xfId="1" applyFont="1" applyFill="1" applyBorder="1" applyAlignment="1" applyProtection="1">
      <alignment horizontal="left" vertical="center" shrinkToFit="1"/>
      <protection locked="0"/>
    </xf>
    <xf numFmtId="1" fontId="6" fillId="23" borderId="28" xfId="1" applyNumberFormat="1" applyFont="1" applyFill="1" applyBorder="1" applyAlignment="1">
      <alignment horizontal="right" vertical="center" shrinkToFit="1"/>
    </xf>
    <xf numFmtId="0" fontId="6" fillId="23" borderId="16" xfId="1" applyFont="1" applyFill="1" applyBorder="1" applyAlignment="1" applyProtection="1">
      <alignment horizontal="left" vertical="center" shrinkToFit="1"/>
      <protection locked="0"/>
    </xf>
    <xf numFmtId="2" fontId="6" fillId="23" borderId="47" xfId="1" applyNumberFormat="1" applyFont="1" applyFill="1" applyBorder="1" applyAlignment="1" applyProtection="1">
      <alignment horizontal="left" vertical="center" shrinkToFit="1"/>
      <protection locked="0"/>
    </xf>
    <xf numFmtId="2" fontId="6" fillId="23" borderId="47" xfId="1" applyNumberFormat="1" applyFont="1" applyFill="1" applyBorder="1" applyAlignment="1" applyProtection="1">
      <alignment horizontal="left" vertical="center" wrapText="1" shrinkToFit="1"/>
      <protection locked="0"/>
    </xf>
    <xf numFmtId="0" fontId="6" fillId="23" borderId="47" xfId="1" applyFont="1" applyFill="1" applyBorder="1" applyAlignment="1" applyProtection="1">
      <alignment horizontal="left" vertical="center" shrinkToFit="1"/>
      <protection locked="0"/>
    </xf>
    <xf numFmtId="1" fontId="6" fillId="23" borderId="66" xfId="1" applyNumberFormat="1" applyFont="1" applyFill="1" applyBorder="1" applyAlignment="1" applyProtection="1">
      <alignment horizontal="right" vertical="center" shrinkToFit="1"/>
      <protection locked="0"/>
    </xf>
    <xf numFmtId="0" fontId="8" fillId="28" borderId="20" xfId="1" applyFont="1" applyFill="1" applyBorder="1" applyAlignment="1" applyProtection="1">
      <alignment horizontal="left" vertical="center" wrapText="1"/>
      <protection locked="0"/>
    </xf>
    <xf numFmtId="1" fontId="8" fillId="29" borderId="67" xfId="1" applyNumberFormat="1" applyFont="1" applyFill="1" applyBorder="1" applyAlignment="1" applyProtection="1">
      <alignment horizontal="left" vertical="center" wrapText="1"/>
      <protection locked="0"/>
    </xf>
    <xf numFmtId="0" fontId="6" fillId="35" borderId="58" xfId="0" applyFont="1" applyFill="1" applyBorder="1" applyAlignment="1">
      <alignment horizontal="left" vertical="center" wrapText="1"/>
    </xf>
    <xf numFmtId="0" fontId="6" fillId="35" borderId="59" xfId="0" applyFont="1" applyFill="1" applyBorder="1" applyAlignment="1">
      <alignment horizontal="left" vertical="center" wrapText="1"/>
    </xf>
    <xf numFmtId="0" fontId="15" fillId="29" borderId="59" xfId="0" applyFont="1" applyFill="1" applyBorder="1" applyAlignment="1">
      <alignment horizontal="left" vertical="center" wrapText="1"/>
    </xf>
    <xf numFmtId="0" fontId="15" fillId="29" borderId="60" xfId="0" applyFont="1" applyFill="1" applyBorder="1" applyAlignment="1">
      <alignment horizontal="right" vertical="center" wrapText="1"/>
    </xf>
    <xf numFmtId="0" fontId="6" fillId="35" borderId="61" xfId="0" applyFont="1" applyFill="1" applyBorder="1" applyAlignment="1">
      <alignment horizontal="left" vertical="center" wrapText="1"/>
    </xf>
    <xf numFmtId="0" fontId="6" fillId="35" borderId="6" xfId="0" applyFont="1" applyFill="1" applyBorder="1" applyAlignment="1">
      <alignment horizontal="left" vertical="center" wrapText="1"/>
    </xf>
    <xf numFmtId="0" fontId="15" fillId="29" borderId="6" xfId="0" applyFont="1" applyFill="1" applyBorder="1" applyAlignment="1">
      <alignment horizontal="left" vertical="center" wrapText="1"/>
    </xf>
    <xf numFmtId="0" fontId="15" fillId="29" borderId="62" xfId="0" applyFont="1" applyFill="1" applyBorder="1" applyAlignment="1">
      <alignment horizontal="right" vertical="center" wrapText="1"/>
    </xf>
    <xf numFmtId="0" fontId="6" fillId="35" borderId="63" xfId="0" applyFont="1" applyFill="1" applyBorder="1" applyAlignment="1">
      <alignment horizontal="left" vertical="center" wrapText="1"/>
    </xf>
    <xf numFmtId="0" fontId="6" fillId="35" borderId="64" xfId="0" applyFont="1" applyFill="1" applyBorder="1" applyAlignment="1">
      <alignment horizontal="left" vertical="center" wrapText="1"/>
    </xf>
    <xf numFmtId="0" fontId="15" fillId="29" borderId="64" xfId="0" applyFont="1" applyFill="1" applyBorder="1" applyAlignment="1">
      <alignment horizontal="left" vertical="center" wrapText="1"/>
    </xf>
    <xf numFmtId="0" fontId="15" fillId="29" borderId="65" xfId="0" applyFont="1" applyFill="1" applyBorder="1" applyAlignment="1">
      <alignment horizontal="right" vertical="center" wrapText="1"/>
    </xf>
    <xf numFmtId="1" fontId="8" fillId="29" borderId="159" xfId="1" applyNumberFormat="1" applyFont="1" applyFill="1" applyBorder="1" applyAlignment="1">
      <alignment horizontal="left" vertical="center" wrapText="1"/>
    </xf>
    <xf numFmtId="1" fontId="8" fillId="29" borderId="121" xfId="1" applyNumberFormat="1" applyFont="1" applyFill="1" applyBorder="1" applyAlignment="1">
      <alignment horizontal="left" vertical="center" wrapText="1"/>
    </xf>
    <xf numFmtId="1" fontId="8" fillId="29" borderId="160" xfId="1" applyNumberFormat="1" applyFont="1" applyFill="1" applyBorder="1" applyAlignment="1">
      <alignment horizontal="left" vertical="center" wrapText="1"/>
    </xf>
    <xf numFmtId="1" fontId="8" fillId="29" borderId="131" xfId="1" applyNumberFormat="1" applyFont="1" applyFill="1" applyBorder="1" applyAlignment="1">
      <alignment horizontal="left" vertical="center" wrapText="1"/>
    </xf>
    <xf numFmtId="49" fontId="6" fillId="29" borderId="163" xfId="1" applyNumberFormat="1" applyFont="1" applyFill="1" applyBorder="1" applyAlignment="1">
      <alignment horizontal="left" vertical="center" wrapText="1"/>
    </xf>
    <xf numFmtId="1" fontId="6" fillId="29" borderId="163" xfId="1" applyNumberFormat="1" applyFont="1" applyFill="1" applyBorder="1" applyAlignment="1">
      <alignment horizontal="right" vertical="center" shrinkToFit="1"/>
    </xf>
    <xf numFmtId="49" fontId="6" fillId="29" borderId="49" xfId="1" applyNumberFormat="1" applyFont="1" applyFill="1" applyBorder="1" applyAlignment="1">
      <alignment horizontal="left" vertical="center" wrapText="1"/>
    </xf>
    <xf numFmtId="1" fontId="6" fillId="29" borderId="49" xfId="1" applyNumberFormat="1" applyFont="1" applyFill="1" applyBorder="1" applyAlignment="1">
      <alignment horizontal="right" vertical="center" shrinkToFit="1"/>
    </xf>
    <xf numFmtId="2" fontId="6" fillId="29" borderId="163" xfId="1" applyNumberFormat="1" applyFont="1" applyFill="1" applyBorder="1" applyAlignment="1">
      <alignment horizontal="left" vertical="center" shrinkToFit="1"/>
    </xf>
    <xf numFmtId="2" fontId="6" fillId="29" borderId="163" xfId="1" applyNumberFormat="1" applyFont="1" applyFill="1" applyBorder="1" applyAlignment="1">
      <alignment horizontal="left" vertical="center" wrapText="1" shrinkToFit="1"/>
    </xf>
    <xf numFmtId="49" fontId="6" fillId="29" borderId="163" xfId="1" applyNumberFormat="1" applyFont="1" applyFill="1" applyBorder="1" applyAlignment="1">
      <alignment horizontal="left" vertical="center" wrapText="1" shrinkToFit="1"/>
    </xf>
    <xf numFmtId="1" fontId="6" fillId="29" borderId="163" xfId="1" applyNumberFormat="1" applyFont="1" applyFill="1" applyBorder="1" applyAlignment="1">
      <alignment horizontal="right" vertical="center" wrapText="1"/>
    </xf>
    <xf numFmtId="1" fontId="8" fillId="29" borderId="132" xfId="1" applyNumberFormat="1" applyFont="1" applyFill="1" applyBorder="1" applyAlignment="1">
      <alignment horizontal="left" vertical="center" wrapText="1"/>
    </xf>
    <xf numFmtId="1" fontId="8" fillId="29" borderId="133" xfId="1" applyNumberFormat="1" applyFont="1" applyFill="1" applyBorder="1" applyAlignment="1">
      <alignment horizontal="left" vertical="center" wrapText="1"/>
    </xf>
    <xf numFmtId="1" fontId="8" fillId="29" borderId="134" xfId="1" applyNumberFormat="1" applyFont="1" applyFill="1" applyBorder="1" applyAlignment="1">
      <alignment horizontal="left" vertical="center" wrapText="1"/>
    </xf>
    <xf numFmtId="165" fontId="8" fillId="36" borderId="12" xfId="1" applyNumberFormat="1" applyFont="1" applyFill="1" applyBorder="1" applyAlignment="1" applyProtection="1">
      <alignment horizontal="left" vertical="center" wrapText="1"/>
      <protection locked="0"/>
    </xf>
    <xf numFmtId="0" fontId="8" fillId="36" borderId="13" xfId="1" applyFont="1" applyFill="1" applyBorder="1" applyAlignment="1" applyProtection="1">
      <alignment horizontal="left" vertical="center" wrapText="1"/>
      <protection locked="0"/>
    </xf>
    <xf numFmtId="165" fontId="6" fillId="36" borderId="17" xfId="1" applyNumberFormat="1" applyFont="1" applyFill="1" applyBorder="1" applyAlignment="1">
      <alignment horizontal="left" vertical="center" wrapText="1"/>
    </xf>
    <xf numFmtId="0" fontId="6" fillId="36" borderId="14" xfId="1" applyFont="1" applyFill="1" applyBorder="1" applyAlignment="1">
      <alignment horizontal="left" vertical="center" wrapText="1"/>
    </xf>
    <xf numFmtId="0" fontId="8" fillId="36" borderId="19" xfId="1" applyFont="1" applyFill="1" applyBorder="1" applyAlignment="1" applyProtection="1">
      <alignment horizontal="left" vertical="center" wrapText="1"/>
      <protection locked="0"/>
    </xf>
    <xf numFmtId="2" fontId="6" fillId="36" borderId="14" xfId="1" applyNumberFormat="1" applyFont="1" applyFill="1" applyBorder="1" applyAlignment="1">
      <alignment horizontal="right" vertical="center"/>
    </xf>
    <xf numFmtId="0" fontId="6" fillId="36" borderId="14" xfId="1" applyFont="1" applyFill="1" applyBorder="1" applyAlignment="1" applyProtection="1">
      <alignment horizontal="left" vertical="center" wrapText="1"/>
      <protection locked="0"/>
    </xf>
    <xf numFmtId="0" fontId="6" fillId="36" borderId="48" xfId="1" applyFont="1" applyFill="1" applyBorder="1" applyAlignment="1" applyProtection="1">
      <alignment horizontal="left" vertical="center" wrapText="1"/>
      <protection locked="0"/>
    </xf>
    <xf numFmtId="165" fontId="6" fillId="36" borderId="17" xfId="1" applyNumberFormat="1" applyFont="1" applyFill="1" applyBorder="1" applyAlignment="1" applyProtection="1">
      <alignment horizontal="left" vertical="center" wrapText="1"/>
      <protection locked="0"/>
    </xf>
    <xf numFmtId="0" fontId="8" fillId="36" borderId="14" xfId="1" applyFont="1" applyFill="1" applyBorder="1" applyAlignment="1">
      <alignment horizontal="left" vertical="center" wrapText="1"/>
    </xf>
    <xf numFmtId="0" fontId="8" fillId="36" borderId="19" xfId="1" applyFont="1" applyFill="1" applyBorder="1" applyAlignment="1">
      <alignment horizontal="left" vertical="center" wrapText="1"/>
    </xf>
    <xf numFmtId="2" fontId="6" fillId="36" borderId="14" xfId="1" applyNumberFormat="1" applyFont="1" applyFill="1" applyBorder="1" applyAlignment="1" applyProtection="1">
      <alignment horizontal="right" vertical="center" wrapText="1"/>
      <protection locked="0"/>
    </xf>
    <xf numFmtId="0" fontId="8" fillId="36" borderId="12" xfId="1" applyFont="1" applyFill="1" applyBorder="1" applyAlignment="1" applyProtection="1">
      <alignment horizontal="left" vertical="center" wrapText="1"/>
      <protection locked="0"/>
    </xf>
    <xf numFmtId="0" fontId="8" fillId="36" borderId="47" xfId="1" applyFont="1" applyFill="1" applyBorder="1" applyAlignment="1" applyProtection="1">
      <alignment horizontal="left" vertical="center" wrapText="1"/>
      <protection locked="0"/>
    </xf>
    <xf numFmtId="0" fontId="8" fillId="36" borderId="51" xfId="1" applyFont="1" applyFill="1" applyBorder="1" applyAlignment="1" applyProtection="1">
      <alignment horizontal="left" vertical="center" wrapText="1"/>
      <protection locked="0"/>
    </xf>
    <xf numFmtId="0" fontId="8" fillId="34" borderId="20" xfId="1" applyFont="1" applyFill="1" applyBorder="1" applyAlignment="1" applyProtection="1">
      <alignment horizontal="left" vertical="center" wrapText="1"/>
      <protection locked="0"/>
    </xf>
    <xf numFmtId="0" fontId="8" fillId="34" borderId="39" xfId="1" applyFont="1" applyFill="1" applyBorder="1" applyAlignment="1" applyProtection="1">
      <alignment horizontal="left" vertical="center" wrapText="1"/>
      <protection locked="0"/>
    </xf>
    <xf numFmtId="0" fontId="6" fillId="37" borderId="21" xfId="0" applyFont="1" applyFill="1" applyBorder="1" applyAlignment="1">
      <alignment horizontal="left" vertical="center" wrapText="1"/>
    </xf>
    <xf numFmtId="0" fontId="6" fillId="37" borderId="18" xfId="0" applyFont="1" applyFill="1" applyBorder="1" applyAlignment="1">
      <alignment horizontal="left" vertical="center" wrapText="1"/>
    </xf>
    <xf numFmtId="0" fontId="15" fillId="38" borderId="18" xfId="0" applyFont="1" applyFill="1" applyBorder="1" applyAlignment="1">
      <alignment horizontal="left" vertical="center" wrapText="1"/>
    </xf>
    <xf numFmtId="0" fontId="15" fillId="38" borderId="29" xfId="0" applyFont="1" applyFill="1" applyBorder="1" applyAlignment="1">
      <alignment horizontal="right" vertical="center" wrapText="1"/>
    </xf>
    <xf numFmtId="0" fontId="6" fillId="37" borderId="8" xfId="0" applyFont="1" applyFill="1" applyBorder="1" applyAlignment="1">
      <alignment horizontal="left" vertical="center" wrapText="1"/>
    </xf>
    <xf numFmtId="0" fontId="6" fillId="37" borderId="6" xfId="0" applyFont="1" applyFill="1" applyBorder="1" applyAlignment="1">
      <alignment horizontal="left" vertical="center" wrapText="1"/>
    </xf>
    <xf numFmtId="0" fontId="15" fillId="38" borderId="6" xfId="0" applyFont="1" applyFill="1" applyBorder="1" applyAlignment="1">
      <alignment horizontal="left" vertical="center" wrapText="1"/>
    </xf>
    <xf numFmtId="0" fontId="15" fillId="38" borderId="24" xfId="0" applyFont="1" applyFill="1" applyBorder="1" applyAlignment="1">
      <alignment horizontal="right" vertical="center" wrapText="1"/>
    </xf>
    <xf numFmtId="0" fontId="6" fillId="37" borderId="31" xfId="0" applyFont="1" applyFill="1" applyBorder="1" applyAlignment="1">
      <alignment horizontal="left" vertical="center" wrapText="1"/>
    </xf>
    <xf numFmtId="0" fontId="6" fillId="37" borderId="25" xfId="0" applyFont="1" applyFill="1" applyBorder="1" applyAlignment="1">
      <alignment horizontal="left" vertical="center" wrapText="1"/>
    </xf>
    <xf numFmtId="0" fontId="15" fillId="38" borderId="25" xfId="0" applyFont="1" applyFill="1" applyBorder="1" applyAlignment="1">
      <alignment horizontal="left" vertical="center" wrapText="1"/>
    </xf>
    <xf numFmtId="0" fontId="15" fillId="38" borderId="57" xfId="0" applyFont="1" applyFill="1" applyBorder="1" applyAlignment="1">
      <alignment horizontal="right" vertical="center" wrapText="1"/>
    </xf>
    <xf numFmtId="0" fontId="15" fillId="38" borderId="71" xfId="0" applyFont="1" applyFill="1" applyBorder="1" applyAlignment="1">
      <alignment horizontal="left" vertical="center" wrapText="1"/>
    </xf>
    <xf numFmtId="0" fontId="21" fillId="38" borderId="42" xfId="0" applyFont="1" applyFill="1" applyBorder="1" applyAlignment="1">
      <alignment horizontal="left" vertical="center" wrapText="1"/>
    </xf>
    <xf numFmtId="0" fontId="15" fillId="38" borderId="42" xfId="0" applyFont="1" applyFill="1" applyBorder="1" applyAlignment="1">
      <alignment horizontal="left" vertical="center" wrapText="1"/>
    </xf>
    <xf numFmtId="0" fontId="15" fillId="38" borderId="81" xfId="0" applyFont="1" applyFill="1" applyBorder="1" applyAlignment="1">
      <alignment horizontal="right" vertical="center" wrapText="1"/>
    </xf>
    <xf numFmtId="0" fontId="15" fillId="38" borderId="111" xfId="0" applyFont="1" applyFill="1" applyBorder="1" applyAlignment="1">
      <alignment horizontal="left" vertical="center" wrapText="1"/>
    </xf>
    <xf numFmtId="0" fontId="21" fillId="38" borderId="41" xfId="0" applyFont="1" applyFill="1" applyBorder="1" applyAlignment="1">
      <alignment horizontal="left" vertical="center" wrapText="1"/>
    </xf>
    <xf numFmtId="0" fontId="15" fillId="38" borderId="41" xfId="0" applyFont="1" applyFill="1" applyBorder="1" applyAlignment="1">
      <alignment horizontal="left" vertical="center" wrapText="1"/>
    </xf>
    <xf numFmtId="0" fontId="15" fillId="38" borderId="74" xfId="0" applyFont="1" applyFill="1" applyBorder="1" applyAlignment="1">
      <alignment horizontal="right" vertical="center" wrapText="1"/>
    </xf>
    <xf numFmtId="0" fontId="15" fillId="38" borderId="114" xfId="0" applyFont="1" applyFill="1" applyBorder="1" applyAlignment="1">
      <alignment horizontal="left" vertical="center" wrapText="1"/>
    </xf>
    <xf numFmtId="0" fontId="21" fillId="38" borderId="72" xfId="0" applyFont="1" applyFill="1" applyBorder="1" applyAlignment="1">
      <alignment horizontal="left" vertical="center" wrapText="1"/>
    </xf>
    <xf numFmtId="0" fontId="15" fillId="38" borderId="72" xfId="0" applyFont="1" applyFill="1" applyBorder="1" applyAlignment="1">
      <alignment horizontal="left" vertical="center" wrapText="1"/>
    </xf>
    <xf numFmtId="0" fontId="15" fillId="38" borderId="75" xfId="0" applyFont="1" applyFill="1" applyBorder="1" applyAlignment="1">
      <alignment horizontal="right" vertical="center" wrapText="1"/>
    </xf>
    <xf numFmtId="2" fontId="6" fillId="38" borderId="163" xfId="1" applyNumberFormat="1" applyFont="1" applyFill="1" applyBorder="1" applyAlignment="1">
      <alignment horizontal="left" vertical="center" shrinkToFit="1"/>
    </xf>
    <xf numFmtId="2" fontId="6" fillId="38" borderId="163" xfId="1" applyNumberFormat="1" applyFont="1" applyFill="1" applyBorder="1" applyAlignment="1">
      <alignment horizontal="left" vertical="center" wrapText="1" shrinkToFit="1"/>
    </xf>
    <xf numFmtId="1" fontId="6" fillId="38" borderId="163" xfId="1" applyNumberFormat="1" applyFont="1" applyFill="1" applyBorder="1" applyAlignment="1">
      <alignment horizontal="right" vertical="center" shrinkToFit="1"/>
    </xf>
    <xf numFmtId="49" fontId="6" fillId="38" borderId="163" xfId="1" applyNumberFormat="1" applyFont="1" applyFill="1" applyBorder="1" applyAlignment="1">
      <alignment horizontal="left" vertical="center" wrapText="1" shrinkToFit="1"/>
    </xf>
    <xf numFmtId="1" fontId="6" fillId="38" borderId="163" xfId="1" applyNumberFormat="1" applyFont="1" applyFill="1" applyBorder="1" applyAlignment="1">
      <alignment horizontal="right" vertical="center" wrapText="1"/>
    </xf>
    <xf numFmtId="2" fontId="6" fillId="38" borderId="49" xfId="1" applyNumberFormat="1" applyFont="1" applyFill="1" applyBorder="1" applyAlignment="1">
      <alignment horizontal="left" vertical="center" shrinkToFit="1"/>
    </xf>
    <xf numFmtId="2" fontId="6" fillId="38" borderId="49" xfId="1" applyNumberFormat="1" applyFont="1" applyFill="1" applyBorder="1" applyAlignment="1">
      <alignment horizontal="left" vertical="center" wrapText="1" shrinkToFit="1"/>
    </xf>
    <xf numFmtId="1" fontId="6" fillId="38" borderId="49" xfId="1" applyNumberFormat="1" applyFont="1" applyFill="1" applyBorder="1" applyAlignment="1">
      <alignment horizontal="right" vertical="center" shrinkToFit="1"/>
    </xf>
    <xf numFmtId="49" fontId="6" fillId="38" borderId="49" xfId="1" applyNumberFormat="1" applyFont="1" applyFill="1" applyBorder="1" applyAlignment="1">
      <alignment horizontal="left" vertical="center" wrapText="1" shrinkToFit="1"/>
    </xf>
    <xf numFmtId="1" fontId="6" fillId="38" borderId="49" xfId="1" applyNumberFormat="1" applyFont="1" applyFill="1" applyBorder="1" applyAlignment="1">
      <alignment horizontal="right" vertical="center" wrapText="1"/>
    </xf>
    <xf numFmtId="0" fontId="15" fillId="38" borderId="80" xfId="0" applyFont="1" applyFill="1" applyBorder="1" applyAlignment="1">
      <alignment horizontal="left" vertical="center" wrapText="1"/>
    </xf>
    <xf numFmtId="0" fontId="15" fillId="38" borderId="82" xfId="0" applyFont="1" applyFill="1" applyBorder="1" applyAlignment="1">
      <alignment horizontal="left" vertical="center" wrapText="1"/>
    </xf>
    <xf numFmtId="0" fontId="15" fillId="38" borderId="83" xfId="0" applyFont="1" applyFill="1" applyBorder="1" applyAlignment="1">
      <alignment horizontal="left" vertical="center" wrapText="1"/>
    </xf>
    <xf numFmtId="0" fontId="21" fillId="38" borderId="97" xfId="0" applyFont="1" applyFill="1" applyBorder="1" applyAlignment="1">
      <alignment horizontal="left" vertical="center" wrapText="1"/>
    </xf>
    <xf numFmtId="0" fontId="15" fillId="38" borderId="97" xfId="0" applyFont="1" applyFill="1" applyBorder="1" applyAlignment="1">
      <alignment horizontal="left" vertical="center" wrapText="1"/>
    </xf>
    <xf numFmtId="0" fontId="15" fillId="38" borderId="76" xfId="0" applyFont="1" applyFill="1" applyBorder="1" applyAlignment="1">
      <alignment horizontal="right" vertical="center" wrapText="1"/>
    </xf>
    <xf numFmtId="49" fontId="4" fillId="0" borderId="0" xfId="2" applyNumberFormat="1" applyAlignment="1" applyProtection="1"/>
    <xf numFmtId="0" fontId="8" fillId="34" borderId="39" xfId="10" applyFont="1" applyFill="1" applyBorder="1" applyAlignment="1" applyProtection="1">
      <alignment horizontal="left" vertical="center" wrapText="1"/>
      <protection locked="0"/>
    </xf>
    <xf numFmtId="1" fontId="8" fillId="0" borderId="10" xfId="10" applyNumberFormat="1" applyFont="1" applyBorder="1" applyAlignment="1" applyProtection="1">
      <alignment horizontal="left" vertical="center" wrapText="1"/>
      <protection locked="0"/>
    </xf>
    <xf numFmtId="1" fontId="8" fillId="36" borderId="16" xfId="10" applyNumberFormat="1" applyFont="1" applyFill="1" applyBorder="1" applyAlignment="1" applyProtection="1">
      <alignment horizontal="left" vertical="center" wrapText="1"/>
      <protection locked="0"/>
    </xf>
    <xf numFmtId="1" fontId="8" fillId="36" borderId="47" xfId="10" applyNumberFormat="1" applyFont="1" applyFill="1" applyBorder="1" applyAlignment="1" applyProtection="1">
      <alignment horizontal="left" vertical="center" wrapText="1"/>
      <protection locked="0"/>
    </xf>
    <xf numFmtId="1" fontId="8" fillId="36" borderId="66" xfId="10" applyNumberFormat="1" applyFont="1" applyFill="1" applyBorder="1" applyAlignment="1" applyProtection="1">
      <alignment horizontal="left" vertical="center" wrapText="1"/>
      <protection locked="0"/>
    </xf>
    <xf numFmtId="0" fontId="6" fillId="40" borderId="22" xfId="10" applyFont="1" applyFill="1" applyBorder="1" applyAlignment="1">
      <alignment horizontal="left" vertical="center" shrinkToFit="1"/>
    </xf>
    <xf numFmtId="0" fontId="6" fillId="40" borderId="18" xfId="10" applyFont="1" applyFill="1" applyBorder="1" applyAlignment="1" applyProtection="1">
      <alignment horizontal="left" vertical="center" wrapText="1" shrinkToFit="1"/>
      <protection locked="0"/>
    </xf>
    <xf numFmtId="49" fontId="6" fillId="40" borderId="18" xfId="10" applyNumberFormat="1" applyFont="1" applyFill="1" applyBorder="1" applyAlignment="1" applyProtection="1">
      <alignment horizontal="left" vertical="center" wrapText="1" shrinkToFit="1"/>
      <protection locked="0"/>
    </xf>
    <xf numFmtId="0" fontId="6" fillId="40" borderId="18" xfId="10" applyFont="1" applyFill="1" applyBorder="1" applyAlignment="1" applyProtection="1">
      <alignment horizontal="left" vertical="center" shrinkToFit="1"/>
      <protection locked="0"/>
    </xf>
    <xf numFmtId="1" fontId="6" fillId="40" borderId="29" xfId="10" applyNumberFormat="1" applyFont="1" applyFill="1" applyBorder="1" applyAlignment="1" applyProtection="1">
      <alignment horizontal="right" vertical="center" shrinkToFit="1"/>
      <protection locked="0"/>
    </xf>
    <xf numFmtId="2" fontId="6" fillId="15" borderId="22" xfId="10" applyNumberFormat="1" applyFont="1" applyFill="1" applyBorder="1" applyAlignment="1" applyProtection="1">
      <alignment horizontal="right" vertical="center" shrinkToFit="1"/>
      <protection locked="0"/>
    </xf>
    <xf numFmtId="2" fontId="6" fillId="7" borderId="18" xfId="10" applyNumberFormat="1" applyFont="1" applyFill="1" applyBorder="1" applyAlignment="1" applyProtection="1">
      <alignment horizontal="right" vertical="center" shrinkToFit="1"/>
      <protection locked="0"/>
    </xf>
    <xf numFmtId="2" fontId="6" fillId="7" borderId="29" xfId="10" applyNumberFormat="1" applyFont="1" applyFill="1" applyBorder="1" applyAlignment="1" applyProtection="1">
      <alignment horizontal="right" vertical="center" shrinkToFit="1"/>
      <protection locked="0"/>
    </xf>
    <xf numFmtId="49" fontId="6" fillId="40" borderId="23" xfId="10" applyNumberFormat="1" applyFont="1" applyFill="1" applyBorder="1" applyAlignment="1" applyProtection="1">
      <alignment horizontal="left" vertical="center" shrinkToFit="1"/>
      <protection locked="0"/>
    </xf>
    <xf numFmtId="0" fontId="6" fillId="40" borderId="6" xfId="10" applyFont="1" applyFill="1" applyBorder="1" applyAlignment="1" applyProtection="1">
      <alignment horizontal="left" vertical="center" wrapText="1" shrinkToFit="1"/>
      <protection locked="0"/>
    </xf>
    <xf numFmtId="49" fontId="6" fillId="40" borderId="6" xfId="10" applyNumberFormat="1" applyFont="1" applyFill="1" applyBorder="1" applyAlignment="1" applyProtection="1">
      <alignment horizontal="left" vertical="center" wrapText="1" shrinkToFit="1"/>
      <protection locked="0"/>
    </xf>
    <xf numFmtId="0" fontId="6" fillId="40" borderId="6" xfId="10" applyFont="1" applyFill="1" applyBorder="1" applyAlignment="1" applyProtection="1">
      <alignment horizontal="left" vertical="center" shrinkToFit="1"/>
      <protection locked="0"/>
    </xf>
    <xf numFmtId="1" fontId="6" fillId="40" borderId="24" xfId="10" applyNumberFormat="1" applyFont="1" applyFill="1" applyBorder="1" applyAlignment="1" applyProtection="1">
      <alignment horizontal="right" vertical="center" shrinkToFit="1"/>
      <protection locked="0"/>
    </xf>
    <xf numFmtId="2" fontId="6" fillId="15" borderId="23" xfId="10" applyNumberFormat="1" applyFont="1" applyFill="1" applyBorder="1" applyAlignment="1" applyProtection="1">
      <alignment horizontal="right" vertical="center" shrinkToFit="1"/>
      <protection locked="0"/>
    </xf>
    <xf numFmtId="2" fontId="6" fillId="0" borderId="6" xfId="10" applyNumberFormat="1" applyFont="1" applyBorder="1" applyAlignment="1" applyProtection="1">
      <alignment horizontal="right" vertical="center" shrinkToFit="1"/>
      <protection locked="0"/>
    </xf>
    <xf numFmtId="2" fontId="6" fillId="0" borderId="24" xfId="10" applyNumberFormat="1" applyFont="1" applyBorder="1" applyAlignment="1" applyProtection="1">
      <alignment horizontal="right" vertical="center" shrinkToFit="1"/>
      <protection locked="0"/>
    </xf>
    <xf numFmtId="0" fontId="6" fillId="40" borderId="23" xfId="10" applyFont="1" applyFill="1" applyBorder="1" applyAlignment="1" applyProtection="1">
      <alignment horizontal="left" vertical="center" shrinkToFit="1"/>
      <protection locked="0"/>
    </xf>
    <xf numFmtId="2" fontId="6" fillId="7" borderId="6" xfId="10" applyNumberFormat="1" applyFont="1" applyFill="1" applyBorder="1" applyAlignment="1" applyProtection="1">
      <alignment horizontal="right" vertical="center" shrinkToFit="1"/>
      <protection locked="0"/>
    </xf>
    <xf numFmtId="2" fontId="6" fillId="7" borderId="24" xfId="10" applyNumberFormat="1" applyFont="1" applyFill="1" applyBorder="1" applyAlignment="1" applyProtection="1">
      <alignment horizontal="right" vertical="center" shrinkToFit="1"/>
      <protection locked="0"/>
    </xf>
    <xf numFmtId="2" fontId="6" fillId="40" borderId="6" xfId="10" applyNumberFormat="1" applyFont="1" applyFill="1" applyBorder="1" applyAlignment="1">
      <alignment horizontal="left" vertical="center" wrapText="1"/>
    </xf>
    <xf numFmtId="2" fontId="6" fillId="3" borderId="23" xfId="10" applyNumberFormat="1" applyFont="1" applyFill="1" applyBorder="1" applyAlignment="1" applyProtection="1">
      <alignment horizontal="right" vertical="center" shrinkToFit="1"/>
      <protection locked="0"/>
    </xf>
    <xf numFmtId="2" fontId="6" fillId="3" borderId="24" xfId="10" applyNumberFormat="1" applyFont="1" applyFill="1" applyBorder="1" applyAlignment="1" applyProtection="1">
      <alignment horizontal="right" vertical="center" shrinkToFit="1"/>
      <protection locked="0"/>
    </xf>
    <xf numFmtId="2" fontId="6" fillId="40" borderId="23" xfId="10" applyNumberFormat="1" applyFont="1" applyFill="1" applyBorder="1" applyAlignment="1" applyProtection="1">
      <alignment horizontal="left" vertical="center" shrinkToFit="1"/>
      <protection locked="0"/>
    </xf>
    <xf numFmtId="2" fontId="6" fillId="40" borderId="6" xfId="10" applyNumberFormat="1" applyFont="1" applyFill="1" applyBorder="1" applyAlignment="1" applyProtection="1">
      <alignment horizontal="left" vertical="center" wrapText="1" shrinkToFit="1"/>
      <protection locked="0"/>
    </xf>
    <xf numFmtId="2" fontId="6" fillId="40" borderId="6" xfId="10" applyNumberFormat="1" applyFont="1" applyFill="1" applyBorder="1" applyAlignment="1" applyProtection="1">
      <alignment horizontal="left" vertical="center" shrinkToFit="1"/>
      <protection locked="0"/>
    </xf>
    <xf numFmtId="2" fontId="6" fillId="3" borderId="6" xfId="10" applyNumberFormat="1" applyFont="1" applyFill="1" applyBorder="1" applyAlignment="1" applyProtection="1">
      <alignment horizontal="right" vertical="center" shrinkToFit="1"/>
      <protection locked="0"/>
    </xf>
    <xf numFmtId="2" fontId="6" fillId="15" borderId="6" xfId="10" applyNumberFormat="1" applyFont="1" applyFill="1" applyBorder="1" applyAlignment="1" applyProtection="1">
      <alignment horizontal="right" vertical="center" shrinkToFit="1"/>
      <protection locked="0"/>
    </xf>
    <xf numFmtId="2" fontId="6" fillId="15" borderId="24" xfId="10" applyNumberFormat="1" applyFont="1" applyFill="1" applyBorder="1" applyAlignment="1" applyProtection="1">
      <alignment horizontal="right" vertical="center" shrinkToFit="1"/>
      <protection locked="0"/>
    </xf>
    <xf numFmtId="2" fontId="6" fillId="40" borderId="56" xfId="10" applyNumberFormat="1" applyFont="1" applyFill="1" applyBorder="1" applyAlignment="1" applyProtection="1">
      <alignment horizontal="left" vertical="center" shrinkToFit="1"/>
      <protection locked="0"/>
    </xf>
    <xf numFmtId="2" fontId="6" fillId="40" borderId="27" xfId="10" applyNumberFormat="1" applyFont="1" applyFill="1" applyBorder="1" applyAlignment="1" applyProtection="1">
      <alignment horizontal="left" vertical="center" wrapText="1" shrinkToFit="1"/>
      <protection locked="0"/>
    </xf>
    <xf numFmtId="2" fontId="6" fillId="40" borderId="27" xfId="10" applyNumberFormat="1" applyFont="1" applyFill="1" applyBorder="1" applyAlignment="1" applyProtection="1">
      <alignment horizontal="left" vertical="center" shrinkToFit="1"/>
      <protection locked="0"/>
    </xf>
    <xf numFmtId="1" fontId="6" fillId="40" borderId="28" xfId="10" applyNumberFormat="1" applyFont="1" applyFill="1" applyBorder="1" applyAlignment="1" applyProtection="1">
      <alignment horizontal="right" vertical="center" shrinkToFit="1"/>
      <protection locked="0"/>
    </xf>
    <xf numFmtId="2" fontId="6" fillId="3" borderId="56" xfId="10" applyNumberFormat="1" applyFont="1" applyFill="1" applyBorder="1" applyAlignment="1" applyProtection="1">
      <alignment horizontal="right" vertical="center" shrinkToFit="1"/>
      <protection locked="0"/>
    </xf>
    <xf numFmtId="2" fontId="6" fillId="3" borderId="28" xfId="10" applyNumberFormat="1" applyFont="1" applyFill="1" applyBorder="1" applyAlignment="1" applyProtection="1">
      <alignment horizontal="right" vertical="center" shrinkToFit="1"/>
      <protection locked="0"/>
    </xf>
    <xf numFmtId="0" fontId="6" fillId="36" borderId="22" xfId="10" applyFont="1" applyFill="1" applyBorder="1" applyAlignment="1">
      <alignment horizontal="left" vertical="center" shrinkToFit="1"/>
    </xf>
    <xf numFmtId="0" fontId="6" fillId="36" borderId="18" xfId="10" applyFont="1" applyFill="1" applyBorder="1" applyAlignment="1" applyProtection="1">
      <alignment horizontal="left" vertical="center" wrapText="1" shrinkToFit="1"/>
      <protection locked="0"/>
    </xf>
    <xf numFmtId="0" fontId="6" fillId="36" borderId="23" xfId="10" applyFont="1" applyFill="1" applyBorder="1" applyAlignment="1" applyProtection="1">
      <alignment horizontal="left" vertical="center" shrinkToFit="1"/>
      <protection locked="0"/>
    </xf>
    <xf numFmtId="2" fontId="6" fillId="36" borderId="6" xfId="10" applyNumberFormat="1" applyFont="1" applyFill="1" applyBorder="1" applyAlignment="1">
      <alignment horizontal="left" vertical="center" wrapText="1"/>
    </xf>
    <xf numFmtId="49" fontId="6" fillId="36" borderId="6" xfId="10" applyNumberFormat="1" applyFont="1" applyFill="1" applyBorder="1" applyAlignment="1">
      <alignment horizontal="left" vertical="center" wrapText="1" shrinkToFit="1"/>
    </xf>
    <xf numFmtId="0" fontId="6" fillId="36" borderId="6" xfId="10" applyFont="1" applyFill="1" applyBorder="1" applyAlignment="1" applyProtection="1">
      <alignment horizontal="left" vertical="center" shrinkToFit="1"/>
      <protection locked="0"/>
    </xf>
    <xf numFmtId="1" fontId="6" fillId="36" borderId="24" xfId="10" applyNumberFormat="1" applyFont="1" applyFill="1" applyBorder="1" applyAlignment="1" applyProtection="1">
      <alignment horizontal="right" vertical="center" shrinkToFit="1"/>
      <protection locked="0"/>
    </xf>
    <xf numFmtId="166" fontId="6" fillId="15" borderId="23" xfId="10" applyNumberFormat="1" applyFont="1" applyFill="1" applyBorder="1" applyAlignment="1" applyProtection="1">
      <alignment horizontal="right" vertical="center" shrinkToFit="1"/>
      <protection locked="0"/>
    </xf>
    <xf numFmtId="166" fontId="6" fillId="0" borderId="6" xfId="10" applyNumberFormat="1" applyFont="1" applyBorder="1" applyAlignment="1" applyProtection="1">
      <alignment horizontal="right" vertical="center" shrinkToFit="1"/>
      <protection locked="0"/>
    </xf>
    <xf numFmtId="166" fontId="6" fillId="0" borderId="24" xfId="10" applyNumberFormat="1" applyFont="1" applyBorder="1" applyAlignment="1" applyProtection="1">
      <alignment horizontal="right" vertical="center" shrinkToFit="1"/>
      <protection locked="0"/>
    </xf>
    <xf numFmtId="2" fontId="6" fillId="9" borderId="23" xfId="10" applyNumberFormat="1" applyFont="1" applyFill="1" applyBorder="1" applyAlignment="1" applyProtection="1">
      <alignment horizontal="right" vertical="center" shrinkToFit="1"/>
      <protection locked="0"/>
    </xf>
    <xf numFmtId="165" fontId="6" fillId="3" borderId="24" xfId="10" applyNumberFormat="1" applyFont="1" applyFill="1" applyBorder="1" applyAlignment="1" applyProtection="1">
      <alignment horizontal="right" vertical="center" shrinkToFit="1"/>
      <protection locked="0"/>
    </xf>
    <xf numFmtId="0" fontId="6" fillId="36" borderId="6" xfId="10" applyFont="1" applyFill="1" applyBorder="1" applyAlignment="1" applyProtection="1">
      <alignment horizontal="left" vertical="center" wrapText="1" shrinkToFit="1"/>
      <protection locked="0"/>
    </xf>
    <xf numFmtId="49" fontId="6" fillId="36" borderId="6" xfId="10" applyNumberFormat="1" applyFont="1" applyFill="1" applyBorder="1" applyAlignment="1">
      <alignment horizontal="left" vertical="center" wrapText="1"/>
    </xf>
    <xf numFmtId="0" fontId="6" fillId="36" borderId="6" xfId="10" applyFont="1" applyFill="1" applyBorder="1" applyAlignment="1">
      <alignment horizontal="left" vertical="center" shrinkToFit="1"/>
    </xf>
    <xf numFmtId="1" fontId="6" fillId="36" borderId="24" xfId="10" applyNumberFormat="1" applyFont="1" applyFill="1" applyBorder="1" applyAlignment="1">
      <alignment horizontal="right" vertical="center" shrinkToFit="1"/>
    </xf>
    <xf numFmtId="165" fontId="6" fillId="3" borderId="23" xfId="10" applyNumberFormat="1" applyFont="1" applyFill="1" applyBorder="1" applyAlignment="1" applyProtection="1">
      <alignment horizontal="right" vertical="center" shrinkToFit="1"/>
      <protection locked="0"/>
    </xf>
    <xf numFmtId="165" fontId="6" fillId="3" borderId="6" xfId="10" applyNumberFormat="1" applyFont="1" applyFill="1" applyBorder="1" applyAlignment="1" applyProtection="1">
      <alignment horizontal="right" vertical="center" shrinkToFit="1"/>
      <protection locked="0"/>
    </xf>
    <xf numFmtId="0" fontId="6" fillId="36" borderId="56" xfId="10" applyFont="1" applyFill="1" applyBorder="1" applyAlignment="1" applyProtection="1">
      <alignment horizontal="left" vertical="center" shrinkToFit="1"/>
      <protection locked="0"/>
    </xf>
    <xf numFmtId="0" fontId="6" fillId="36" borderId="27" xfId="10" applyFont="1" applyFill="1" applyBorder="1" applyAlignment="1" applyProtection="1">
      <alignment horizontal="left" vertical="center" wrapText="1" shrinkToFit="1"/>
      <protection locked="0"/>
    </xf>
    <xf numFmtId="49" fontId="6" fillId="36" borderId="27" xfId="10" applyNumberFormat="1" applyFont="1" applyFill="1" applyBorder="1" applyAlignment="1" applyProtection="1">
      <alignment horizontal="left" vertical="center" wrapText="1" shrinkToFit="1"/>
      <protection locked="0"/>
    </xf>
    <xf numFmtId="0" fontId="6" fillId="36" borderId="27" xfId="10" applyFont="1" applyFill="1" applyBorder="1" applyAlignment="1" applyProtection="1">
      <alignment horizontal="left" vertical="center" shrinkToFit="1"/>
      <protection locked="0"/>
    </xf>
    <xf numFmtId="1" fontId="6" fillId="36" borderId="28" xfId="10" applyNumberFormat="1" applyFont="1" applyFill="1" applyBorder="1" applyAlignment="1" applyProtection="1">
      <alignment horizontal="right" vertical="center" shrinkToFit="1"/>
      <protection locked="0"/>
    </xf>
    <xf numFmtId="2" fontId="6" fillId="15" borderId="56" xfId="10" applyNumberFormat="1" applyFont="1" applyFill="1" applyBorder="1" applyAlignment="1" applyProtection="1">
      <alignment horizontal="right" vertical="center" shrinkToFit="1"/>
      <protection locked="0"/>
    </xf>
    <xf numFmtId="2" fontId="6" fillId="0" borderId="27" xfId="10" applyNumberFormat="1" applyFont="1" applyBorder="1" applyAlignment="1" applyProtection="1">
      <alignment horizontal="right" vertical="center" shrinkToFit="1"/>
      <protection locked="0"/>
    </xf>
    <xf numFmtId="2" fontId="6" fillId="0" borderId="28" xfId="10" applyNumberFormat="1" applyFont="1" applyBorder="1" applyAlignment="1" applyProtection="1">
      <alignment horizontal="right" vertical="center" shrinkToFit="1"/>
      <protection locked="0"/>
    </xf>
    <xf numFmtId="0" fontId="6" fillId="40" borderId="56" xfId="10" applyFont="1" applyFill="1" applyBorder="1" applyAlignment="1" applyProtection="1">
      <alignment horizontal="left" vertical="center" shrinkToFit="1"/>
      <protection locked="0"/>
    </xf>
    <xf numFmtId="0" fontId="6" fillId="40" borderId="27" xfId="10" applyFont="1" applyFill="1" applyBorder="1" applyAlignment="1" applyProtection="1">
      <alignment horizontal="left" vertical="center" wrapText="1" shrinkToFit="1"/>
      <protection locked="0"/>
    </xf>
    <xf numFmtId="49" fontId="6" fillId="40" borderId="27" xfId="10" applyNumberFormat="1" applyFont="1" applyFill="1" applyBorder="1" applyAlignment="1" applyProtection="1">
      <alignment horizontal="left" vertical="center" wrapText="1" shrinkToFit="1"/>
      <protection locked="0"/>
    </xf>
    <xf numFmtId="0" fontId="6" fillId="40" borderId="27" xfId="10" applyFont="1" applyFill="1" applyBorder="1" applyAlignment="1" applyProtection="1">
      <alignment horizontal="left" vertical="center" shrinkToFit="1"/>
      <protection locked="0"/>
    </xf>
    <xf numFmtId="2" fontId="6" fillId="3" borderId="27" xfId="10" applyNumberFormat="1" applyFont="1" applyFill="1" applyBorder="1" applyAlignment="1" applyProtection="1">
      <alignment horizontal="right" vertical="center" shrinkToFit="1"/>
      <protection locked="0"/>
    </xf>
    <xf numFmtId="49" fontId="6" fillId="36" borderId="18" xfId="10" applyNumberFormat="1" applyFont="1" applyFill="1" applyBorder="1" applyAlignment="1" applyProtection="1">
      <alignment horizontal="left" vertical="center" wrapText="1" shrinkToFit="1"/>
      <protection locked="0"/>
    </xf>
    <xf numFmtId="0" fontId="6" fillId="36" borderId="18" xfId="10" applyFont="1" applyFill="1" applyBorder="1" applyAlignment="1">
      <alignment horizontal="left" vertical="center" shrinkToFit="1"/>
    </xf>
    <xf numFmtId="1" fontId="6" fillId="36" borderId="29" xfId="10" applyNumberFormat="1" applyFont="1" applyFill="1" applyBorder="1" applyAlignment="1">
      <alignment horizontal="right" vertical="center" shrinkToFit="1"/>
    </xf>
    <xf numFmtId="2" fontId="6" fillId="15" borderId="22" xfId="10" applyNumberFormat="1" applyFont="1" applyFill="1" applyBorder="1" applyAlignment="1">
      <alignment horizontal="right" vertical="center" shrinkToFit="1"/>
    </xf>
    <xf numFmtId="2" fontId="6" fillId="7" borderId="18" xfId="10" applyNumberFormat="1" applyFont="1" applyFill="1" applyBorder="1" applyAlignment="1">
      <alignment horizontal="right" vertical="center" shrinkToFit="1"/>
    </xf>
    <xf numFmtId="2" fontId="6" fillId="7" borderId="29" xfId="10" applyNumberFormat="1" applyFont="1" applyFill="1" applyBorder="1" applyAlignment="1">
      <alignment horizontal="right" vertical="center" shrinkToFit="1"/>
    </xf>
    <xf numFmtId="49" fontId="6" fillId="36" borderId="6" xfId="10" applyNumberFormat="1" applyFont="1" applyFill="1" applyBorder="1" applyAlignment="1" applyProtection="1">
      <alignment horizontal="left" vertical="center" wrapText="1" shrinkToFit="1"/>
      <protection locked="0"/>
    </xf>
    <xf numFmtId="2" fontId="6" fillId="15" borderId="23" xfId="10" applyNumberFormat="1" applyFont="1" applyFill="1" applyBorder="1" applyAlignment="1">
      <alignment horizontal="right" vertical="center" shrinkToFit="1"/>
    </xf>
    <xf numFmtId="2" fontId="6" fillId="7" borderId="6" xfId="10" applyNumberFormat="1" applyFont="1" applyFill="1" applyBorder="1" applyAlignment="1">
      <alignment horizontal="right" vertical="center" shrinkToFit="1"/>
    </xf>
    <xf numFmtId="2" fontId="6" fillId="7" borderId="24" xfId="10" applyNumberFormat="1" applyFont="1" applyFill="1" applyBorder="1" applyAlignment="1">
      <alignment horizontal="right" vertical="center" shrinkToFit="1"/>
    </xf>
    <xf numFmtId="49" fontId="6" fillId="36" borderId="23" xfId="10" applyNumberFormat="1" applyFont="1" applyFill="1" applyBorder="1" applyAlignment="1" applyProtection="1">
      <alignment horizontal="left" vertical="center" shrinkToFit="1"/>
      <protection locked="0"/>
    </xf>
    <xf numFmtId="0" fontId="6" fillId="36" borderId="6" xfId="10" applyFont="1" applyFill="1" applyBorder="1" applyAlignment="1">
      <alignment horizontal="left" vertical="center" wrapText="1" shrinkToFit="1"/>
    </xf>
    <xf numFmtId="49" fontId="6" fillId="39" borderId="6" xfId="10" applyNumberFormat="1" applyFont="1" applyFill="1" applyBorder="1" applyAlignment="1" applyProtection="1">
      <alignment horizontal="left" vertical="center" wrapText="1" shrinkToFit="1"/>
      <protection locked="0"/>
    </xf>
    <xf numFmtId="0" fontId="6" fillId="39" borderId="6" xfId="10" applyFont="1" applyFill="1" applyBorder="1" applyAlignment="1">
      <alignment horizontal="left" vertical="center" shrinkToFit="1"/>
    </xf>
    <xf numFmtId="1" fontId="6" fillId="39" borderId="24" xfId="10" applyNumberFormat="1" applyFont="1" applyFill="1" applyBorder="1" applyAlignment="1">
      <alignment horizontal="right" vertical="center" shrinkToFit="1"/>
    </xf>
    <xf numFmtId="0" fontId="6" fillId="36" borderId="56" xfId="10" applyFont="1" applyFill="1" applyBorder="1" applyAlignment="1">
      <alignment horizontal="left" vertical="center" shrinkToFit="1"/>
    </xf>
    <xf numFmtId="2" fontId="6" fillId="36" borderId="27" xfId="10" applyNumberFormat="1" applyFont="1" applyFill="1" applyBorder="1" applyAlignment="1" applyProtection="1">
      <alignment horizontal="left" vertical="center" wrapText="1" shrinkToFit="1"/>
      <protection locked="0"/>
    </xf>
    <xf numFmtId="49" fontId="6" fillId="36" borderId="27" xfId="10" applyNumberFormat="1" applyFont="1" applyFill="1" applyBorder="1" applyAlignment="1">
      <alignment horizontal="left" vertical="center" wrapText="1" shrinkToFit="1"/>
    </xf>
    <xf numFmtId="0" fontId="6" fillId="36" borderId="27" xfId="10" applyFont="1" applyFill="1" applyBorder="1" applyAlignment="1">
      <alignment horizontal="left" vertical="center" shrinkToFit="1"/>
    </xf>
    <xf numFmtId="1" fontId="6" fillId="36" borderId="28" xfId="10" applyNumberFormat="1" applyFont="1" applyFill="1" applyBorder="1" applyAlignment="1">
      <alignment horizontal="right" vertical="center" shrinkToFit="1"/>
    </xf>
    <xf numFmtId="0" fontId="6" fillId="40" borderId="18" xfId="10" applyFont="1" applyFill="1" applyBorder="1" applyAlignment="1">
      <alignment horizontal="left" vertical="center" shrinkToFit="1"/>
    </xf>
    <xf numFmtId="1" fontId="6" fillId="40" borderId="29" xfId="10" applyNumberFormat="1" applyFont="1" applyFill="1" applyBorder="1" applyAlignment="1">
      <alignment horizontal="right" vertical="center" shrinkToFit="1"/>
    </xf>
    <xf numFmtId="0" fontId="6" fillId="40" borderId="6" xfId="10" applyFont="1" applyFill="1" applyBorder="1" applyAlignment="1">
      <alignment horizontal="left" vertical="center" shrinkToFit="1"/>
    </xf>
    <xf numFmtId="1" fontId="6" fillId="40" borderId="24" xfId="10" applyNumberFormat="1" applyFont="1" applyFill="1" applyBorder="1" applyAlignment="1">
      <alignment horizontal="right" vertical="center" shrinkToFit="1"/>
    </xf>
    <xf numFmtId="0" fontId="6" fillId="40" borderId="6" xfId="10" applyFont="1" applyFill="1" applyBorder="1" applyAlignment="1">
      <alignment horizontal="left" vertical="center" wrapText="1" shrinkToFit="1"/>
    </xf>
    <xf numFmtId="0" fontId="6" fillId="40" borderId="23" xfId="10" applyFont="1" applyFill="1" applyBorder="1" applyAlignment="1">
      <alignment horizontal="left" vertical="center" shrinkToFit="1"/>
    </xf>
    <xf numFmtId="49" fontId="6" fillId="40" borderId="6" xfId="10" applyNumberFormat="1" applyFont="1" applyFill="1" applyBorder="1" applyAlignment="1">
      <alignment horizontal="left" vertical="center" wrapText="1" shrinkToFit="1"/>
    </xf>
    <xf numFmtId="166" fontId="6" fillId="3" borderId="23" xfId="10" applyNumberFormat="1" applyFont="1" applyFill="1" applyBorder="1" applyAlignment="1" applyProtection="1">
      <alignment horizontal="right" vertical="center" shrinkToFit="1"/>
      <protection locked="0"/>
    </xf>
    <xf numFmtId="166" fontId="6" fillId="3" borderId="6" xfId="10" applyNumberFormat="1" applyFont="1" applyFill="1" applyBorder="1" applyAlignment="1" applyProtection="1">
      <alignment horizontal="right" vertical="center" shrinkToFit="1"/>
      <protection locked="0"/>
    </xf>
    <xf numFmtId="166" fontId="6" fillId="3" borderId="24" xfId="10" applyNumberFormat="1" applyFont="1" applyFill="1" applyBorder="1" applyAlignment="1" applyProtection="1">
      <alignment horizontal="right" vertical="center" shrinkToFit="1"/>
      <protection locked="0"/>
    </xf>
    <xf numFmtId="0" fontId="6" fillId="40" borderId="56" xfId="10" applyFont="1" applyFill="1" applyBorder="1" applyAlignment="1">
      <alignment horizontal="left" vertical="center" shrinkToFit="1"/>
    </xf>
    <xf numFmtId="0" fontId="6" fillId="40" borderId="27" xfId="10" applyFont="1" applyFill="1" applyBorder="1" applyAlignment="1">
      <alignment horizontal="left" vertical="center" wrapText="1" shrinkToFit="1"/>
    </xf>
    <xf numFmtId="49" fontId="6" fillId="40" borderId="27" xfId="10" applyNumberFormat="1" applyFont="1" applyFill="1" applyBorder="1" applyAlignment="1">
      <alignment horizontal="left" vertical="center" wrapText="1" shrinkToFit="1"/>
    </xf>
    <xf numFmtId="0" fontId="6" fillId="40" borderId="27" xfId="10" applyFont="1" applyFill="1" applyBorder="1" applyAlignment="1">
      <alignment horizontal="left" vertical="center" shrinkToFit="1"/>
    </xf>
    <xf numFmtId="1" fontId="6" fillId="40" borderId="28" xfId="10" applyNumberFormat="1" applyFont="1" applyFill="1" applyBorder="1" applyAlignment="1">
      <alignment horizontal="right" vertical="center" shrinkToFit="1"/>
    </xf>
    <xf numFmtId="166" fontId="6" fillId="3" borderId="56" xfId="10" applyNumberFormat="1" applyFont="1" applyFill="1" applyBorder="1" applyAlignment="1" applyProtection="1">
      <alignment horizontal="right" vertical="center" shrinkToFit="1"/>
      <protection locked="0"/>
    </xf>
    <xf numFmtId="0" fontId="6" fillId="36" borderId="40" xfId="10" applyFont="1" applyFill="1" applyBorder="1" applyAlignment="1" applyProtection="1">
      <alignment horizontal="left" vertical="center" wrapText="1"/>
      <protection locked="0"/>
    </xf>
    <xf numFmtId="0" fontId="6" fillId="36" borderId="13" xfId="10" applyFont="1" applyFill="1" applyBorder="1" applyAlignment="1" applyProtection="1">
      <alignment horizontal="left" vertical="center" wrapText="1"/>
      <protection locked="0"/>
    </xf>
    <xf numFmtId="1" fontId="6" fillId="36" borderId="19" xfId="10" applyNumberFormat="1" applyFont="1" applyFill="1" applyBorder="1" applyAlignment="1" applyProtection="1">
      <alignment horizontal="right" vertical="center" wrapText="1"/>
      <protection locked="0"/>
    </xf>
    <xf numFmtId="2" fontId="6" fillId="3" borderId="40" xfId="10" applyNumberFormat="1" applyFont="1" applyFill="1" applyBorder="1" applyAlignment="1" applyProtection="1">
      <alignment horizontal="right" vertical="center" wrapText="1"/>
      <protection locked="0"/>
    </xf>
    <xf numFmtId="0" fontId="6" fillId="40" borderId="22" xfId="10" applyFont="1" applyFill="1" applyBorder="1" applyAlignment="1" applyProtection="1">
      <alignment horizontal="left" vertical="center" wrapText="1"/>
      <protection locked="0"/>
    </xf>
    <xf numFmtId="0" fontId="6" fillId="40" borderId="18" xfId="10" applyFont="1" applyFill="1" applyBorder="1" applyAlignment="1" applyProtection="1">
      <alignment horizontal="left" vertical="center" wrapText="1"/>
      <protection locked="0"/>
    </xf>
    <xf numFmtId="1" fontId="6" fillId="40" borderId="29" xfId="10" applyNumberFormat="1" applyFont="1" applyFill="1" applyBorder="1" applyAlignment="1" applyProtection="1">
      <alignment horizontal="right" vertical="center" wrapText="1"/>
      <protection locked="0"/>
    </xf>
    <xf numFmtId="2" fontId="6" fillId="15" borderId="17" xfId="10" applyNumberFormat="1" applyFont="1" applyFill="1" applyBorder="1" applyAlignment="1" applyProtection="1">
      <alignment horizontal="right" vertical="center" wrapText="1"/>
      <protection locked="0"/>
    </xf>
    <xf numFmtId="2" fontId="6" fillId="7" borderId="14" xfId="10" applyNumberFormat="1" applyFont="1" applyFill="1" applyBorder="1" applyAlignment="1" applyProtection="1">
      <alignment horizontal="right" vertical="center" wrapText="1"/>
      <protection locked="0"/>
    </xf>
    <xf numFmtId="2" fontId="6" fillId="7" borderId="54" xfId="10" applyNumberFormat="1" applyFont="1" applyFill="1" applyBorder="1" applyAlignment="1" applyProtection="1">
      <alignment horizontal="right" vertical="center" wrapText="1"/>
      <protection locked="0"/>
    </xf>
    <xf numFmtId="0" fontId="6" fillId="40" borderId="23" xfId="10" applyFont="1" applyFill="1" applyBorder="1" applyAlignment="1" applyProtection="1">
      <alignment horizontal="left" vertical="center" wrapText="1"/>
      <protection locked="0"/>
    </xf>
    <xf numFmtId="0" fontId="6" fillId="40" borderId="6" xfId="10" applyFont="1" applyFill="1" applyBorder="1" applyAlignment="1" applyProtection="1">
      <alignment horizontal="left" vertical="center" wrapText="1"/>
      <protection locked="0"/>
    </xf>
    <xf numFmtId="1" fontId="6" fillId="40" borderId="24" xfId="10" applyNumberFormat="1" applyFont="1" applyFill="1" applyBorder="1" applyAlignment="1" applyProtection="1">
      <alignment horizontal="right" vertical="center" wrapText="1"/>
      <protection locked="0"/>
    </xf>
    <xf numFmtId="2" fontId="6" fillId="15" borderId="23" xfId="10" applyNumberFormat="1" applyFont="1" applyFill="1" applyBorder="1" applyAlignment="1" applyProtection="1">
      <alignment horizontal="right" vertical="center" wrapText="1"/>
      <protection locked="0"/>
    </xf>
    <xf numFmtId="2" fontId="6" fillId="7" borderId="6" xfId="10" applyNumberFormat="1" applyFont="1" applyFill="1" applyBorder="1" applyAlignment="1" applyProtection="1">
      <alignment horizontal="right" vertical="center" wrapText="1"/>
      <protection locked="0"/>
    </xf>
    <xf numFmtId="2" fontId="6" fillId="7" borderId="24" xfId="10" applyNumberFormat="1" applyFont="1" applyFill="1" applyBorder="1" applyAlignment="1" applyProtection="1">
      <alignment horizontal="right" vertical="center" wrapText="1"/>
      <protection locked="0"/>
    </xf>
    <xf numFmtId="2" fontId="6" fillId="3" borderId="23" xfId="10" applyNumberFormat="1" applyFont="1" applyFill="1" applyBorder="1" applyAlignment="1" applyProtection="1">
      <alignment horizontal="right" vertical="center" wrapText="1"/>
      <protection locked="0"/>
    </xf>
    <xf numFmtId="2" fontId="6" fillId="3" borderId="6" xfId="10" applyNumberFormat="1" applyFont="1" applyFill="1" applyBorder="1" applyAlignment="1" applyProtection="1">
      <alignment horizontal="right" vertical="center" wrapText="1"/>
      <protection locked="0"/>
    </xf>
    <xf numFmtId="2" fontId="6" fillId="3" borderId="24" xfId="10" applyNumberFormat="1" applyFont="1" applyFill="1" applyBorder="1" applyAlignment="1" applyProtection="1">
      <alignment horizontal="right" vertical="center" wrapText="1"/>
      <protection locked="0"/>
    </xf>
    <xf numFmtId="2" fontId="6" fillId="3" borderId="15" xfId="10" applyNumberFormat="1" applyFont="1" applyFill="1" applyBorder="1" applyAlignment="1" applyProtection="1">
      <alignment horizontal="right" vertical="center" wrapText="1"/>
      <protection locked="0"/>
    </xf>
    <xf numFmtId="2" fontId="6" fillId="3" borderId="25" xfId="10" applyNumberFormat="1" applyFont="1" applyFill="1" applyBorder="1" applyAlignment="1" applyProtection="1">
      <alignment horizontal="right" vertical="center" wrapText="1"/>
      <protection locked="0"/>
    </xf>
    <xf numFmtId="2" fontId="6" fillId="3" borderId="57" xfId="10" applyNumberFormat="1" applyFont="1" applyFill="1" applyBorder="1" applyAlignment="1" applyProtection="1">
      <alignment horizontal="right" vertical="center" wrapText="1"/>
      <protection locked="0"/>
    </xf>
    <xf numFmtId="0" fontId="6" fillId="36" borderId="55" xfId="10" applyFont="1" applyFill="1" applyBorder="1" applyAlignment="1" applyProtection="1">
      <alignment horizontal="left" vertical="center" wrapText="1"/>
      <protection locked="0"/>
    </xf>
    <xf numFmtId="0" fontId="6" fillId="36" borderId="52" xfId="10" applyFont="1" applyFill="1" applyBorder="1" applyAlignment="1" applyProtection="1">
      <alignment horizontal="left" vertical="center" wrapText="1"/>
      <protection locked="0"/>
    </xf>
    <xf numFmtId="49" fontId="6" fillId="36" borderId="52" xfId="10" applyNumberFormat="1" applyFont="1" applyFill="1" applyBorder="1" applyAlignment="1" applyProtection="1">
      <alignment horizontal="left" vertical="center" wrapText="1" shrinkToFit="1"/>
      <protection locked="0"/>
    </xf>
    <xf numFmtId="1" fontId="6" fillId="36" borderId="53" xfId="10" applyNumberFormat="1" applyFont="1" applyFill="1" applyBorder="1" applyAlignment="1" applyProtection="1">
      <alignment horizontal="right" vertical="center" wrapText="1"/>
      <protection locked="0"/>
    </xf>
    <xf numFmtId="2" fontId="6" fillId="3" borderId="55" xfId="10" applyNumberFormat="1" applyFont="1" applyFill="1" applyBorder="1" applyAlignment="1" applyProtection="1">
      <alignment horizontal="right" vertical="center" wrapText="1"/>
      <protection locked="0"/>
    </xf>
    <xf numFmtId="2" fontId="6" fillId="3" borderId="52" xfId="10" applyNumberFormat="1" applyFont="1" applyFill="1" applyBorder="1" applyAlignment="1" applyProtection="1">
      <alignment horizontal="right" vertical="center" wrapText="1"/>
      <protection locked="0"/>
    </xf>
    <xf numFmtId="2" fontId="6" fillId="3" borderId="53" xfId="10" applyNumberFormat="1" applyFont="1" applyFill="1" applyBorder="1" applyAlignment="1" applyProtection="1">
      <alignment horizontal="right" vertical="center" wrapText="1"/>
      <protection locked="0"/>
    </xf>
    <xf numFmtId="0" fontId="6" fillId="0" borderId="2" xfId="10" applyFont="1" applyBorder="1" applyAlignment="1" applyProtection="1">
      <alignment horizontal="left" vertical="center" wrapText="1"/>
      <protection locked="0"/>
    </xf>
    <xf numFmtId="0" fontId="6" fillId="0" borderId="0" xfId="10" applyFont="1" applyAlignment="1" applyProtection="1">
      <alignment horizontal="left" vertical="center" wrapText="1"/>
      <protection locked="0"/>
    </xf>
    <xf numFmtId="1" fontId="6" fillId="0" borderId="0" xfId="10" applyNumberFormat="1" applyFont="1" applyAlignment="1" applyProtection="1">
      <alignment horizontal="left" vertical="center" wrapText="1"/>
      <protection locked="0"/>
    </xf>
    <xf numFmtId="2" fontId="6" fillId="0" borderId="0" xfId="10" applyNumberFormat="1" applyFont="1" applyAlignment="1" applyProtection="1">
      <alignment horizontal="left" vertical="center" wrapText="1"/>
      <protection locked="0"/>
    </xf>
    <xf numFmtId="0" fontId="8" fillId="28" borderId="39" xfId="10" applyFont="1" applyFill="1" applyBorder="1" applyAlignment="1" applyProtection="1">
      <alignment horizontal="left" vertical="center" wrapText="1"/>
      <protection locked="0"/>
    </xf>
    <xf numFmtId="1" fontId="8" fillId="29" borderId="30" xfId="10" applyNumberFormat="1" applyFont="1" applyFill="1" applyBorder="1" applyAlignment="1" applyProtection="1">
      <alignment horizontal="left" vertical="center" wrapText="1"/>
      <protection locked="0"/>
    </xf>
    <xf numFmtId="1" fontId="8" fillId="29" borderId="175" xfId="10" applyNumberFormat="1" applyFont="1" applyFill="1" applyBorder="1" applyAlignment="1" applyProtection="1">
      <alignment horizontal="left" vertical="center" wrapText="1"/>
      <protection locked="0"/>
    </xf>
    <xf numFmtId="1" fontId="8" fillId="29" borderId="176" xfId="10" applyNumberFormat="1" applyFont="1" applyFill="1" applyBorder="1" applyAlignment="1" applyProtection="1">
      <alignment horizontal="left" vertical="center" wrapText="1"/>
      <protection locked="0"/>
    </xf>
    <xf numFmtId="1" fontId="8" fillId="29" borderId="70" xfId="10" applyNumberFormat="1" applyFont="1" applyFill="1" applyBorder="1" applyAlignment="1" applyProtection="1">
      <alignment horizontal="left" vertical="center" wrapText="1"/>
      <protection locked="0"/>
    </xf>
    <xf numFmtId="1" fontId="8" fillId="29" borderId="177" xfId="10" applyNumberFormat="1" applyFont="1" applyFill="1" applyBorder="1" applyAlignment="1" applyProtection="1">
      <alignment horizontal="left" vertical="center" wrapText="1"/>
      <protection locked="0"/>
    </xf>
    <xf numFmtId="2" fontId="6" fillId="41" borderId="17" xfId="10" applyNumberFormat="1" applyFont="1" applyFill="1" applyBorder="1" applyAlignment="1">
      <alignment horizontal="left" vertical="center" wrapText="1"/>
    </xf>
    <xf numFmtId="2" fontId="6" fillId="41" borderId="14" xfId="10" applyNumberFormat="1" applyFont="1" applyFill="1" applyBorder="1" applyAlignment="1">
      <alignment horizontal="left" vertical="center" wrapText="1"/>
    </xf>
    <xf numFmtId="1" fontId="6" fillId="41" borderId="54" xfId="10" applyNumberFormat="1" applyFont="1" applyFill="1" applyBorder="1" applyAlignment="1" applyProtection="1">
      <alignment horizontal="right" vertical="center" wrapText="1"/>
      <protection locked="0"/>
    </xf>
    <xf numFmtId="2" fontId="6" fillId="15" borderId="21" xfId="10" applyNumberFormat="1" applyFont="1" applyFill="1" applyBorder="1" applyAlignment="1" applyProtection="1">
      <alignment horizontal="right" vertical="center" wrapText="1"/>
      <protection locked="0"/>
    </xf>
    <xf numFmtId="2" fontId="6" fillId="15" borderId="18" xfId="10" applyNumberFormat="1" applyFont="1" applyFill="1" applyBorder="1" applyAlignment="1" applyProtection="1">
      <alignment horizontal="right" vertical="center" wrapText="1"/>
      <protection locked="0"/>
    </xf>
    <xf numFmtId="2" fontId="6" fillId="0" borderId="18" xfId="10" applyNumberFormat="1" applyFont="1" applyBorder="1" applyAlignment="1" applyProtection="1">
      <alignment horizontal="right" vertical="center" wrapText="1"/>
      <protection locked="0"/>
    </xf>
    <xf numFmtId="2" fontId="6" fillId="0" borderId="6" xfId="10" applyNumberFormat="1" applyFont="1" applyBorder="1" applyAlignment="1" applyProtection="1">
      <alignment horizontal="right" vertical="center" wrapText="1"/>
      <protection locked="0"/>
    </xf>
    <xf numFmtId="2" fontId="6" fillId="0" borderId="34" xfId="10" applyNumberFormat="1" applyFont="1" applyBorder="1" applyAlignment="1" applyProtection="1">
      <alignment horizontal="right" vertical="center" wrapText="1"/>
      <protection locked="0"/>
    </xf>
    <xf numFmtId="2" fontId="6" fillId="41" borderId="23" xfId="10" applyNumberFormat="1" applyFont="1" applyFill="1" applyBorder="1" applyAlignment="1">
      <alignment horizontal="left" vertical="center" wrapText="1"/>
    </xf>
    <xf numFmtId="2" fontId="6" fillId="41" borderId="6" xfId="10" applyNumberFormat="1" applyFont="1" applyFill="1" applyBorder="1" applyAlignment="1">
      <alignment horizontal="left" vertical="center" wrapText="1"/>
    </xf>
    <xf numFmtId="1" fontId="6" fillId="41" borderId="24" xfId="10" applyNumberFormat="1" applyFont="1" applyFill="1" applyBorder="1" applyAlignment="1" applyProtection="1">
      <alignment horizontal="right" vertical="center" wrapText="1"/>
      <protection locked="0"/>
    </xf>
    <xf numFmtId="2" fontId="6" fillId="15" borderId="8" xfId="10" applyNumberFormat="1" applyFont="1" applyFill="1" applyBorder="1" applyAlignment="1" applyProtection="1">
      <alignment horizontal="right" vertical="center" wrapText="1"/>
      <protection locked="0"/>
    </xf>
    <xf numFmtId="2" fontId="6" fillId="15" borderId="6" xfId="10" applyNumberFormat="1" applyFont="1" applyFill="1" applyBorder="1" applyAlignment="1" applyProtection="1">
      <alignment horizontal="right" vertical="center" wrapText="1"/>
      <protection locked="0"/>
    </xf>
    <xf numFmtId="0" fontId="6" fillId="41" borderId="23" xfId="10" applyFont="1" applyFill="1" applyBorder="1" applyAlignment="1" applyProtection="1">
      <alignment horizontal="left" vertical="center" wrapText="1" shrinkToFit="1"/>
      <protection locked="0"/>
    </xf>
    <xf numFmtId="0" fontId="6" fillId="41" borderId="6" xfId="10" applyFont="1" applyFill="1" applyBorder="1" applyAlignment="1" applyProtection="1">
      <alignment horizontal="left" vertical="center" wrapText="1" shrinkToFit="1"/>
      <protection locked="0"/>
    </xf>
    <xf numFmtId="0" fontId="6" fillId="41" borderId="23" xfId="10" applyFont="1" applyFill="1" applyBorder="1" applyAlignment="1" applyProtection="1">
      <alignment horizontal="left" vertical="center" wrapText="1"/>
      <protection locked="0"/>
    </xf>
    <xf numFmtId="0" fontId="6" fillId="41" borderId="6" xfId="10" applyFont="1" applyFill="1" applyBorder="1" applyAlignment="1" applyProtection="1">
      <alignment horizontal="left" vertical="center" wrapText="1"/>
      <protection locked="0"/>
    </xf>
    <xf numFmtId="49" fontId="6" fillId="41" borderId="6" xfId="10" applyNumberFormat="1" applyFont="1" applyFill="1" applyBorder="1" applyAlignment="1" applyProtection="1">
      <alignment horizontal="left" vertical="center" wrapText="1" shrinkToFit="1"/>
      <protection locked="0"/>
    </xf>
    <xf numFmtId="1" fontId="6" fillId="41" borderId="34" xfId="10" applyNumberFormat="1" applyFont="1" applyFill="1" applyBorder="1" applyAlignment="1" applyProtection="1">
      <alignment horizontal="right" vertical="center" wrapText="1"/>
      <protection locked="0"/>
    </xf>
    <xf numFmtId="2" fontId="6" fillId="41" borderId="56" xfId="10" applyNumberFormat="1" applyFont="1" applyFill="1" applyBorder="1" applyAlignment="1">
      <alignment horizontal="left" vertical="center" wrapText="1"/>
    </xf>
    <xf numFmtId="2" fontId="6" fillId="41" borderId="27" xfId="10" applyNumberFormat="1" applyFont="1" applyFill="1" applyBorder="1" applyAlignment="1">
      <alignment horizontal="left" vertical="center" wrapText="1"/>
    </xf>
    <xf numFmtId="1" fontId="6" fillId="41" borderId="68" xfId="10" applyNumberFormat="1" applyFont="1" applyFill="1" applyBorder="1" applyAlignment="1" applyProtection="1">
      <alignment horizontal="right" vertical="center" wrapText="1"/>
      <protection locked="0"/>
    </xf>
    <xf numFmtId="2" fontId="6" fillId="15" borderId="26" xfId="10" applyNumberFormat="1" applyFont="1" applyFill="1" applyBorder="1" applyAlignment="1" applyProtection="1">
      <alignment horizontal="right" vertical="center" wrapText="1"/>
      <protection locked="0"/>
    </xf>
    <xf numFmtId="2" fontId="6" fillId="15" borderId="27" xfId="10" applyNumberFormat="1" applyFont="1" applyFill="1" applyBorder="1" applyAlignment="1" applyProtection="1">
      <alignment horizontal="right" vertical="center" wrapText="1"/>
      <protection locked="0"/>
    </xf>
    <xf numFmtId="2" fontId="6" fillId="0" borderId="27" xfId="10" applyNumberFormat="1" applyFont="1" applyBorder="1" applyAlignment="1" applyProtection="1">
      <alignment horizontal="right" vertical="center" wrapText="1"/>
      <protection locked="0"/>
    </xf>
    <xf numFmtId="2" fontId="6" fillId="0" borderId="68" xfId="10" applyNumberFormat="1" applyFont="1" applyBorder="1" applyAlignment="1" applyProtection="1">
      <alignment horizontal="right" vertical="center" wrapText="1"/>
      <protection locked="0"/>
    </xf>
    <xf numFmtId="0" fontId="6" fillId="29" borderId="22" xfId="10" applyFont="1" applyFill="1" applyBorder="1" applyAlignment="1" applyProtection="1">
      <alignment horizontal="left" vertical="center" wrapText="1"/>
      <protection locked="0"/>
    </xf>
    <xf numFmtId="0" fontId="6" fillId="29" borderId="18" xfId="10" applyFont="1" applyFill="1" applyBorder="1" applyAlignment="1" applyProtection="1">
      <alignment horizontal="left" vertical="center" wrapText="1"/>
      <protection locked="0"/>
    </xf>
    <xf numFmtId="49" fontId="6" fillId="29" borderId="18" xfId="10" applyNumberFormat="1" applyFont="1" applyFill="1" applyBorder="1" applyAlignment="1" applyProtection="1">
      <alignment horizontal="left" vertical="center" wrapText="1" shrinkToFit="1"/>
      <protection locked="0"/>
    </xf>
    <xf numFmtId="1" fontId="6" fillId="29" borderId="50" xfId="10" applyNumberFormat="1" applyFont="1" applyFill="1" applyBorder="1" applyAlignment="1" applyProtection="1">
      <alignment horizontal="right" vertical="center" wrapText="1"/>
      <protection locked="0"/>
    </xf>
    <xf numFmtId="2" fontId="6" fillId="0" borderId="50" xfId="10" applyNumberFormat="1" applyFont="1" applyBorder="1" applyAlignment="1" applyProtection="1">
      <alignment horizontal="right" vertical="center" wrapText="1"/>
      <protection locked="0"/>
    </xf>
    <xf numFmtId="0" fontId="6" fillId="29" borderId="23" xfId="10" applyFont="1" applyFill="1" applyBorder="1" applyAlignment="1" applyProtection="1">
      <alignment horizontal="left" vertical="center" wrapText="1"/>
      <protection locked="0"/>
    </xf>
    <xf numFmtId="0" fontId="6" fillId="29" borderId="6" xfId="10" applyFont="1" applyFill="1" applyBorder="1" applyAlignment="1" applyProtection="1">
      <alignment horizontal="left" vertical="center" wrapText="1"/>
      <protection locked="0"/>
    </xf>
    <xf numFmtId="49" fontId="6" fillId="29" borderId="6" xfId="10" applyNumberFormat="1" applyFont="1" applyFill="1" applyBorder="1" applyAlignment="1" applyProtection="1">
      <alignment horizontal="left" vertical="center" wrapText="1" shrinkToFit="1"/>
      <protection locked="0"/>
    </xf>
    <xf numFmtId="1" fontId="6" fillId="29" borderId="34" xfId="10" applyNumberFormat="1" applyFont="1" applyFill="1" applyBorder="1" applyAlignment="1" applyProtection="1">
      <alignment horizontal="right" vertical="center" wrapText="1"/>
      <protection locked="0"/>
    </xf>
    <xf numFmtId="2" fontId="6" fillId="29" borderId="15" xfId="10" applyNumberFormat="1" applyFont="1" applyFill="1" applyBorder="1" applyAlignment="1">
      <alignment horizontal="left" vertical="center" wrapText="1"/>
    </xf>
    <xf numFmtId="2" fontId="6" fillId="29" borderId="25" xfId="10" applyNumberFormat="1" applyFont="1" applyFill="1" applyBorder="1" applyAlignment="1">
      <alignment horizontal="left" vertical="center" wrapText="1"/>
    </xf>
    <xf numFmtId="1" fontId="6" fillId="29" borderId="49" xfId="10" applyNumberFormat="1" applyFont="1" applyFill="1" applyBorder="1" applyAlignment="1" applyProtection="1">
      <alignment horizontal="right" vertical="center" wrapText="1"/>
      <protection locked="0"/>
    </xf>
    <xf numFmtId="2" fontId="6" fillId="15" borderId="31" xfId="10" applyNumberFormat="1" applyFont="1" applyFill="1" applyBorder="1" applyAlignment="1" applyProtection="1">
      <alignment horizontal="right" vertical="center" wrapText="1"/>
      <protection locked="0"/>
    </xf>
    <xf numFmtId="2" fontId="6" fillId="15" borderId="25" xfId="10" applyNumberFormat="1" applyFont="1" applyFill="1" applyBorder="1" applyAlignment="1" applyProtection="1">
      <alignment horizontal="right" vertical="center" wrapText="1"/>
      <protection locked="0"/>
    </xf>
    <xf numFmtId="2" fontId="6" fillId="0" borderId="25" xfId="10" applyNumberFormat="1" applyFont="1" applyBorder="1" applyAlignment="1" applyProtection="1">
      <alignment horizontal="right" vertical="center" wrapText="1"/>
      <protection locked="0"/>
    </xf>
    <xf numFmtId="2" fontId="6" fillId="0" borderId="49" xfId="10" applyNumberFormat="1" applyFont="1" applyBorder="1" applyAlignment="1" applyProtection="1">
      <alignment horizontal="right" vertical="center" wrapText="1"/>
      <protection locked="0"/>
    </xf>
    <xf numFmtId="0" fontId="6" fillId="41" borderId="22" xfId="10" applyFont="1" applyFill="1" applyBorder="1" applyAlignment="1" applyProtection="1">
      <alignment horizontal="left" vertical="center" wrapText="1"/>
      <protection locked="0"/>
    </xf>
    <xf numFmtId="0" fontId="6" fillId="41" borderId="18" xfId="10" applyFont="1" applyFill="1" applyBorder="1" applyAlignment="1" applyProtection="1">
      <alignment horizontal="left" vertical="center" wrapText="1"/>
      <protection locked="0"/>
    </xf>
    <xf numFmtId="49" fontId="6" fillId="41" borderId="18" xfId="10" applyNumberFormat="1" applyFont="1" applyFill="1" applyBorder="1" applyAlignment="1" applyProtection="1">
      <alignment horizontal="left" vertical="center" wrapText="1" shrinkToFit="1"/>
      <protection locked="0"/>
    </xf>
    <xf numFmtId="1" fontId="6" fillId="41" borderId="50" xfId="10" applyNumberFormat="1" applyFont="1" applyFill="1" applyBorder="1" applyAlignment="1" applyProtection="1">
      <alignment horizontal="right" vertical="center" wrapText="1"/>
      <protection locked="0"/>
    </xf>
    <xf numFmtId="2" fontId="6" fillId="41" borderId="15" xfId="10" applyNumberFormat="1" applyFont="1" applyFill="1" applyBorder="1" applyAlignment="1">
      <alignment horizontal="left" vertical="center" wrapText="1"/>
    </xf>
    <xf numFmtId="2" fontId="6" fillId="41" borderId="25" xfId="10" applyNumberFormat="1" applyFont="1" applyFill="1" applyBorder="1" applyAlignment="1">
      <alignment horizontal="left" vertical="center" wrapText="1"/>
    </xf>
    <xf numFmtId="1" fontId="6" fillId="41" borderId="49" xfId="10" applyNumberFormat="1" applyFont="1" applyFill="1" applyBorder="1" applyAlignment="1" applyProtection="1">
      <alignment horizontal="right" vertical="center" wrapText="1"/>
      <protection locked="0"/>
    </xf>
    <xf numFmtId="2" fontId="6" fillId="0" borderId="0" xfId="10" applyNumberFormat="1" applyFont="1" applyAlignment="1">
      <alignment horizontal="left" vertical="center" wrapText="1"/>
    </xf>
    <xf numFmtId="1" fontId="8" fillId="29" borderId="16" xfId="10" applyNumberFormat="1" applyFont="1" applyFill="1" applyBorder="1" applyAlignment="1" applyProtection="1">
      <alignment horizontal="left" vertical="center" wrapText="1"/>
      <protection locked="0"/>
    </xf>
    <xf numFmtId="1" fontId="8" fillId="29" borderId="47" xfId="10" applyNumberFormat="1" applyFont="1" applyFill="1" applyBorder="1" applyAlignment="1" applyProtection="1">
      <alignment horizontal="left" vertical="center" wrapText="1"/>
      <protection locked="0"/>
    </xf>
    <xf numFmtId="1" fontId="8" fillId="29" borderId="66" xfId="10" applyNumberFormat="1" applyFont="1" applyFill="1" applyBorder="1" applyAlignment="1" applyProtection="1">
      <alignment horizontal="left" vertical="center" wrapText="1"/>
      <protection locked="0"/>
    </xf>
    <xf numFmtId="0" fontId="6" fillId="38" borderId="22" xfId="10" applyFont="1" applyFill="1" applyBorder="1" applyAlignment="1">
      <alignment horizontal="left" vertical="center" shrinkToFit="1"/>
    </xf>
    <xf numFmtId="0" fontId="6" fillId="38" borderId="18" xfId="10" applyFont="1" applyFill="1" applyBorder="1" applyAlignment="1" applyProtection="1">
      <alignment horizontal="left" vertical="center" wrapText="1" shrinkToFit="1"/>
      <protection locked="0"/>
    </xf>
    <xf numFmtId="49" fontId="6" fillId="38" borderId="18" xfId="10" applyNumberFormat="1" applyFont="1" applyFill="1" applyBorder="1" applyAlignment="1" applyProtection="1">
      <alignment horizontal="left" vertical="center" wrapText="1" shrinkToFit="1"/>
      <protection locked="0"/>
    </xf>
    <xf numFmtId="0" fontId="6" fillId="38" borderId="18" xfId="10" applyFont="1" applyFill="1" applyBorder="1" applyAlignment="1" applyProtection="1">
      <alignment horizontal="left" vertical="center" shrinkToFit="1"/>
      <protection locked="0"/>
    </xf>
    <xf numFmtId="1" fontId="6" fillId="38" borderId="29" xfId="10" applyNumberFormat="1" applyFont="1" applyFill="1" applyBorder="1" applyAlignment="1" applyProtection="1">
      <alignment horizontal="right" vertical="center" shrinkToFit="1"/>
      <protection locked="0"/>
    </xf>
    <xf numFmtId="2" fontId="6" fillId="0" borderId="18" xfId="10" applyNumberFormat="1" applyFont="1" applyBorder="1" applyAlignment="1" applyProtection="1">
      <alignment horizontal="right" vertical="center" shrinkToFit="1"/>
      <protection locked="0"/>
    </xf>
    <xf numFmtId="2" fontId="6" fillId="0" borderId="29" xfId="10" applyNumberFormat="1" applyFont="1" applyBorder="1" applyAlignment="1" applyProtection="1">
      <alignment horizontal="right" vertical="center" shrinkToFit="1"/>
      <protection locked="0"/>
    </xf>
    <xf numFmtId="49" fontId="6" fillId="38" borderId="23" xfId="10" applyNumberFormat="1" applyFont="1" applyFill="1" applyBorder="1" applyAlignment="1" applyProtection="1">
      <alignment horizontal="left" vertical="center" shrinkToFit="1"/>
      <protection locked="0"/>
    </xf>
    <xf numFmtId="0" fontId="6" fillId="38" borderId="6" xfId="10" applyFont="1" applyFill="1" applyBorder="1" applyAlignment="1" applyProtection="1">
      <alignment horizontal="left" vertical="center" wrapText="1" shrinkToFit="1"/>
      <protection locked="0"/>
    </xf>
    <xf numFmtId="49" fontId="6" fillId="38" borderId="6" xfId="10" applyNumberFormat="1" applyFont="1" applyFill="1" applyBorder="1" applyAlignment="1" applyProtection="1">
      <alignment horizontal="left" vertical="center" wrapText="1" shrinkToFit="1"/>
      <protection locked="0"/>
    </xf>
    <xf numFmtId="0" fontId="6" fillId="38" borderId="6" xfId="10" applyFont="1" applyFill="1" applyBorder="1" applyAlignment="1" applyProtection="1">
      <alignment horizontal="left" vertical="center" shrinkToFit="1"/>
      <protection locked="0"/>
    </xf>
    <xf numFmtId="1" fontId="6" fillId="38" borderId="24" xfId="10" applyNumberFormat="1" applyFont="1" applyFill="1" applyBorder="1" applyAlignment="1" applyProtection="1">
      <alignment horizontal="right" vertical="center" shrinkToFit="1"/>
      <protection locked="0"/>
    </xf>
    <xf numFmtId="2" fontId="6" fillId="9" borderId="6" xfId="10" applyNumberFormat="1" applyFont="1" applyFill="1" applyBorder="1" applyAlignment="1" applyProtection="1">
      <alignment horizontal="right" vertical="center" shrinkToFit="1"/>
      <protection locked="0"/>
    </xf>
    <xf numFmtId="2" fontId="6" fillId="9" borderId="24" xfId="10" applyNumberFormat="1" applyFont="1" applyFill="1" applyBorder="1" applyAlignment="1" applyProtection="1">
      <alignment horizontal="right" vertical="center" shrinkToFit="1"/>
      <protection locked="0"/>
    </xf>
    <xf numFmtId="0" fontId="6" fillId="38" borderId="23" xfId="10" applyFont="1" applyFill="1" applyBorder="1" applyAlignment="1" applyProtection="1">
      <alignment horizontal="left" vertical="center" shrinkToFit="1"/>
      <protection locked="0"/>
    </xf>
    <xf numFmtId="2" fontId="6" fillId="38" borderId="6" xfId="10" applyNumberFormat="1" applyFont="1" applyFill="1" applyBorder="1" applyAlignment="1">
      <alignment horizontal="left" vertical="center" wrapText="1"/>
    </xf>
    <xf numFmtId="2" fontId="6" fillId="38" borderId="23" xfId="10" applyNumberFormat="1" applyFont="1" applyFill="1" applyBorder="1" applyAlignment="1" applyProtection="1">
      <alignment horizontal="left" vertical="center" shrinkToFit="1"/>
      <protection locked="0"/>
    </xf>
    <xf numFmtId="2" fontId="6" fillId="38" borderId="6" xfId="10" applyNumberFormat="1" applyFont="1" applyFill="1" applyBorder="1" applyAlignment="1" applyProtection="1">
      <alignment horizontal="left" vertical="center" wrapText="1" shrinkToFit="1"/>
      <protection locked="0"/>
    </xf>
    <xf numFmtId="2" fontId="6" fillId="38" borderId="6" xfId="10" applyNumberFormat="1" applyFont="1" applyFill="1" applyBorder="1" applyAlignment="1" applyProtection="1">
      <alignment horizontal="left" vertical="center" shrinkToFit="1"/>
      <protection locked="0"/>
    </xf>
    <xf numFmtId="2" fontId="6" fillId="38" borderId="56" xfId="10" applyNumberFormat="1" applyFont="1" applyFill="1" applyBorder="1" applyAlignment="1" applyProtection="1">
      <alignment horizontal="left" vertical="center" shrinkToFit="1"/>
      <protection locked="0"/>
    </xf>
    <xf numFmtId="2" fontId="6" fillId="38" borderId="27" xfId="10" applyNumberFormat="1" applyFont="1" applyFill="1" applyBorder="1" applyAlignment="1" applyProtection="1">
      <alignment horizontal="left" vertical="center" wrapText="1" shrinkToFit="1"/>
      <protection locked="0"/>
    </xf>
    <xf numFmtId="2" fontId="6" fillId="38" borderId="27" xfId="10" applyNumberFormat="1" applyFont="1" applyFill="1" applyBorder="1" applyAlignment="1" applyProtection="1">
      <alignment horizontal="left" vertical="center" shrinkToFit="1"/>
      <protection locked="0"/>
    </xf>
    <xf numFmtId="1" fontId="6" fillId="38" borderId="28" xfId="10" applyNumberFormat="1" applyFont="1" applyFill="1" applyBorder="1" applyAlignment="1" applyProtection="1">
      <alignment horizontal="right" vertical="center" shrinkToFit="1"/>
      <protection locked="0"/>
    </xf>
    <xf numFmtId="2" fontId="6" fillId="9" borderId="56" xfId="10" applyNumberFormat="1" applyFont="1" applyFill="1" applyBorder="1" applyAlignment="1" applyProtection="1">
      <alignment horizontal="right" vertical="center" shrinkToFit="1"/>
      <protection locked="0"/>
    </xf>
    <xf numFmtId="0" fontId="6" fillId="29" borderId="22" xfId="10" applyFont="1" applyFill="1" applyBorder="1" applyAlignment="1">
      <alignment horizontal="left" vertical="center" shrinkToFit="1"/>
    </xf>
    <xf numFmtId="0" fontId="6" fillId="29" borderId="18" xfId="10" applyFont="1" applyFill="1" applyBorder="1" applyAlignment="1" applyProtection="1">
      <alignment horizontal="left" vertical="center" wrapText="1" shrinkToFit="1"/>
      <protection locked="0"/>
    </xf>
    <xf numFmtId="49" fontId="6" fillId="29" borderId="18" xfId="10" applyNumberFormat="1" applyFont="1" applyFill="1" applyBorder="1" applyAlignment="1">
      <alignment horizontal="left" vertical="center" wrapText="1" shrinkToFit="1"/>
    </xf>
    <xf numFmtId="0" fontId="6" fillId="29" borderId="18" xfId="10" applyFont="1" applyFill="1" applyBorder="1" applyAlignment="1" applyProtection="1">
      <alignment horizontal="left" vertical="center" shrinkToFit="1"/>
      <protection locked="0"/>
    </xf>
    <xf numFmtId="1" fontId="6" fillId="29" borderId="29" xfId="10" applyNumberFormat="1" applyFont="1" applyFill="1" applyBorder="1" applyAlignment="1" applyProtection="1">
      <alignment horizontal="right" vertical="center" shrinkToFit="1"/>
      <protection locked="0"/>
    </xf>
    <xf numFmtId="2" fontId="6" fillId="9" borderId="22" xfId="10" applyNumberFormat="1" applyFont="1" applyFill="1" applyBorder="1" applyAlignment="1" applyProtection="1">
      <alignment horizontal="right" vertical="center" shrinkToFit="1"/>
      <protection locked="0"/>
    </xf>
    <xf numFmtId="2" fontId="6" fillId="9" borderId="18" xfId="10" applyNumberFormat="1" applyFont="1" applyFill="1" applyBorder="1" applyAlignment="1" applyProtection="1">
      <alignment horizontal="right" vertical="center" shrinkToFit="1"/>
      <protection locked="0"/>
    </xf>
    <xf numFmtId="2" fontId="6" fillId="9" borderId="29" xfId="10" applyNumberFormat="1" applyFont="1" applyFill="1" applyBorder="1" applyAlignment="1" applyProtection="1">
      <alignment horizontal="right" vertical="center" shrinkToFit="1"/>
      <protection locked="0"/>
    </xf>
    <xf numFmtId="0" fontId="6" fillId="29" borderId="23" xfId="10" applyFont="1" applyFill="1" applyBorder="1" applyAlignment="1" applyProtection="1">
      <alignment horizontal="left" vertical="center" shrinkToFit="1"/>
      <protection locked="0"/>
    </xf>
    <xf numFmtId="2" fontId="6" fillId="29" borderId="6" xfId="10" applyNumberFormat="1" applyFont="1" applyFill="1" applyBorder="1" applyAlignment="1">
      <alignment horizontal="left" vertical="center" wrapText="1"/>
    </xf>
    <xf numFmtId="49" fontId="6" fillId="29" borderId="6" xfId="10" applyNumberFormat="1" applyFont="1" applyFill="1" applyBorder="1" applyAlignment="1">
      <alignment horizontal="left" vertical="center" wrapText="1" shrinkToFit="1"/>
    </xf>
    <xf numFmtId="0" fontId="6" fillId="29" borderId="6" xfId="10" applyFont="1" applyFill="1" applyBorder="1" applyAlignment="1" applyProtection="1">
      <alignment horizontal="left" vertical="center" shrinkToFit="1"/>
      <protection locked="0"/>
    </xf>
    <xf numFmtId="1" fontId="6" fillId="29" borderId="24" xfId="10" applyNumberFormat="1" applyFont="1" applyFill="1" applyBorder="1" applyAlignment="1" applyProtection="1">
      <alignment horizontal="right" vertical="center" shrinkToFit="1"/>
      <protection locked="0"/>
    </xf>
    <xf numFmtId="166" fontId="6" fillId="9" borderId="23" xfId="10" applyNumberFormat="1" applyFont="1" applyFill="1" applyBorder="1" applyAlignment="1" applyProtection="1">
      <alignment horizontal="right" vertical="center" shrinkToFit="1"/>
      <protection locked="0"/>
    </xf>
    <xf numFmtId="166" fontId="6" fillId="9" borderId="6" xfId="10" applyNumberFormat="1" applyFont="1" applyFill="1" applyBorder="1" applyAlignment="1" applyProtection="1">
      <alignment horizontal="right" vertical="center" shrinkToFit="1"/>
      <protection locked="0"/>
    </xf>
    <xf numFmtId="166" fontId="6" fillId="9" borderId="24" xfId="10" applyNumberFormat="1" applyFont="1" applyFill="1" applyBorder="1" applyAlignment="1" applyProtection="1">
      <alignment horizontal="right" vertical="center" shrinkToFit="1"/>
      <protection locked="0"/>
    </xf>
    <xf numFmtId="0" fontId="6" fillId="29" borderId="6" xfId="10" applyFont="1" applyFill="1" applyBorder="1" applyAlignment="1" applyProtection="1">
      <alignment horizontal="left" vertical="center" wrapText="1" shrinkToFit="1"/>
      <protection locked="0"/>
    </xf>
    <xf numFmtId="49" fontId="6" fillId="29" borderId="6" xfId="10" applyNumberFormat="1" applyFont="1" applyFill="1" applyBorder="1" applyAlignment="1">
      <alignment horizontal="left" vertical="center" wrapText="1"/>
    </xf>
    <xf numFmtId="0" fontId="6" fillId="29" borderId="6" xfId="10" applyFont="1" applyFill="1" applyBorder="1" applyAlignment="1">
      <alignment horizontal="left" vertical="center" shrinkToFit="1"/>
    </xf>
    <xf numFmtId="1" fontId="6" fillId="29" borderId="24" xfId="10" applyNumberFormat="1" applyFont="1" applyFill="1" applyBorder="1" applyAlignment="1">
      <alignment horizontal="right" vertical="center" shrinkToFit="1"/>
    </xf>
    <xf numFmtId="165" fontId="6" fillId="9" borderId="23" xfId="10" applyNumberFormat="1" applyFont="1" applyFill="1" applyBorder="1" applyAlignment="1" applyProtection="1">
      <alignment horizontal="right" vertical="center" shrinkToFit="1"/>
      <protection locked="0"/>
    </xf>
    <xf numFmtId="165" fontId="6" fillId="9" borderId="6" xfId="10" applyNumberFormat="1" applyFont="1" applyFill="1" applyBorder="1" applyAlignment="1" applyProtection="1">
      <alignment horizontal="right" vertical="center" shrinkToFit="1"/>
      <protection locked="0"/>
    </xf>
    <xf numFmtId="165" fontId="6" fillId="9" borderId="24" xfId="10" applyNumberFormat="1" applyFont="1" applyFill="1" applyBorder="1" applyAlignment="1" applyProtection="1">
      <alignment horizontal="right" vertical="center" shrinkToFit="1"/>
      <protection locked="0"/>
    </xf>
    <xf numFmtId="0" fontId="6" fillId="29" borderId="56" xfId="10" applyFont="1" applyFill="1" applyBorder="1" applyAlignment="1" applyProtection="1">
      <alignment horizontal="left" vertical="center" shrinkToFit="1"/>
      <protection locked="0"/>
    </xf>
    <xf numFmtId="0" fontId="6" fillId="29" borderId="27" xfId="10" applyFont="1" applyFill="1" applyBorder="1" applyAlignment="1" applyProtection="1">
      <alignment horizontal="left" vertical="center" wrapText="1" shrinkToFit="1"/>
      <protection locked="0"/>
    </xf>
    <xf numFmtId="49" fontId="6" fillId="29" borderId="27" xfId="10" applyNumberFormat="1" applyFont="1" applyFill="1" applyBorder="1" applyAlignment="1" applyProtection="1">
      <alignment horizontal="left" vertical="center" wrapText="1" shrinkToFit="1"/>
      <protection locked="0"/>
    </xf>
    <xf numFmtId="0" fontId="6" fillId="29" borderId="27" xfId="10" applyFont="1" applyFill="1" applyBorder="1" applyAlignment="1" applyProtection="1">
      <alignment horizontal="left" vertical="center" shrinkToFit="1"/>
      <protection locked="0"/>
    </xf>
    <xf numFmtId="1" fontId="6" fillId="29" borderId="28" xfId="10" applyNumberFormat="1" applyFont="1" applyFill="1" applyBorder="1" applyAlignment="1" applyProtection="1">
      <alignment horizontal="right" vertical="center" shrinkToFit="1"/>
      <protection locked="0"/>
    </xf>
    <xf numFmtId="2" fontId="6" fillId="9" borderId="27" xfId="10" applyNumberFormat="1" applyFont="1" applyFill="1" applyBorder="1" applyAlignment="1" applyProtection="1">
      <alignment horizontal="right" vertical="center" shrinkToFit="1"/>
      <protection locked="0"/>
    </xf>
    <xf numFmtId="2" fontId="6" fillId="9" borderId="28" xfId="10" applyNumberFormat="1" applyFont="1" applyFill="1" applyBorder="1" applyAlignment="1" applyProtection="1">
      <alignment horizontal="right" vertical="center" shrinkToFit="1"/>
      <protection locked="0"/>
    </xf>
    <xf numFmtId="0" fontId="6" fillId="38" borderId="56" xfId="10" applyFont="1" applyFill="1" applyBorder="1" applyAlignment="1" applyProtection="1">
      <alignment horizontal="left" vertical="center" shrinkToFit="1"/>
      <protection locked="0"/>
    </xf>
    <xf numFmtId="0" fontId="6" fillId="38" borderId="27" xfId="10" applyFont="1" applyFill="1" applyBorder="1" applyAlignment="1" applyProtection="1">
      <alignment horizontal="left" vertical="center" wrapText="1" shrinkToFit="1"/>
      <protection locked="0"/>
    </xf>
    <xf numFmtId="49" fontId="6" fillId="38" borderId="27" xfId="10" applyNumberFormat="1" applyFont="1" applyFill="1" applyBorder="1" applyAlignment="1" applyProtection="1">
      <alignment horizontal="left" vertical="center" wrapText="1" shrinkToFit="1"/>
      <protection locked="0"/>
    </xf>
    <xf numFmtId="0" fontId="6" fillId="38" borderId="27" xfId="10" applyFont="1" applyFill="1" applyBorder="1" applyAlignment="1" applyProtection="1">
      <alignment horizontal="left" vertical="center" shrinkToFit="1"/>
      <protection locked="0"/>
    </xf>
    <xf numFmtId="0" fontId="6" fillId="29" borderId="18" xfId="10" applyFont="1" applyFill="1" applyBorder="1" applyAlignment="1">
      <alignment horizontal="left" vertical="center" shrinkToFit="1"/>
    </xf>
    <xf numFmtId="1" fontId="6" fillId="29" borderId="29" xfId="10" applyNumberFormat="1" applyFont="1" applyFill="1" applyBorder="1" applyAlignment="1">
      <alignment horizontal="right" vertical="center" shrinkToFit="1"/>
    </xf>
    <xf numFmtId="49" fontId="6" fillId="29" borderId="23" xfId="10" applyNumberFormat="1" applyFont="1" applyFill="1" applyBorder="1" applyAlignment="1" applyProtection="1">
      <alignment horizontal="left" vertical="center" shrinkToFit="1"/>
      <protection locked="0"/>
    </xf>
    <xf numFmtId="0" fontId="6" fillId="29" borderId="6" xfId="10" applyFont="1" applyFill="1" applyBorder="1" applyAlignment="1">
      <alignment horizontal="left" vertical="center" wrapText="1" shrinkToFit="1"/>
    </xf>
    <xf numFmtId="0" fontId="6" fillId="29" borderId="56" xfId="10" applyFont="1" applyFill="1" applyBorder="1" applyAlignment="1">
      <alignment horizontal="left" vertical="center" shrinkToFit="1"/>
    </xf>
    <xf numFmtId="2" fontId="6" fillId="29" borderId="27" xfId="10" applyNumberFormat="1" applyFont="1" applyFill="1" applyBorder="1" applyAlignment="1" applyProtection="1">
      <alignment horizontal="left" vertical="center" wrapText="1" shrinkToFit="1"/>
      <protection locked="0"/>
    </xf>
    <xf numFmtId="49" fontId="6" fillId="29" borderId="27" xfId="10" applyNumberFormat="1" applyFont="1" applyFill="1" applyBorder="1" applyAlignment="1">
      <alignment horizontal="left" vertical="center" wrapText="1" shrinkToFit="1"/>
    </xf>
    <xf numFmtId="0" fontId="6" fillId="29" borderId="27" xfId="10" applyFont="1" applyFill="1" applyBorder="1" applyAlignment="1">
      <alignment horizontal="left" vertical="center" shrinkToFit="1"/>
    </xf>
    <xf numFmtId="1" fontId="6" fillId="29" borderId="28" xfId="10" applyNumberFormat="1" applyFont="1" applyFill="1" applyBorder="1" applyAlignment="1">
      <alignment horizontal="right" vertical="center" shrinkToFit="1"/>
    </xf>
    <xf numFmtId="0" fontId="6" fillId="38" borderId="18" xfId="10" applyFont="1" applyFill="1" applyBorder="1" applyAlignment="1">
      <alignment horizontal="left" vertical="center" shrinkToFit="1"/>
    </xf>
    <xf numFmtId="1" fontId="6" fillId="38" borderId="29" xfId="10" applyNumberFormat="1" applyFont="1" applyFill="1" applyBorder="1" applyAlignment="1">
      <alignment horizontal="right" vertical="center" shrinkToFit="1"/>
    </xf>
    <xf numFmtId="0" fontId="6" fillId="38" borderId="6" xfId="10" applyFont="1" applyFill="1" applyBorder="1" applyAlignment="1">
      <alignment horizontal="left" vertical="center" shrinkToFit="1"/>
    </xf>
    <xf numFmtId="1" fontId="6" fillId="38" borderId="24" xfId="10" applyNumberFormat="1" applyFont="1" applyFill="1" applyBorder="1" applyAlignment="1">
      <alignment horizontal="right" vertical="center" shrinkToFit="1"/>
    </xf>
    <xf numFmtId="0" fontId="6" fillId="38" borderId="6" xfId="10" applyFont="1" applyFill="1" applyBorder="1" applyAlignment="1">
      <alignment horizontal="left" vertical="center" wrapText="1" shrinkToFit="1"/>
    </xf>
    <xf numFmtId="0" fontId="6" fillId="38" borderId="23" xfId="10" applyFont="1" applyFill="1" applyBorder="1" applyAlignment="1">
      <alignment horizontal="left" vertical="center" shrinkToFit="1"/>
    </xf>
    <xf numFmtId="49" fontId="6" fillId="38" borderId="6" xfId="10" applyNumberFormat="1" applyFont="1" applyFill="1" applyBorder="1" applyAlignment="1">
      <alignment horizontal="left" vertical="center" wrapText="1" shrinkToFit="1"/>
    </xf>
    <xf numFmtId="0" fontId="6" fillId="38" borderId="56" xfId="10" applyFont="1" applyFill="1" applyBorder="1" applyAlignment="1">
      <alignment horizontal="left" vertical="center" shrinkToFit="1"/>
    </xf>
    <xf numFmtId="0" fontId="6" fillId="38" borderId="27" xfId="10" applyFont="1" applyFill="1" applyBorder="1" applyAlignment="1">
      <alignment horizontal="left" vertical="center" wrapText="1" shrinkToFit="1"/>
    </xf>
    <xf numFmtId="49" fontId="6" fillId="38" borderId="27" xfId="10" applyNumberFormat="1" applyFont="1" applyFill="1" applyBorder="1" applyAlignment="1">
      <alignment horizontal="left" vertical="center" wrapText="1" shrinkToFit="1"/>
    </xf>
    <xf numFmtId="0" fontId="6" fillId="38" borderId="27" xfId="10" applyFont="1" applyFill="1" applyBorder="1" applyAlignment="1">
      <alignment horizontal="left" vertical="center" shrinkToFit="1"/>
    </xf>
    <xf numFmtId="1" fontId="6" fillId="38" borderId="28" xfId="10" applyNumberFormat="1" applyFont="1" applyFill="1" applyBorder="1" applyAlignment="1">
      <alignment horizontal="right" vertical="center" shrinkToFit="1"/>
    </xf>
    <xf numFmtId="166" fontId="6" fillId="9" borderId="56" xfId="10" applyNumberFormat="1" applyFont="1" applyFill="1" applyBorder="1" applyAlignment="1" applyProtection="1">
      <alignment horizontal="right" vertical="center" shrinkToFit="1"/>
      <protection locked="0"/>
    </xf>
    <xf numFmtId="0" fontId="6" fillId="29" borderId="40" xfId="10" applyFont="1" applyFill="1" applyBorder="1" applyAlignment="1" applyProtection="1">
      <alignment horizontal="left" vertical="center" wrapText="1"/>
      <protection locked="0"/>
    </xf>
    <xf numFmtId="0" fontId="6" fillId="29" borderId="13" xfId="10" applyFont="1" applyFill="1" applyBorder="1" applyAlignment="1" applyProtection="1">
      <alignment horizontal="left" vertical="center" wrapText="1"/>
      <protection locked="0"/>
    </xf>
    <xf numFmtId="1" fontId="6" fillId="29" borderId="19" xfId="10" applyNumberFormat="1" applyFont="1" applyFill="1" applyBorder="1" applyAlignment="1" applyProtection="1">
      <alignment horizontal="right" vertical="center" wrapText="1"/>
      <protection locked="0"/>
    </xf>
    <xf numFmtId="0" fontId="6" fillId="38" borderId="22" xfId="10" applyFont="1" applyFill="1" applyBorder="1" applyAlignment="1" applyProtection="1">
      <alignment horizontal="left" vertical="center" wrapText="1"/>
      <protection locked="0"/>
    </xf>
    <xf numFmtId="0" fontId="6" fillId="38" borderId="18" xfId="10" applyFont="1" applyFill="1" applyBorder="1" applyAlignment="1" applyProtection="1">
      <alignment horizontal="left" vertical="center" wrapText="1"/>
      <protection locked="0"/>
    </xf>
    <xf numFmtId="1" fontId="6" fillId="38" borderId="29" xfId="10" applyNumberFormat="1" applyFont="1" applyFill="1" applyBorder="1" applyAlignment="1" applyProtection="1">
      <alignment horizontal="right" vertical="center" wrapText="1"/>
      <protection locked="0"/>
    </xf>
    <xf numFmtId="0" fontId="6" fillId="38" borderId="23" xfId="10" applyFont="1" applyFill="1" applyBorder="1" applyAlignment="1" applyProtection="1">
      <alignment horizontal="left" vertical="center" wrapText="1"/>
      <protection locked="0"/>
    </xf>
    <xf numFmtId="0" fontId="6" fillId="38" borderId="6" xfId="10" applyFont="1" applyFill="1" applyBorder="1" applyAlignment="1" applyProtection="1">
      <alignment horizontal="left" vertical="center" wrapText="1"/>
      <protection locked="0"/>
    </xf>
    <xf numFmtId="1" fontId="6" fillId="38" borderId="24" xfId="10" applyNumberFormat="1" applyFont="1" applyFill="1" applyBorder="1" applyAlignment="1" applyProtection="1">
      <alignment horizontal="right" vertical="center" wrapText="1"/>
      <protection locked="0"/>
    </xf>
    <xf numFmtId="2" fontId="6" fillId="9" borderId="23" xfId="10" applyNumberFormat="1" applyFont="1" applyFill="1" applyBorder="1" applyAlignment="1" applyProtection="1">
      <alignment horizontal="right" vertical="center" wrapText="1"/>
      <protection locked="0"/>
    </xf>
    <xf numFmtId="2" fontId="6" fillId="9" borderId="6" xfId="10" applyNumberFormat="1" applyFont="1" applyFill="1" applyBorder="1" applyAlignment="1" applyProtection="1">
      <alignment horizontal="right" vertical="center" wrapText="1"/>
      <protection locked="0"/>
    </xf>
    <xf numFmtId="2" fontId="6" fillId="9" borderId="24" xfId="10" applyNumberFormat="1" applyFont="1" applyFill="1" applyBorder="1" applyAlignment="1" applyProtection="1">
      <alignment horizontal="right" vertical="center" wrapText="1"/>
      <protection locked="0"/>
    </xf>
    <xf numFmtId="2" fontId="6" fillId="9" borderId="15" xfId="10" applyNumberFormat="1" applyFont="1" applyFill="1" applyBorder="1" applyAlignment="1" applyProtection="1">
      <alignment horizontal="right" vertical="center" wrapText="1"/>
      <protection locked="0"/>
    </xf>
    <xf numFmtId="2" fontId="6" fillId="9" borderId="25" xfId="10" applyNumberFormat="1" applyFont="1" applyFill="1" applyBorder="1" applyAlignment="1" applyProtection="1">
      <alignment horizontal="right" vertical="center" wrapText="1"/>
      <protection locked="0"/>
    </xf>
    <xf numFmtId="2" fontId="6" fillId="9" borderId="57" xfId="10" applyNumberFormat="1" applyFont="1" applyFill="1" applyBorder="1" applyAlignment="1" applyProtection="1">
      <alignment horizontal="right" vertical="center" wrapText="1"/>
      <protection locked="0"/>
    </xf>
    <xf numFmtId="0" fontId="6" fillId="29" borderId="55" xfId="10" applyFont="1" applyFill="1" applyBorder="1" applyAlignment="1" applyProtection="1">
      <alignment horizontal="left" vertical="center" wrapText="1"/>
      <protection locked="0"/>
    </xf>
    <xf numFmtId="0" fontId="6" fillId="29" borderId="52" xfId="10" applyFont="1" applyFill="1" applyBorder="1" applyAlignment="1" applyProtection="1">
      <alignment horizontal="left" vertical="center" wrapText="1"/>
      <protection locked="0"/>
    </xf>
    <xf numFmtId="49" fontId="6" fillId="29" borderId="52" xfId="10" applyNumberFormat="1" applyFont="1" applyFill="1" applyBorder="1" applyAlignment="1" applyProtection="1">
      <alignment horizontal="left" vertical="center" wrapText="1" shrinkToFit="1"/>
      <protection locked="0"/>
    </xf>
    <xf numFmtId="1" fontId="6" fillId="29" borderId="53" xfId="10" applyNumberFormat="1" applyFont="1" applyFill="1" applyBorder="1" applyAlignment="1" applyProtection="1">
      <alignment horizontal="right" vertical="center" wrapText="1"/>
      <protection locked="0"/>
    </xf>
    <xf numFmtId="2" fontId="6" fillId="9" borderId="55" xfId="10" applyNumberFormat="1" applyFont="1" applyFill="1" applyBorder="1" applyAlignment="1" applyProtection="1">
      <alignment horizontal="right" vertical="center" wrapText="1"/>
      <protection locked="0"/>
    </xf>
    <xf numFmtId="2" fontId="6" fillId="9" borderId="52" xfId="10" applyNumberFormat="1" applyFont="1" applyFill="1" applyBorder="1" applyAlignment="1" applyProtection="1">
      <alignment horizontal="right" vertical="center" wrapText="1"/>
      <protection locked="0"/>
    </xf>
    <xf numFmtId="2" fontId="6" fillId="9" borderId="53" xfId="10" applyNumberFormat="1" applyFont="1" applyFill="1" applyBorder="1" applyAlignment="1" applyProtection="1">
      <alignment horizontal="right" vertical="center" wrapText="1"/>
      <protection locked="0"/>
    </xf>
    <xf numFmtId="1" fontId="6" fillId="0" borderId="0" xfId="10" applyNumberFormat="1" applyFont="1" applyAlignment="1" applyProtection="1">
      <alignment horizontal="right" vertical="center" wrapText="1"/>
      <protection locked="0"/>
    </xf>
    <xf numFmtId="2" fontId="6" fillId="0" borderId="0" xfId="10" applyNumberFormat="1" applyFont="1" applyAlignment="1" applyProtection="1">
      <alignment horizontal="right" vertical="center" wrapText="1"/>
      <protection locked="0"/>
    </xf>
    <xf numFmtId="0" fontId="8" fillId="32" borderId="39" xfId="10" applyFont="1" applyFill="1" applyBorder="1" applyAlignment="1" applyProtection="1">
      <alignment horizontal="left" vertical="center" wrapText="1"/>
      <protection locked="0"/>
    </xf>
    <xf numFmtId="1" fontId="8" fillId="42" borderId="16" xfId="10" applyNumberFormat="1" applyFont="1" applyFill="1" applyBorder="1" applyAlignment="1" applyProtection="1">
      <alignment horizontal="left" vertical="center" wrapText="1"/>
      <protection locked="0"/>
    </xf>
    <xf numFmtId="1" fontId="8" fillId="42" borderId="47" xfId="10" applyNumberFormat="1" applyFont="1" applyFill="1" applyBorder="1" applyAlignment="1" applyProtection="1">
      <alignment horizontal="left" vertical="center" wrapText="1"/>
      <protection locked="0"/>
    </xf>
    <xf numFmtId="1" fontId="8" fillId="42" borderId="66" xfId="10" applyNumberFormat="1" applyFont="1" applyFill="1" applyBorder="1" applyAlignment="1" applyProtection="1">
      <alignment horizontal="left" vertical="center" wrapText="1"/>
      <protection locked="0"/>
    </xf>
    <xf numFmtId="0" fontId="6" fillId="43" borderId="22" xfId="10" applyFont="1" applyFill="1" applyBorder="1" applyAlignment="1">
      <alignment horizontal="left" vertical="center" shrinkToFit="1"/>
    </xf>
    <xf numFmtId="0" fontId="6" fillId="43" borderId="18" xfId="10" applyFont="1" applyFill="1" applyBorder="1" applyAlignment="1" applyProtection="1">
      <alignment horizontal="left" vertical="center" wrapText="1" shrinkToFit="1"/>
      <protection locked="0"/>
    </xf>
    <xf numFmtId="49" fontId="6" fillId="43" borderId="18" xfId="10" applyNumberFormat="1" applyFont="1" applyFill="1" applyBorder="1" applyAlignment="1" applyProtection="1">
      <alignment horizontal="left" vertical="center" wrapText="1" shrinkToFit="1"/>
      <protection locked="0"/>
    </xf>
    <xf numFmtId="0" fontId="6" fillId="43" borderId="18" xfId="10" applyFont="1" applyFill="1" applyBorder="1" applyAlignment="1" applyProtection="1">
      <alignment horizontal="left" vertical="center" shrinkToFit="1"/>
      <protection locked="0"/>
    </xf>
    <xf numFmtId="1" fontId="6" fillId="43" borderId="29" xfId="10" applyNumberFormat="1" applyFont="1" applyFill="1" applyBorder="1" applyAlignment="1" applyProtection="1">
      <alignment horizontal="right" vertical="center" shrinkToFit="1"/>
      <protection locked="0"/>
    </xf>
    <xf numFmtId="49" fontId="6" fillId="43" borderId="23" xfId="10" applyNumberFormat="1" applyFont="1" applyFill="1" applyBorder="1" applyAlignment="1" applyProtection="1">
      <alignment horizontal="left" vertical="center" shrinkToFit="1"/>
      <protection locked="0"/>
    </xf>
    <xf numFmtId="0" fontId="6" fillId="43" borderId="6" xfId="10" applyFont="1" applyFill="1" applyBorder="1" applyAlignment="1" applyProtection="1">
      <alignment horizontal="left" vertical="center" wrapText="1" shrinkToFit="1"/>
      <protection locked="0"/>
    </xf>
    <xf numFmtId="49" fontId="6" fillId="43" borderId="6" xfId="10" applyNumberFormat="1" applyFont="1" applyFill="1" applyBorder="1" applyAlignment="1" applyProtection="1">
      <alignment horizontal="left" vertical="center" wrapText="1" shrinkToFit="1"/>
      <protection locked="0"/>
    </xf>
    <xf numFmtId="0" fontId="6" fillId="43" borderId="6" xfId="10" applyFont="1" applyFill="1" applyBorder="1" applyAlignment="1" applyProtection="1">
      <alignment horizontal="left" vertical="center" shrinkToFit="1"/>
      <protection locked="0"/>
    </xf>
    <xf numFmtId="1" fontId="6" fillId="43" borderId="24" xfId="10" applyNumberFormat="1" applyFont="1" applyFill="1" applyBorder="1" applyAlignment="1" applyProtection="1">
      <alignment horizontal="right" vertical="center" shrinkToFit="1"/>
      <protection locked="0"/>
    </xf>
    <xf numFmtId="0" fontId="6" fillId="43" borderId="23" xfId="10" applyFont="1" applyFill="1" applyBorder="1" applyAlignment="1" applyProtection="1">
      <alignment horizontal="left" vertical="center" shrinkToFit="1"/>
      <protection locked="0"/>
    </xf>
    <xf numFmtId="2" fontId="6" fillId="43" borderId="6" xfId="10" applyNumberFormat="1" applyFont="1" applyFill="1" applyBorder="1" applyAlignment="1">
      <alignment horizontal="left" vertical="center" wrapText="1"/>
    </xf>
    <xf numFmtId="2" fontId="6" fillId="43" borderId="23" xfId="10" applyNumberFormat="1" applyFont="1" applyFill="1" applyBorder="1" applyAlignment="1" applyProtection="1">
      <alignment horizontal="left" vertical="center" shrinkToFit="1"/>
      <protection locked="0"/>
    </xf>
    <xf numFmtId="2" fontId="6" fillId="43" borderId="6" xfId="10" applyNumberFormat="1" applyFont="1" applyFill="1" applyBorder="1" applyAlignment="1" applyProtection="1">
      <alignment horizontal="left" vertical="center" wrapText="1" shrinkToFit="1"/>
      <protection locked="0"/>
    </xf>
    <xf numFmtId="2" fontId="6" fillId="43" borderId="6" xfId="10" applyNumberFormat="1" applyFont="1" applyFill="1" applyBorder="1" applyAlignment="1" applyProtection="1">
      <alignment horizontal="left" vertical="center" shrinkToFit="1"/>
      <protection locked="0"/>
    </xf>
    <xf numFmtId="2" fontId="6" fillId="43" borderId="56" xfId="10" applyNumberFormat="1" applyFont="1" applyFill="1" applyBorder="1" applyAlignment="1" applyProtection="1">
      <alignment horizontal="left" vertical="center" shrinkToFit="1"/>
      <protection locked="0"/>
    </xf>
    <xf numFmtId="2" fontId="6" fillId="43" borderId="27" xfId="10" applyNumberFormat="1" applyFont="1" applyFill="1" applyBorder="1" applyAlignment="1" applyProtection="1">
      <alignment horizontal="left" vertical="center" wrapText="1" shrinkToFit="1"/>
      <protection locked="0"/>
    </xf>
    <xf numFmtId="2" fontId="6" fillId="43" borderId="27" xfId="10" applyNumberFormat="1" applyFont="1" applyFill="1" applyBorder="1" applyAlignment="1" applyProtection="1">
      <alignment horizontal="left" vertical="center" shrinkToFit="1"/>
      <protection locked="0"/>
    </xf>
    <xf numFmtId="1" fontId="6" fillId="43" borderId="28" xfId="10" applyNumberFormat="1" applyFont="1" applyFill="1" applyBorder="1" applyAlignment="1" applyProtection="1">
      <alignment horizontal="right" vertical="center" shrinkToFit="1"/>
      <protection locked="0"/>
    </xf>
    <xf numFmtId="0" fontId="6" fillId="42" borderId="22" xfId="10" applyFont="1" applyFill="1" applyBorder="1" applyAlignment="1">
      <alignment horizontal="left" vertical="center" shrinkToFit="1"/>
    </xf>
    <xf numFmtId="0" fontId="6" fillId="42" borderId="18" xfId="10" applyFont="1" applyFill="1" applyBorder="1" applyAlignment="1" applyProtection="1">
      <alignment horizontal="left" vertical="center" wrapText="1" shrinkToFit="1"/>
      <protection locked="0"/>
    </xf>
    <xf numFmtId="0" fontId="6" fillId="42" borderId="18" xfId="10" applyFont="1" applyFill="1" applyBorder="1" applyAlignment="1" applyProtection="1">
      <alignment horizontal="left" vertical="center" shrinkToFit="1"/>
      <protection locked="0"/>
    </xf>
    <xf numFmtId="1" fontId="6" fillId="42" borderId="29" xfId="10" applyNumberFormat="1" applyFont="1" applyFill="1" applyBorder="1" applyAlignment="1" applyProtection="1">
      <alignment horizontal="right" vertical="center" shrinkToFit="1"/>
      <protection locked="0"/>
    </xf>
    <xf numFmtId="0" fontId="6" fillId="42" borderId="23" xfId="10" applyFont="1" applyFill="1" applyBorder="1" applyAlignment="1" applyProtection="1">
      <alignment horizontal="left" vertical="center" shrinkToFit="1"/>
      <protection locked="0"/>
    </xf>
    <xf numFmtId="2" fontId="6" fillId="42" borderId="6" xfId="10" applyNumberFormat="1" applyFont="1" applyFill="1" applyBorder="1" applyAlignment="1">
      <alignment horizontal="left" vertical="center" wrapText="1"/>
    </xf>
    <xf numFmtId="49" fontId="6" fillId="42" borderId="6" xfId="10" applyNumberFormat="1" applyFont="1" applyFill="1" applyBorder="1" applyAlignment="1">
      <alignment horizontal="left" vertical="center" wrapText="1" shrinkToFit="1"/>
    </xf>
    <xf numFmtId="0" fontId="6" fillId="42" borderId="6" xfId="10" applyFont="1" applyFill="1" applyBorder="1" applyAlignment="1" applyProtection="1">
      <alignment horizontal="left" vertical="center" shrinkToFit="1"/>
      <protection locked="0"/>
    </xf>
    <xf numFmtId="1" fontId="6" fillId="42" borderId="24" xfId="10" applyNumberFormat="1" applyFont="1" applyFill="1" applyBorder="1" applyAlignment="1" applyProtection="1">
      <alignment horizontal="right" vertical="center" shrinkToFit="1"/>
      <protection locked="0"/>
    </xf>
    <xf numFmtId="0" fontId="6" fillId="42" borderId="6" xfId="10" applyFont="1" applyFill="1" applyBorder="1" applyAlignment="1" applyProtection="1">
      <alignment horizontal="left" vertical="center" wrapText="1" shrinkToFit="1"/>
      <protection locked="0"/>
    </xf>
    <xf numFmtId="49" fontId="6" fillId="42" borderId="6" xfId="10" applyNumberFormat="1" applyFont="1" applyFill="1" applyBorder="1" applyAlignment="1">
      <alignment horizontal="left" vertical="center" wrapText="1"/>
    </xf>
    <xf numFmtId="0" fontId="6" fillId="42" borderId="6" xfId="10" applyFont="1" applyFill="1" applyBorder="1" applyAlignment="1">
      <alignment horizontal="left" vertical="center" shrinkToFit="1"/>
    </xf>
    <xf numFmtId="1" fontId="6" fillId="42" borderId="24" xfId="10" applyNumberFormat="1" applyFont="1" applyFill="1" applyBorder="1" applyAlignment="1">
      <alignment horizontal="right" vertical="center" shrinkToFit="1"/>
    </xf>
    <xf numFmtId="0" fontId="6" fillId="42" borderId="56" xfId="10" applyFont="1" applyFill="1" applyBorder="1" applyAlignment="1" applyProtection="1">
      <alignment horizontal="left" vertical="center" shrinkToFit="1"/>
      <protection locked="0"/>
    </xf>
    <xf numFmtId="0" fontId="6" fillId="42" borderId="27" xfId="10" applyFont="1" applyFill="1" applyBorder="1" applyAlignment="1" applyProtection="1">
      <alignment horizontal="left" vertical="center" wrapText="1" shrinkToFit="1"/>
      <protection locked="0"/>
    </xf>
    <xf numFmtId="49" fontId="6" fillId="42" borderId="27" xfId="10" applyNumberFormat="1" applyFont="1" applyFill="1" applyBorder="1" applyAlignment="1" applyProtection="1">
      <alignment horizontal="left" vertical="center" wrapText="1" shrinkToFit="1"/>
      <protection locked="0"/>
    </xf>
    <xf numFmtId="0" fontId="6" fillId="42" borderId="27" xfId="10" applyFont="1" applyFill="1" applyBorder="1" applyAlignment="1" applyProtection="1">
      <alignment horizontal="left" vertical="center" shrinkToFit="1"/>
      <protection locked="0"/>
    </xf>
    <xf numFmtId="1" fontId="6" fillId="42" borderId="28" xfId="10" applyNumberFormat="1" applyFont="1" applyFill="1" applyBorder="1" applyAlignment="1" applyProtection="1">
      <alignment horizontal="right" vertical="center" shrinkToFit="1"/>
      <protection locked="0"/>
    </xf>
    <xf numFmtId="0" fontId="6" fillId="43" borderId="56" xfId="10" applyFont="1" applyFill="1" applyBorder="1" applyAlignment="1" applyProtection="1">
      <alignment horizontal="left" vertical="center" shrinkToFit="1"/>
      <protection locked="0"/>
    </xf>
    <xf numFmtId="0" fontId="6" fillId="43" borderId="27" xfId="10" applyFont="1" applyFill="1" applyBorder="1" applyAlignment="1" applyProtection="1">
      <alignment horizontal="left" vertical="center" wrapText="1" shrinkToFit="1"/>
      <protection locked="0"/>
    </xf>
    <xf numFmtId="49" fontId="6" fillId="43" borderId="27" xfId="10" applyNumberFormat="1" applyFont="1" applyFill="1" applyBorder="1" applyAlignment="1" applyProtection="1">
      <alignment horizontal="left" vertical="center" wrapText="1" shrinkToFit="1"/>
      <protection locked="0"/>
    </xf>
    <xf numFmtId="0" fontId="6" fillId="43" borderId="27" xfId="10" applyFont="1" applyFill="1" applyBorder="1" applyAlignment="1" applyProtection="1">
      <alignment horizontal="left" vertical="center" shrinkToFit="1"/>
      <protection locked="0"/>
    </xf>
    <xf numFmtId="49" fontId="6" fillId="42" borderId="18" xfId="10" applyNumberFormat="1" applyFont="1" applyFill="1" applyBorder="1" applyAlignment="1" applyProtection="1">
      <alignment horizontal="left" vertical="center" wrapText="1" shrinkToFit="1"/>
      <protection locked="0"/>
    </xf>
    <xf numFmtId="0" fontId="6" fillId="42" borderId="18" xfId="10" applyFont="1" applyFill="1" applyBorder="1" applyAlignment="1">
      <alignment horizontal="left" vertical="center" shrinkToFit="1"/>
    </xf>
    <xf numFmtId="1" fontId="6" fillId="42" borderId="29" xfId="10" applyNumberFormat="1" applyFont="1" applyFill="1" applyBorder="1" applyAlignment="1">
      <alignment horizontal="right" vertical="center" shrinkToFit="1"/>
    </xf>
    <xf numFmtId="49" fontId="6" fillId="42" borderId="6" xfId="10" applyNumberFormat="1" applyFont="1" applyFill="1" applyBorder="1" applyAlignment="1" applyProtection="1">
      <alignment horizontal="left" vertical="center" wrapText="1" shrinkToFit="1"/>
      <protection locked="0"/>
    </xf>
    <xf numFmtId="49" fontId="6" fillId="42" borderId="23" xfId="10" applyNumberFormat="1" applyFont="1" applyFill="1" applyBorder="1" applyAlignment="1" applyProtection="1">
      <alignment horizontal="left" vertical="center" shrinkToFit="1"/>
      <protection locked="0"/>
    </xf>
    <xf numFmtId="0" fontId="6" fillId="42" borderId="6" xfId="10" applyFont="1" applyFill="1" applyBorder="1" applyAlignment="1">
      <alignment horizontal="left" vertical="center" wrapText="1" shrinkToFit="1"/>
    </xf>
    <xf numFmtId="0" fontId="6" fillId="42" borderId="56" xfId="10" applyFont="1" applyFill="1" applyBorder="1" applyAlignment="1">
      <alignment horizontal="left" vertical="center" shrinkToFit="1"/>
    </xf>
    <xf numFmtId="2" fontId="6" fillId="42" borderId="27" xfId="10" applyNumberFormat="1" applyFont="1" applyFill="1" applyBorder="1" applyAlignment="1" applyProtection="1">
      <alignment horizontal="left" vertical="center" wrapText="1" shrinkToFit="1"/>
      <protection locked="0"/>
    </xf>
    <xf numFmtId="49" fontId="6" fillId="42" borderId="27" xfId="10" applyNumberFormat="1" applyFont="1" applyFill="1" applyBorder="1" applyAlignment="1">
      <alignment horizontal="left" vertical="center" wrapText="1" shrinkToFit="1"/>
    </xf>
    <xf numFmtId="0" fontId="6" fillId="42" borderId="27" xfId="10" applyFont="1" applyFill="1" applyBorder="1" applyAlignment="1">
      <alignment horizontal="left" vertical="center" shrinkToFit="1"/>
    </xf>
    <xf numFmtId="1" fontId="6" fillId="42" borderId="28" xfId="10" applyNumberFormat="1" applyFont="1" applyFill="1" applyBorder="1" applyAlignment="1">
      <alignment horizontal="right" vertical="center" shrinkToFit="1"/>
    </xf>
    <xf numFmtId="0" fontId="6" fillId="43" borderId="18" xfId="10" applyFont="1" applyFill="1" applyBorder="1" applyAlignment="1">
      <alignment horizontal="left" vertical="center" shrinkToFit="1"/>
    </xf>
    <xf numFmtId="1" fontId="6" fillId="43" borderId="29" xfId="10" applyNumberFormat="1" applyFont="1" applyFill="1" applyBorder="1" applyAlignment="1">
      <alignment horizontal="right" vertical="center" shrinkToFit="1"/>
    </xf>
    <xf numFmtId="0" fontId="6" fillId="43" borderId="6" xfId="10" applyFont="1" applyFill="1" applyBorder="1" applyAlignment="1">
      <alignment horizontal="left" vertical="center" shrinkToFit="1"/>
    </xf>
    <xf numFmtId="1" fontId="6" fillId="43" borderId="24" xfId="10" applyNumberFormat="1" applyFont="1" applyFill="1" applyBorder="1" applyAlignment="1">
      <alignment horizontal="right" vertical="center" shrinkToFit="1"/>
    </xf>
    <xf numFmtId="0" fontId="6" fillId="43" borderId="6" xfId="10" applyFont="1" applyFill="1" applyBorder="1" applyAlignment="1">
      <alignment horizontal="left" vertical="center" wrapText="1" shrinkToFit="1"/>
    </xf>
    <xf numFmtId="0" fontId="6" fillId="43" borderId="23" xfId="10" applyFont="1" applyFill="1" applyBorder="1" applyAlignment="1">
      <alignment horizontal="left" vertical="center" shrinkToFit="1"/>
    </xf>
    <xf numFmtId="49" fontId="6" fillId="43" borderId="6" xfId="10" applyNumberFormat="1" applyFont="1" applyFill="1" applyBorder="1" applyAlignment="1">
      <alignment horizontal="left" vertical="center" wrapText="1" shrinkToFit="1"/>
    </xf>
    <xf numFmtId="0" fontId="6" fillId="43" borderId="56" xfId="10" applyFont="1" applyFill="1" applyBorder="1" applyAlignment="1">
      <alignment horizontal="left" vertical="center" shrinkToFit="1"/>
    </xf>
    <xf numFmtId="0" fontId="6" fillId="43" borderId="27" xfId="10" applyFont="1" applyFill="1" applyBorder="1" applyAlignment="1">
      <alignment horizontal="left" vertical="center" wrapText="1" shrinkToFit="1"/>
    </xf>
    <xf numFmtId="49" fontId="6" fillId="43" borderId="27" xfId="10" applyNumberFormat="1" applyFont="1" applyFill="1" applyBorder="1" applyAlignment="1">
      <alignment horizontal="left" vertical="center" wrapText="1" shrinkToFit="1"/>
    </xf>
    <xf numFmtId="0" fontId="6" fillId="43" borderId="27" xfId="10" applyFont="1" applyFill="1" applyBorder="1" applyAlignment="1">
      <alignment horizontal="left" vertical="center" shrinkToFit="1"/>
    </xf>
    <xf numFmtId="1" fontId="6" fillId="43" borderId="28" xfId="10" applyNumberFormat="1" applyFont="1" applyFill="1" applyBorder="1" applyAlignment="1">
      <alignment horizontal="right" vertical="center" shrinkToFit="1"/>
    </xf>
    <xf numFmtId="0" fontId="6" fillId="42" borderId="40" xfId="10" applyFont="1" applyFill="1" applyBorder="1" applyAlignment="1" applyProtection="1">
      <alignment horizontal="left" vertical="center" wrapText="1"/>
      <protection locked="0"/>
    </xf>
    <xf numFmtId="0" fontId="6" fillId="42" borderId="13" xfId="10" applyFont="1" applyFill="1" applyBorder="1" applyAlignment="1" applyProtection="1">
      <alignment horizontal="left" vertical="center" wrapText="1"/>
      <protection locked="0"/>
    </xf>
    <xf numFmtId="1" fontId="6" fillId="42" borderId="19" xfId="10" applyNumberFormat="1" applyFont="1" applyFill="1" applyBorder="1" applyAlignment="1" applyProtection="1">
      <alignment horizontal="right" vertical="center" wrapText="1"/>
      <protection locked="0"/>
    </xf>
    <xf numFmtId="0" fontId="6" fillId="43" borderId="22" xfId="10" applyFont="1" applyFill="1" applyBorder="1" applyAlignment="1" applyProtection="1">
      <alignment horizontal="left" vertical="center" wrapText="1"/>
      <protection locked="0"/>
    </xf>
    <xf numFmtId="0" fontId="6" fillId="43" borderId="18" xfId="10" applyFont="1" applyFill="1" applyBorder="1" applyAlignment="1" applyProtection="1">
      <alignment horizontal="left" vertical="center" wrapText="1"/>
      <protection locked="0"/>
    </xf>
    <xf numFmtId="1" fontId="6" fillId="43" borderId="29" xfId="10" applyNumberFormat="1" applyFont="1" applyFill="1" applyBorder="1" applyAlignment="1" applyProtection="1">
      <alignment horizontal="right" vertical="center" wrapText="1"/>
      <protection locked="0"/>
    </xf>
    <xf numFmtId="0" fontId="6" fillId="43" borderId="23" xfId="10" applyFont="1" applyFill="1" applyBorder="1" applyAlignment="1" applyProtection="1">
      <alignment horizontal="left" vertical="center" wrapText="1"/>
      <protection locked="0"/>
    </xf>
    <xf numFmtId="0" fontId="6" fillId="43" borderId="6" xfId="10" applyFont="1" applyFill="1" applyBorder="1" applyAlignment="1" applyProtection="1">
      <alignment horizontal="left" vertical="center" wrapText="1"/>
      <protection locked="0"/>
    </xf>
    <xf numFmtId="1" fontId="6" fillId="43" borderId="24" xfId="10" applyNumberFormat="1" applyFont="1" applyFill="1" applyBorder="1" applyAlignment="1" applyProtection="1">
      <alignment horizontal="right" vertical="center" wrapText="1"/>
      <protection locked="0"/>
    </xf>
    <xf numFmtId="0" fontId="6" fillId="42" borderId="55" xfId="10" applyFont="1" applyFill="1" applyBorder="1" applyAlignment="1" applyProtection="1">
      <alignment horizontal="left" vertical="center" wrapText="1"/>
      <protection locked="0"/>
    </xf>
    <xf numFmtId="0" fontId="6" fillId="42" borderId="52" xfId="10" applyFont="1" applyFill="1" applyBorder="1" applyAlignment="1" applyProtection="1">
      <alignment horizontal="left" vertical="center" wrapText="1"/>
      <protection locked="0"/>
    </xf>
    <xf numFmtId="49" fontId="6" fillId="42" borderId="52" xfId="10" applyNumberFormat="1" applyFont="1" applyFill="1" applyBorder="1" applyAlignment="1" applyProtection="1">
      <alignment horizontal="left" vertical="center" wrapText="1" shrinkToFit="1"/>
      <protection locked="0"/>
    </xf>
    <xf numFmtId="1" fontId="6" fillId="42" borderId="53" xfId="10" applyNumberFormat="1" applyFont="1" applyFill="1" applyBorder="1" applyAlignment="1" applyProtection="1">
      <alignment horizontal="right" vertical="center" wrapText="1"/>
      <protection locked="0"/>
    </xf>
    <xf numFmtId="0" fontId="8" fillId="33" borderId="39" xfId="10" applyFont="1" applyFill="1" applyBorder="1" applyAlignment="1" applyProtection="1">
      <alignment horizontal="left" vertical="center" wrapText="1"/>
      <protection locked="0"/>
    </xf>
    <xf numFmtId="1" fontId="8" fillId="44" borderId="30" xfId="10" applyNumberFormat="1" applyFont="1" applyFill="1" applyBorder="1" applyAlignment="1" applyProtection="1">
      <alignment horizontal="left" vertical="center" wrapText="1"/>
      <protection locked="0"/>
    </xf>
    <xf numFmtId="1" fontId="8" fillId="44" borderId="175" xfId="10" applyNumberFormat="1" applyFont="1" applyFill="1" applyBorder="1" applyAlignment="1" applyProtection="1">
      <alignment horizontal="left" vertical="center" wrapText="1"/>
      <protection locked="0"/>
    </xf>
    <xf numFmtId="1" fontId="8" fillId="44" borderId="176" xfId="10" applyNumberFormat="1" applyFont="1" applyFill="1" applyBorder="1" applyAlignment="1" applyProtection="1">
      <alignment horizontal="left" vertical="center" wrapText="1"/>
      <protection locked="0"/>
    </xf>
    <xf numFmtId="1" fontId="8" fillId="44" borderId="70" xfId="10" applyNumberFormat="1" applyFont="1" applyFill="1" applyBorder="1" applyAlignment="1" applyProtection="1">
      <alignment horizontal="left" vertical="center" wrapText="1"/>
      <protection locked="0"/>
    </xf>
    <xf numFmtId="1" fontId="8" fillId="44" borderId="177" xfId="10" applyNumberFormat="1" applyFont="1" applyFill="1" applyBorder="1" applyAlignment="1" applyProtection="1">
      <alignment horizontal="left" vertical="center" wrapText="1"/>
      <protection locked="0"/>
    </xf>
    <xf numFmtId="2" fontId="6" fillId="27" borderId="17" xfId="10" applyNumberFormat="1" applyFont="1" applyFill="1" applyBorder="1" applyAlignment="1">
      <alignment horizontal="left" vertical="center" wrapText="1"/>
    </xf>
    <xf numFmtId="2" fontId="6" fillId="27" borderId="14" xfId="10" applyNumberFormat="1" applyFont="1" applyFill="1" applyBorder="1" applyAlignment="1">
      <alignment horizontal="left" vertical="center" wrapText="1"/>
    </xf>
    <xf numFmtId="1" fontId="6" fillId="27" borderId="54" xfId="10" applyNumberFormat="1" applyFont="1" applyFill="1" applyBorder="1" applyAlignment="1" applyProtection="1">
      <alignment horizontal="right" vertical="center" wrapText="1"/>
      <protection locked="0"/>
    </xf>
    <xf numFmtId="2" fontId="6" fillId="27" borderId="23" xfId="10" applyNumberFormat="1" applyFont="1" applyFill="1" applyBorder="1" applyAlignment="1">
      <alignment horizontal="left" vertical="center" wrapText="1"/>
    </xf>
    <xf numFmtId="2" fontId="6" fillId="27" borderId="6" xfId="10" applyNumberFormat="1" applyFont="1" applyFill="1" applyBorder="1" applyAlignment="1">
      <alignment horizontal="left" vertical="center" wrapText="1"/>
    </xf>
    <xf numFmtId="1" fontId="6" fillId="27" borderId="24" xfId="10" applyNumberFormat="1" applyFont="1" applyFill="1" applyBorder="1" applyAlignment="1" applyProtection="1">
      <alignment horizontal="right" vertical="center" wrapText="1"/>
      <protection locked="0"/>
    </xf>
    <xf numFmtId="0" fontId="6" fillId="27" borderId="23" xfId="10" applyFont="1" applyFill="1" applyBorder="1" applyAlignment="1" applyProtection="1">
      <alignment horizontal="left" vertical="center" wrapText="1" shrinkToFit="1"/>
      <protection locked="0"/>
    </xf>
    <xf numFmtId="0" fontId="6" fillId="27" borderId="6" xfId="10" applyFont="1" applyFill="1" applyBorder="1" applyAlignment="1" applyProtection="1">
      <alignment horizontal="left" vertical="center" wrapText="1" shrinkToFit="1"/>
      <protection locked="0"/>
    </xf>
    <xf numFmtId="0" fontId="6" fillId="27" borderId="23" xfId="10" applyFont="1" applyFill="1" applyBorder="1" applyAlignment="1" applyProtection="1">
      <alignment horizontal="left" vertical="center" wrapText="1"/>
      <protection locked="0"/>
    </xf>
    <xf numFmtId="0" fontId="6" fillId="27" borderId="6" xfId="10" applyFont="1" applyFill="1" applyBorder="1" applyAlignment="1" applyProtection="1">
      <alignment horizontal="left" vertical="center" wrapText="1"/>
      <protection locked="0"/>
    </xf>
    <xf numFmtId="49" fontId="6" fillId="27" borderId="6" xfId="10" applyNumberFormat="1" applyFont="1" applyFill="1" applyBorder="1" applyAlignment="1" applyProtection="1">
      <alignment horizontal="left" vertical="center" wrapText="1" shrinkToFit="1"/>
      <protection locked="0"/>
    </xf>
    <xf numFmtId="1" fontId="6" fillId="27" borderId="34" xfId="10" applyNumberFormat="1" applyFont="1" applyFill="1" applyBorder="1" applyAlignment="1" applyProtection="1">
      <alignment horizontal="right" vertical="center" wrapText="1"/>
      <protection locked="0"/>
    </xf>
    <xf numFmtId="2" fontId="6" fillId="27" borderId="56" xfId="10" applyNumberFormat="1" applyFont="1" applyFill="1" applyBorder="1" applyAlignment="1">
      <alignment horizontal="left" vertical="center" wrapText="1"/>
    </xf>
    <xf numFmtId="2" fontId="6" fillId="27" borderId="27" xfId="10" applyNumberFormat="1" applyFont="1" applyFill="1" applyBorder="1" applyAlignment="1">
      <alignment horizontal="left" vertical="center" wrapText="1"/>
    </xf>
    <xf numFmtId="1" fontId="6" fillId="27" borderId="68" xfId="10" applyNumberFormat="1" applyFont="1" applyFill="1" applyBorder="1" applyAlignment="1" applyProtection="1">
      <alignment horizontal="right" vertical="center" wrapText="1"/>
      <protection locked="0"/>
    </xf>
    <xf numFmtId="0" fontId="6" fillId="44" borderId="22" xfId="10" applyFont="1" applyFill="1" applyBorder="1" applyAlignment="1" applyProtection="1">
      <alignment horizontal="left" vertical="center" wrapText="1"/>
      <protection locked="0"/>
    </xf>
    <xf numFmtId="0" fontId="6" fillId="44" borderId="18" xfId="10" applyFont="1" applyFill="1" applyBorder="1" applyAlignment="1" applyProtection="1">
      <alignment horizontal="left" vertical="center" wrapText="1"/>
      <protection locked="0"/>
    </xf>
    <xf numFmtId="49" fontId="6" fillId="44" borderId="18" xfId="10" applyNumberFormat="1" applyFont="1" applyFill="1" applyBorder="1" applyAlignment="1" applyProtection="1">
      <alignment horizontal="left" vertical="center" wrapText="1" shrinkToFit="1"/>
      <protection locked="0"/>
    </xf>
    <xf numFmtId="1" fontId="6" fillId="44" borderId="50" xfId="10" applyNumberFormat="1" applyFont="1" applyFill="1" applyBorder="1" applyAlignment="1" applyProtection="1">
      <alignment horizontal="right" vertical="center" wrapText="1"/>
      <protection locked="0"/>
    </xf>
    <xf numFmtId="0" fontId="6" fillId="44" borderId="23" xfId="10" applyFont="1" applyFill="1" applyBorder="1" applyAlignment="1" applyProtection="1">
      <alignment horizontal="left" vertical="center" wrapText="1"/>
      <protection locked="0"/>
    </xf>
    <xf numFmtId="0" fontId="6" fillId="44" borderId="6" xfId="10" applyFont="1" applyFill="1" applyBorder="1" applyAlignment="1" applyProtection="1">
      <alignment horizontal="left" vertical="center" wrapText="1"/>
      <protection locked="0"/>
    </xf>
    <xf numFmtId="49" fontId="6" fillId="44" borderId="6" xfId="10" applyNumberFormat="1" applyFont="1" applyFill="1" applyBorder="1" applyAlignment="1" applyProtection="1">
      <alignment horizontal="left" vertical="center" wrapText="1" shrinkToFit="1"/>
      <protection locked="0"/>
    </xf>
    <xf numFmtId="1" fontId="6" fillId="44" borderId="34" xfId="10" applyNumberFormat="1" applyFont="1" applyFill="1" applyBorder="1" applyAlignment="1" applyProtection="1">
      <alignment horizontal="right" vertical="center" wrapText="1"/>
      <protection locked="0"/>
    </xf>
    <xf numFmtId="2" fontId="6" fillId="44" borderId="15" xfId="10" applyNumberFormat="1" applyFont="1" applyFill="1" applyBorder="1" applyAlignment="1">
      <alignment horizontal="left" vertical="center" wrapText="1"/>
    </xf>
    <xf numFmtId="2" fontId="6" fillId="44" borderId="25" xfId="10" applyNumberFormat="1" applyFont="1" applyFill="1" applyBorder="1" applyAlignment="1">
      <alignment horizontal="left" vertical="center" wrapText="1"/>
    </xf>
    <xf numFmtId="1" fontId="6" fillId="44" borderId="49" xfId="10" applyNumberFormat="1" applyFont="1" applyFill="1" applyBorder="1" applyAlignment="1" applyProtection="1">
      <alignment horizontal="right" vertical="center" wrapText="1"/>
      <protection locked="0"/>
    </xf>
    <xf numFmtId="0" fontId="6" fillId="27" borderId="22" xfId="10" applyFont="1" applyFill="1" applyBorder="1" applyAlignment="1" applyProtection="1">
      <alignment horizontal="left" vertical="center" wrapText="1"/>
      <protection locked="0"/>
    </xf>
    <xf numFmtId="0" fontId="6" fillId="27" borderId="18" xfId="10" applyFont="1" applyFill="1" applyBorder="1" applyAlignment="1" applyProtection="1">
      <alignment horizontal="left" vertical="center" wrapText="1"/>
      <protection locked="0"/>
    </xf>
    <xf numFmtId="49" fontId="6" fillId="27" borderId="18" xfId="10" applyNumberFormat="1" applyFont="1" applyFill="1" applyBorder="1" applyAlignment="1" applyProtection="1">
      <alignment horizontal="left" vertical="center" wrapText="1" shrinkToFit="1"/>
      <protection locked="0"/>
    </xf>
    <xf numFmtId="1" fontId="6" fillId="27" borderId="50" xfId="10" applyNumberFormat="1" applyFont="1" applyFill="1" applyBorder="1" applyAlignment="1" applyProtection="1">
      <alignment horizontal="right" vertical="center" wrapText="1"/>
      <protection locked="0"/>
    </xf>
    <xf numFmtId="2" fontId="6" fillId="27" borderId="15" xfId="10" applyNumberFormat="1" applyFont="1" applyFill="1" applyBorder="1" applyAlignment="1">
      <alignment horizontal="left" vertical="center" wrapText="1"/>
    </xf>
    <xf numFmtId="2" fontId="6" fillId="27" borderId="25" xfId="10" applyNumberFormat="1" applyFont="1" applyFill="1" applyBorder="1" applyAlignment="1">
      <alignment horizontal="left" vertical="center" wrapText="1"/>
    </xf>
    <xf numFmtId="1" fontId="6" fillId="27" borderId="49" xfId="10" applyNumberFormat="1" applyFont="1" applyFill="1" applyBorder="1" applyAlignment="1" applyProtection="1">
      <alignment horizontal="right" vertical="center" wrapText="1"/>
      <protection locked="0"/>
    </xf>
    <xf numFmtId="1" fontId="8" fillId="44" borderId="16" xfId="10" applyNumberFormat="1" applyFont="1" applyFill="1" applyBorder="1" applyAlignment="1" applyProtection="1">
      <alignment horizontal="left" vertical="center" wrapText="1"/>
      <protection locked="0"/>
    </xf>
    <xf numFmtId="1" fontId="8" fillId="44" borderId="47" xfId="10" applyNumberFormat="1" applyFont="1" applyFill="1" applyBorder="1" applyAlignment="1" applyProtection="1">
      <alignment horizontal="left" vertical="center" wrapText="1"/>
      <protection locked="0"/>
    </xf>
    <xf numFmtId="1" fontId="8" fillId="44" borderId="66" xfId="10" applyNumberFormat="1" applyFont="1" applyFill="1" applyBorder="1" applyAlignment="1" applyProtection="1">
      <alignment horizontal="left" vertical="center" wrapText="1"/>
      <protection locked="0"/>
    </xf>
    <xf numFmtId="0" fontId="6" fillId="27" borderId="22" xfId="10" applyFont="1" applyFill="1" applyBorder="1" applyAlignment="1">
      <alignment horizontal="left" vertical="center" shrinkToFit="1"/>
    </xf>
    <xf numFmtId="0" fontId="6" fillId="27" borderId="18" xfId="10" applyFont="1" applyFill="1" applyBorder="1" applyAlignment="1" applyProtection="1">
      <alignment horizontal="left" vertical="center" wrapText="1" shrinkToFit="1"/>
      <protection locked="0"/>
    </xf>
    <xf numFmtId="0" fontId="6" fillId="27" borderId="18" xfId="10" applyFont="1" applyFill="1" applyBorder="1" applyAlignment="1" applyProtection="1">
      <alignment horizontal="left" vertical="center" shrinkToFit="1"/>
      <protection locked="0"/>
    </xf>
    <xf numFmtId="1" fontId="6" fillId="27" borderId="29" xfId="10" applyNumberFormat="1" applyFont="1" applyFill="1" applyBorder="1" applyAlignment="1" applyProtection="1">
      <alignment horizontal="right" vertical="center" shrinkToFit="1"/>
      <protection locked="0"/>
    </xf>
    <xf numFmtId="49" fontId="6" fillId="27" borderId="23" xfId="10" applyNumberFormat="1" applyFont="1" applyFill="1" applyBorder="1" applyAlignment="1" applyProtection="1">
      <alignment horizontal="left" vertical="center" shrinkToFit="1"/>
      <protection locked="0"/>
    </xf>
    <xf numFmtId="0" fontId="6" fillId="27" borderId="6" xfId="10" applyFont="1" applyFill="1" applyBorder="1" applyAlignment="1" applyProtection="1">
      <alignment horizontal="left" vertical="center" shrinkToFit="1"/>
      <protection locked="0"/>
    </xf>
    <xf numFmtId="1" fontId="6" fillId="27" borderId="24" xfId="10" applyNumberFormat="1" applyFont="1" applyFill="1" applyBorder="1" applyAlignment="1" applyProtection="1">
      <alignment horizontal="right" vertical="center" shrinkToFit="1"/>
      <protection locked="0"/>
    </xf>
    <xf numFmtId="0" fontId="6" fillId="27" borderId="23" xfId="10" applyFont="1" applyFill="1" applyBorder="1" applyAlignment="1" applyProtection="1">
      <alignment horizontal="left" vertical="center" shrinkToFit="1"/>
      <protection locked="0"/>
    </xf>
    <xf numFmtId="2" fontId="6" fillId="27" borderId="23" xfId="10" applyNumberFormat="1" applyFont="1" applyFill="1" applyBorder="1" applyAlignment="1" applyProtection="1">
      <alignment horizontal="left" vertical="center" shrinkToFit="1"/>
      <protection locked="0"/>
    </xf>
    <xf numFmtId="2" fontId="6" fillId="27" borderId="6" xfId="10" applyNumberFormat="1" applyFont="1" applyFill="1" applyBorder="1" applyAlignment="1" applyProtection="1">
      <alignment horizontal="left" vertical="center" wrapText="1" shrinkToFit="1"/>
      <protection locked="0"/>
    </xf>
    <xf numFmtId="2" fontId="6" fillId="27" borderId="6" xfId="10" applyNumberFormat="1" applyFont="1" applyFill="1" applyBorder="1" applyAlignment="1" applyProtection="1">
      <alignment horizontal="left" vertical="center" shrinkToFit="1"/>
      <protection locked="0"/>
    </xf>
    <xf numFmtId="2" fontId="6" fillId="27" borderId="56" xfId="10" applyNumberFormat="1" applyFont="1" applyFill="1" applyBorder="1" applyAlignment="1" applyProtection="1">
      <alignment horizontal="left" vertical="center" shrinkToFit="1"/>
      <protection locked="0"/>
    </xf>
    <xf numFmtId="2" fontId="6" fillId="27" borderId="27" xfId="10" applyNumberFormat="1" applyFont="1" applyFill="1" applyBorder="1" applyAlignment="1" applyProtection="1">
      <alignment horizontal="left" vertical="center" wrapText="1" shrinkToFit="1"/>
      <protection locked="0"/>
    </xf>
    <xf numFmtId="2" fontId="6" fillId="27" borderId="27" xfId="10" applyNumberFormat="1" applyFont="1" applyFill="1" applyBorder="1" applyAlignment="1" applyProtection="1">
      <alignment horizontal="left" vertical="center" shrinkToFit="1"/>
      <protection locked="0"/>
    </xf>
    <xf numFmtId="1" fontId="6" fillId="27" borderId="28" xfId="10" applyNumberFormat="1" applyFont="1" applyFill="1" applyBorder="1" applyAlignment="1" applyProtection="1">
      <alignment horizontal="right" vertical="center" shrinkToFit="1"/>
      <protection locked="0"/>
    </xf>
    <xf numFmtId="0" fontId="6" fillId="44" borderId="22" xfId="10" applyFont="1" applyFill="1" applyBorder="1" applyAlignment="1">
      <alignment horizontal="left" vertical="center" shrinkToFit="1"/>
    </xf>
    <xf numFmtId="0" fontId="6" fillId="44" borderId="18" xfId="10" applyFont="1" applyFill="1" applyBorder="1" applyAlignment="1" applyProtection="1">
      <alignment horizontal="left" vertical="center" wrapText="1" shrinkToFit="1"/>
      <protection locked="0"/>
    </xf>
    <xf numFmtId="49" fontId="6" fillId="44" borderId="18" xfId="10" applyNumberFormat="1" applyFont="1" applyFill="1" applyBorder="1" applyAlignment="1">
      <alignment horizontal="left" vertical="center" wrapText="1" shrinkToFit="1"/>
    </xf>
    <xf numFmtId="0" fontId="6" fillId="44" borderId="18" xfId="10" applyFont="1" applyFill="1" applyBorder="1" applyAlignment="1" applyProtection="1">
      <alignment horizontal="left" vertical="center" shrinkToFit="1"/>
      <protection locked="0"/>
    </xf>
    <xf numFmtId="1" fontId="6" fillId="44" borderId="29" xfId="10" applyNumberFormat="1" applyFont="1" applyFill="1" applyBorder="1" applyAlignment="1" applyProtection="1">
      <alignment horizontal="right" vertical="center" shrinkToFit="1"/>
      <protection locked="0"/>
    </xf>
    <xf numFmtId="0" fontId="6" fillId="44" borderId="23" xfId="10" applyFont="1" applyFill="1" applyBorder="1" applyAlignment="1" applyProtection="1">
      <alignment horizontal="left" vertical="center" shrinkToFit="1"/>
      <protection locked="0"/>
    </xf>
    <xf numFmtId="2" fontId="6" fillId="44" borderId="6" xfId="10" applyNumberFormat="1" applyFont="1" applyFill="1" applyBorder="1" applyAlignment="1">
      <alignment horizontal="left" vertical="center" wrapText="1"/>
    </xf>
    <xf numFmtId="49" fontId="6" fillId="44" borderId="6" xfId="10" applyNumberFormat="1" applyFont="1" applyFill="1" applyBorder="1" applyAlignment="1">
      <alignment horizontal="left" vertical="center" wrapText="1" shrinkToFit="1"/>
    </xf>
    <xf numFmtId="0" fontId="6" fillId="44" borderId="6" xfId="10" applyFont="1" applyFill="1" applyBorder="1" applyAlignment="1" applyProtection="1">
      <alignment horizontal="left" vertical="center" shrinkToFit="1"/>
      <protection locked="0"/>
    </xf>
    <xf numFmtId="1" fontId="6" fillId="44" borderId="24" xfId="10" applyNumberFormat="1" applyFont="1" applyFill="1" applyBorder="1" applyAlignment="1" applyProtection="1">
      <alignment horizontal="right" vertical="center" shrinkToFit="1"/>
      <protection locked="0"/>
    </xf>
    <xf numFmtId="0" fontId="6" fillId="44" borderId="6" xfId="10" applyFont="1" applyFill="1" applyBorder="1" applyAlignment="1" applyProtection="1">
      <alignment horizontal="left" vertical="center" wrapText="1" shrinkToFit="1"/>
      <protection locked="0"/>
    </xf>
    <xf numFmtId="49" fontId="6" fillId="44" borderId="6" xfId="10" applyNumberFormat="1" applyFont="1" applyFill="1" applyBorder="1" applyAlignment="1">
      <alignment horizontal="left" vertical="center" wrapText="1"/>
    </xf>
    <xf numFmtId="0" fontId="6" fillId="44" borderId="6" xfId="10" applyFont="1" applyFill="1" applyBorder="1" applyAlignment="1">
      <alignment horizontal="left" vertical="center" shrinkToFit="1"/>
    </xf>
    <xf numFmtId="1" fontId="6" fillId="44" borderId="24" xfId="10" applyNumberFormat="1" applyFont="1" applyFill="1" applyBorder="1" applyAlignment="1">
      <alignment horizontal="right" vertical="center" shrinkToFit="1"/>
    </xf>
    <xf numFmtId="0" fontId="6" fillId="44" borderId="56" xfId="10" applyFont="1" applyFill="1" applyBorder="1" applyAlignment="1" applyProtection="1">
      <alignment horizontal="left" vertical="center" shrinkToFit="1"/>
      <protection locked="0"/>
    </xf>
    <xf numFmtId="0" fontId="6" fillId="44" borderId="27" xfId="10" applyFont="1" applyFill="1" applyBorder="1" applyAlignment="1" applyProtection="1">
      <alignment horizontal="left" vertical="center" wrapText="1" shrinkToFit="1"/>
      <protection locked="0"/>
    </xf>
    <xf numFmtId="49" fontId="6" fillId="44" borderId="27" xfId="10" applyNumberFormat="1" applyFont="1" applyFill="1" applyBorder="1" applyAlignment="1" applyProtection="1">
      <alignment horizontal="left" vertical="center" wrapText="1" shrinkToFit="1"/>
      <protection locked="0"/>
    </xf>
    <xf numFmtId="0" fontId="6" fillId="44" borderId="27" xfId="10" applyFont="1" applyFill="1" applyBorder="1" applyAlignment="1" applyProtection="1">
      <alignment horizontal="left" vertical="center" shrinkToFit="1"/>
      <protection locked="0"/>
    </xf>
    <xf numFmtId="1" fontId="6" fillId="44" borderId="28" xfId="10" applyNumberFormat="1" applyFont="1" applyFill="1" applyBorder="1" applyAlignment="1" applyProtection="1">
      <alignment horizontal="right" vertical="center" shrinkToFit="1"/>
      <protection locked="0"/>
    </xf>
    <xf numFmtId="0" fontId="6" fillId="27" borderId="56" xfId="10" applyFont="1" applyFill="1" applyBorder="1" applyAlignment="1" applyProtection="1">
      <alignment horizontal="left" vertical="center" shrinkToFit="1"/>
      <protection locked="0"/>
    </xf>
    <xf numFmtId="0" fontId="6" fillId="27" borderId="27" xfId="10" applyFont="1" applyFill="1" applyBorder="1" applyAlignment="1" applyProtection="1">
      <alignment horizontal="left" vertical="center" wrapText="1" shrinkToFit="1"/>
      <protection locked="0"/>
    </xf>
    <xf numFmtId="49" fontId="6" fillId="27" borderId="27" xfId="10" applyNumberFormat="1" applyFont="1" applyFill="1" applyBorder="1" applyAlignment="1" applyProtection="1">
      <alignment horizontal="left" vertical="center" wrapText="1" shrinkToFit="1"/>
      <protection locked="0"/>
    </xf>
    <xf numFmtId="0" fontId="6" fillId="27" borderId="27" xfId="10" applyFont="1" applyFill="1" applyBorder="1" applyAlignment="1" applyProtection="1">
      <alignment horizontal="left" vertical="center" shrinkToFit="1"/>
      <protection locked="0"/>
    </xf>
    <xf numFmtId="0" fontId="6" fillId="44" borderId="18" xfId="10" applyFont="1" applyFill="1" applyBorder="1" applyAlignment="1">
      <alignment horizontal="left" vertical="center" shrinkToFit="1"/>
    </xf>
    <xf numFmtId="1" fontId="6" fillId="44" borderId="29" xfId="10" applyNumberFormat="1" applyFont="1" applyFill="1" applyBorder="1" applyAlignment="1">
      <alignment horizontal="right" vertical="center" shrinkToFit="1"/>
    </xf>
    <xf numFmtId="49" fontId="6" fillId="44" borderId="23" xfId="10" applyNumberFormat="1" applyFont="1" applyFill="1" applyBorder="1" applyAlignment="1" applyProtection="1">
      <alignment horizontal="left" vertical="center" shrinkToFit="1"/>
      <protection locked="0"/>
    </xf>
    <xf numFmtId="0" fontId="6" fillId="44" borderId="6" xfId="10" applyFont="1" applyFill="1" applyBorder="1" applyAlignment="1">
      <alignment horizontal="left" vertical="center" wrapText="1" shrinkToFit="1"/>
    </xf>
    <xf numFmtId="0" fontId="6" fillId="44" borderId="56" xfId="10" applyFont="1" applyFill="1" applyBorder="1" applyAlignment="1">
      <alignment horizontal="left" vertical="center" shrinkToFit="1"/>
    </xf>
    <xf numFmtId="2" fontId="6" fillId="44" borderId="27" xfId="10" applyNumberFormat="1" applyFont="1" applyFill="1" applyBorder="1" applyAlignment="1" applyProtection="1">
      <alignment horizontal="left" vertical="center" wrapText="1" shrinkToFit="1"/>
      <protection locked="0"/>
    </xf>
    <xf numFmtId="49" fontId="6" fillId="44" borderId="27" xfId="10" applyNumberFormat="1" applyFont="1" applyFill="1" applyBorder="1" applyAlignment="1">
      <alignment horizontal="left" vertical="center" wrapText="1" shrinkToFit="1"/>
    </xf>
    <xf numFmtId="0" fontId="6" fillId="44" borderId="27" xfId="10" applyFont="1" applyFill="1" applyBorder="1" applyAlignment="1">
      <alignment horizontal="left" vertical="center" shrinkToFit="1"/>
    </xf>
    <xf numFmtId="1" fontId="6" fillId="44" borderId="28" xfId="10" applyNumberFormat="1" applyFont="1" applyFill="1" applyBorder="1" applyAlignment="1">
      <alignment horizontal="right" vertical="center" shrinkToFit="1"/>
    </xf>
    <xf numFmtId="0" fontId="6" fillId="27" borderId="18" xfId="10" applyFont="1" applyFill="1" applyBorder="1" applyAlignment="1">
      <alignment horizontal="left" vertical="center" shrinkToFit="1"/>
    </xf>
    <xf numFmtId="1" fontId="6" fillId="27" borderId="29" xfId="10" applyNumberFormat="1" applyFont="1" applyFill="1" applyBorder="1" applyAlignment="1">
      <alignment horizontal="right" vertical="center" shrinkToFit="1"/>
    </xf>
    <xf numFmtId="0" fontId="6" fillId="27" borderId="6" xfId="10" applyFont="1" applyFill="1" applyBorder="1" applyAlignment="1">
      <alignment horizontal="left" vertical="center" shrinkToFit="1"/>
    </xf>
    <xf numFmtId="1" fontId="6" fillId="27" borderId="24" xfId="10" applyNumberFormat="1" applyFont="1" applyFill="1" applyBorder="1" applyAlignment="1">
      <alignment horizontal="right" vertical="center" shrinkToFit="1"/>
    </xf>
    <xf numFmtId="0" fontId="6" fillId="27" borderId="6" xfId="10" applyFont="1" applyFill="1" applyBorder="1" applyAlignment="1">
      <alignment horizontal="left" vertical="center" wrapText="1" shrinkToFit="1"/>
    </xf>
    <xf numFmtId="0" fontId="6" fillId="27" borderId="23" xfId="10" applyFont="1" applyFill="1" applyBorder="1" applyAlignment="1">
      <alignment horizontal="left" vertical="center" shrinkToFit="1"/>
    </xf>
    <xf numFmtId="49" fontId="6" fillId="27" borderId="6" xfId="10" applyNumberFormat="1" applyFont="1" applyFill="1" applyBorder="1" applyAlignment="1">
      <alignment horizontal="left" vertical="center" wrapText="1" shrinkToFit="1"/>
    </xf>
    <xf numFmtId="0" fontId="6" fillId="27" borderId="56" xfId="10" applyFont="1" applyFill="1" applyBorder="1" applyAlignment="1">
      <alignment horizontal="left" vertical="center" shrinkToFit="1"/>
    </xf>
    <xf numFmtId="0" fontId="6" fillId="27" borderId="27" xfId="10" applyFont="1" applyFill="1" applyBorder="1" applyAlignment="1">
      <alignment horizontal="left" vertical="center" wrapText="1" shrinkToFit="1"/>
    </xf>
    <xf numFmtId="49" fontId="6" fillId="27" borderId="27" xfId="10" applyNumberFormat="1" applyFont="1" applyFill="1" applyBorder="1" applyAlignment="1">
      <alignment horizontal="left" vertical="center" wrapText="1" shrinkToFit="1"/>
    </xf>
    <xf numFmtId="0" fontId="6" fillId="27" borderId="27" xfId="10" applyFont="1" applyFill="1" applyBorder="1" applyAlignment="1">
      <alignment horizontal="left" vertical="center" shrinkToFit="1"/>
    </xf>
    <xf numFmtId="1" fontId="6" fillId="27" borderId="28" xfId="10" applyNumberFormat="1" applyFont="1" applyFill="1" applyBorder="1" applyAlignment="1">
      <alignment horizontal="right" vertical="center" shrinkToFit="1"/>
    </xf>
    <xf numFmtId="0" fontId="6" fillId="44" borderId="40" xfId="10" applyFont="1" applyFill="1" applyBorder="1" applyAlignment="1" applyProtection="1">
      <alignment horizontal="left" vertical="center" wrapText="1"/>
      <protection locked="0"/>
    </xf>
    <xf numFmtId="0" fontId="6" fillId="44" borderId="13" xfId="10" applyFont="1" applyFill="1" applyBorder="1" applyAlignment="1" applyProtection="1">
      <alignment horizontal="left" vertical="center" wrapText="1"/>
      <protection locked="0"/>
    </xf>
    <xf numFmtId="1" fontId="6" fillId="44" borderId="19" xfId="10" applyNumberFormat="1" applyFont="1" applyFill="1" applyBorder="1" applyAlignment="1" applyProtection="1">
      <alignment horizontal="right" vertical="center" wrapText="1"/>
      <protection locked="0"/>
    </xf>
    <xf numFmtId="1" fontId="6" fillId="27" borderId="29" xfId="10" applyNumberFormat="1" applyFont="1" applyFill="1" applyBorder="1" applyAlignment="1" applyProtection="1">
      <alignment horizontal="right" vertical="center" wrapText="1"/>
      <protection locked="0"/>
    </xf>
    <xf numFmtId="0" fontId="6" fillId="44" borderId="55" xfId="10" applyFont="1" applyFill="1" applyBorder="1" applyAlignment="1" applyProtection="1">
      <alignment horizontal="left" vertical="center" wrapText="1"/>
      <protection locked="0"/>
    </xf>
    <xf numFmtId="0" fontId="6" fillId="44" borderId="52" xfId="10" applyFont="1" applyFill="1" applyBorder="1" applyAlignment="1" applyProtection="1">
      <alignment horizontal="left" vertical="center" wrapText="1"/>
      <protection locked="0"/>
    </xf>
    <xf numFmtId="49" fontId="6" fillId="44" borderId="52" xfId="10" applyNumberFormat="1" applyFont="1" applyFill="1" applyBorder="1" applyAlignment="1" applyProtection="1">
      <alignment horizontal="left" vertical="center" wrapText="1" shrinkToFit="1"/>
      <protection locked="0"/>
    </xf>
    <xf numFmtId="1" fontId="6" fillId="44" borderId="53" xfId="10" applyNumberFormat="1" applyFont="1" applyFill="1" applyBorder="1" applyAlignment="1" applyProtection="1">
      <alignment horizontal="right" vertical="center" wrapText="1"/>
      <protection locked="0"/>
    </xf>
    <xf numFmtId="1" fontId="6" fillId="15" borderId="0" xfId="10" applyNumberFormat="1" applyFont="1" applyFill="1" applyAlignment="1" applyProtection="1">
      <alignment horizontal="left" vertical="center" wrapText="1"/>
      <protection locked="0"/>
    </xf>
    <xf numFmtId="1" fontId="6" fillId="15" borderId="5" xfId="10" applyNumberFormat="1" applyFont="1" applyFill="1" applyBorder="1" applyAlignment="1" applyProtection="1">
      <alignment horizontal="left" vertical="center" wrapText="1"/>
      <protection locked="0"/>
    </xf>
    <xf numFmtId="2" fontId="6" fillId="9" borderId="0" xfId="10" applyNumberFormat="1" applyFont="1" applyFill="1" applyAlignment="1" applyProtection="1">
      <alignment horizontal="right" vertical="center" wrapText="1"/>
      <protection locked="0"/>
    </xf>
    <xf numFmtId="2" fontId="6" fillId="9" borderId="5" xfId="10" applyNumberFormat="1" applyFont="1" applyFill="1" applyBorder="1" applyAlignment="1" applyProtection="1">
      <alignment horizontal="right" vertical="center" wrapText="1"/>
      <protection locked="0"/>
    </xf>
    <xf numFmtId="0" fontId="6" fillId="40" borderId="14" xfId="10" applyFont="1" applyFill="1" applyBorder="1" applyAlignment="1" applyProtection="1">
      <alignment horizontal="left" vertical="center" wrapText="1" shrinkToFit="1"/>
      <protection locked="0"/>
    </xf>
    <xf numFmtId="49" fontId="6" fillId="40" borderId="14" xfId="10" applyNumberFormat="1" applyFont="1" applyFill="1" applyBorder="1" applyAlignment="1" applyProtection="1">
      <alignment horizontal="left" vertical="center" wrapText="1" shrinkToFit="1"/>
      <protection locked="0"/>
    </xf>
    <xf numFmtId="0" fontId="6" fillId="40" borderId="14" xfId="10" applyFont="1" applyFill="1" applyBorder="1" applyAlignment="1" applyProtection="1">
      <alignment horizontal="left" vertical="center" shrinkToFit="1"/>
      <protection locked="0"/>
    </xf>
    <xf numFmtId="1" fontId="6" fillId="40" borderId="54" xfId="10" applyNumberFormat="1" applyFont="1" applyFill="1" applyBorder="1" applyAlignment="1" applyProtection="1">
      <alignment horizontal="right" vertical="center" shrinkToFit="1"/>
      <protection locked="0"/>
    </xf>
    <xf numFmtId="2" fontId="6" fillId="15" borderId="17" xfId="10" applyNumberFormat="1" applyFont="1" applyFill="1" applyBorder="1" applyAlignment="1" applyProtection="1">
      <alignment horizontal="right" vertical="center" shrinkToFit="1"/>
      <protection locked="0"/>
    </xf>
    <xf numFmtId="2" fontId="6" fillId="7" borderId="14" xfId="10" applyNumberFormat="1" applyFont="1" applyFill="1" applyBorder="1" applyAlignment="1" applyProtection="1">
      <alignment horizontal="right" vertical="center" shrinkToFit="1"/>
      <protection locked="0"/>
    </xf>
    <xf numFmtId="2" fontId="6" fillId="7" borderId="54" xfId="10" applyNumberFormat="1" applyFont="1" applyFill="1" applyBorder="1" applyAlignment="1" applyProtection="1">
      <alignment horizontal="right" vertical="center" shrinkToFit="1"/>
      <protection locked="0"/>
    </xf>
    <xf numFmtId="2" fontId="6" fillId="15" borderId="69" xfId="10" applyNumberFormat="1" applyFont="1" applyFill="1" applyBorder="1" applyAlignment="1" applyProtection="1">
      <alignment horizontal="right" vertical="center" shrinkToFit="1"/>
      <protection locked="0"/>
    </xf>
    <xf numFmtId="49" fontId="6" fillId="40" borderId="17" xfId="10" applyNumberFormat="1" applyFont="1" applyFill="1" applyBorder="1" applyAlignment="1" applyProtection="1">
      <alignment horizontal="left" vertical="center" shrinkToFit="1"/>
      <protection locked="0"/>
    </xf>
    <xf numFmtId="0" fontId="6" fillId="40" borderId="178" xfId="10" applyFont="1" applyFill="1" applyBorder="1" applyAlignment="1">
      <alignment horizontal="left" vertical="center" shrinkToFit="1"/>
    </xf>
    <xf numFmtId="0" fontId="6" fillId="40" borderId="179" xfId="10" applyFont="1" applyFill="1" applyBorder="1" applyAlignment="1" applyProtection="1">
      <alignment horizontal="left" vertical="center" wrapText="1" shrinkToFit="1"/>
      <protection locked="0"/>
    </xf>
    <xf numFmtId="49" fontId="6" fillId="40" borderId="179" xfId="10" applyNumberFormat="1" applyFont="1" applyFill="1" applyBorder="1" applyAlignment="1" applyProtection="1">
      <alignment horizontal="left" vertical="center" wrapText="1" shrinkToFit="1"/>
      <protection locked="0"/>
    </xf>
    <xf numFmtId="0" fontId="6" fillId="40" borderId="179" xfId="10" applyFont="1" applyFill="1" applyBorder="1" applyAlignment="1" applyProtection="1">
      <alignment horizontal="left" vertical="center" shrinkToFit="1"/>
      <protection locked="0"/>
    </xf>
    <xf numFmtId="1" fontId="6" fillId="40" borderId="180" xfId="10" applyNumberFormat="1" applyFont="1" applyFill="1" applyBorder="1" applyAlignment="1" applyProtection="1">
      <alignment horizontal="right" vertical="center" shrinkToFit="1"/>
      <protection locked="0"/>
    </xf>
    <xf numFmtId="0" fontId="6" fillId="40" borderId="55" xfId="10" applyFont="1" applyFill="1" applyBorder="1" applyAlignment="1">
      <alignment horizontal="left" vertical="center" shrinkToFit="1"/>
    </xf>
    <xf numFmtId="0" fontId="6" fillId="40" borderId="52" xfId="10" applyFont="1" applyFill="1" applyBorder="1" applyAlignment="1" applyProtection="1">
      <alignment horizontal="left" vertical="center" wrapText="1" shrinkToFit="1"/>
      <protection locked="0"/>
    </xf>
    <xf numFmtId="49" fontId="6" fillId="40" borderId="52" xfId="10" applyNumberFormat="1" applyFont="1" applyFill="1" applyBorder="1" applyAlignment="1" applyProtection="1">
      <alignment horizontal="left" vertical="center" wrapText="1" shrinkToFit="1"/>
      <protection locked="0"/>
    </xf>
    <xf numFmtId="0" fontId="6" fillId="40" borderId="52" xfId="10" applyFont="1" applyFill="1" applyBorder="1" applyAlignment="1" applyProtection="1">
      <alignment horizontal="left" vertical="center" shrinkToFit="1"/>
      <protection locked="0"/>
    </xf>
    <xf numFmtId="1" fontId="6" fillId="40" borderId="53" xfId="10" applyNumberFormat="1" applyFont="1" applyFill="1" applyBorder="1" applyAlignment="1" applyProtection="1">
      <alignment horizontal="right" vertical="center" shrinkToFit="1"/>
      <protection locked="0"/>
    </xf>
    <xf numFmtId="49" fontId="6" fillId="36" borderId="179" xfId="10" applyNumberFormat="1" applyFont="1" applyFill="1" applyBorder="1" applyAlignment="1">
      <alignment horizontal="left" vertical="center" wrapText="1" shrinkToFit="1"/>
    </xf>
    <xf numFmtId="0" fontId="6" fillId="36" borderId="179" xfId="10" applyFont="1" applyFill="1" applyBorder="1" applyAlignment="1" applyProtection="1">
      <alignment horizontal="left" vertical="center" shrinkToFit="1"/>
      <protection locked="0"/>
    </xf>
    <xf numFmtId="1" fontId="6" fillId="36" borderId="180" xfId="10" applyNumberFormat="1" applyFont="1" applyFill="1" applyBorder="1" applyAlignment="1" applyProtection="1">
      <alignment horizontal="right" vertical="center" shrinkToFit="1"/>
      <protection locked="0"/>
    </xf>
    <xf numFmtId="0" fontId="6" fillId="36" borderId="55" xfId="10" applyFont="1" applyFill="1" applyBorder="1" applyAlignment="1">
      <alignment horizontal="left" vertical="center" shrinkToFit="1"/>
    </xf>
    <xf numFmtId="0" fontId="6" fillId="36" borderId="52" xfId="10" applyFont="1" applyFill="1" applyBorder="1" applyAlignment="1" applyProtection="1">
      <alignment horizontal="left" vertical="center" wrapText="1" shrinkToFit="1"/>
      <protection locked="0"/>
    </xf>
    <xf numFmtId="49" fontId="6" fillId="36" borderId="52" xfId="10" applyNumberFormat="1" applyFont="1" applyFill="1" applyBorder="1" applyAlignment="1">
      <alignment horizontal="left" vertical="center" wrapText="1" shrinkToFit="1"/>
    </xf>
    <xf numFmtId="0" fontId="6" fillId="36" borderId="52" xfId="10" applyFont="1" applyFill="1" applyBorder="1" applyAlignment="1" applyProtection="1">
      <alignment horizontal="left" vertical="center" shrinkToFit="1"/>
      <protection locked="0"/>
    </xf>
    <xf numFmtId="1" fontId="6" fillId="36" borderId="53" xfId="10" applyNumberFormat="1" applyFont="1" applyFill="1" applyBorder="1" applyAlignment="1" applyProtection="1">
      <alignment horizontal="right" vertical="center" shrinkToFit="1"/>
      <protection locked="0"/>
    </xf>
    <xf numFmtId="0" fontId="6" fillId="36" borderId="178" xfId="10" applyFont="1" applyFill="1" applyBorder="1" applyAlignment="1">
      <alignment horizontal="left" vertical="center" shrinkToFit="1"/>
    </xf>
    <xf numFmtId="0" fontId="6" fillId="36" borderId="179" xfId="10" applyFont="1" applyFill="1" applyBorder="1" applyAlignment="1" applyProtection="1">
      <alignment horizontal="left" vertical="center" wrapText="1" shrinkToFit="1"/>
      <protection locked="0"/>
    </xf>
    <xf numFmtId="0" fontId="6" fillId="36" borderId="15" xfId="10" applyFont="1" applyFill="1" applyBorder="1" applyAlignment="1" applyProtection="1">
      <alignment horizontal="left" vertical="center" shrinkToFit="1"/>
      <protection locked="0"/>
    </xf>
    <xf numFmtId="2" fontId="6" fillId="36" borderId="25" xfId="10" applyNumberFormat="1" applyFont="1" applyFill="1" applyBorder="1" applyAlignment="1">
      <alignment horizontal="left" vertical="center" wrapText="1"/>
    </xf>
    <xf numFmtId="49" fontId="6" fillId="36" borderId="25" xfId="10" applyNumberFormat="1" applyFont="1" applyFill="1" applyBorder="1" applyAlignment="1">
      <alignment horizontal="left" vertical="center" wrapText="1" shrinkToFit="1"/>
    </xf>
    <xf numFmtId="0" fontId="6" fillId="36" borderId="25" xfId="10" applyFont="1" applyFill="1" applyBorder="1" applyAlignment="1" applyProtection="1">
      <alignment horizontal="left" vertical="center" shrinkToFit="1"/>
      <protection locked="0"/>
    </xf>
    <xf numFmtId="1" fontId="6" fillId="36" borderId="57" xfId="10" applyNumberFormat="1" applyFont="1" applyFill="1" applyBorder="1" applyAlignment="1" applyProtection="1">
      <alignment horizontal="right" vertical="center" shrinkToFit="1"/>
      <protection locked="0"/>
    </xf>
    <xf numFmtId="49" fontId="6" fillId="38" borderId="178" xfId="10" applyNumberFormat="1" applyFont="1" applyFill="1" applyBorder="1" applyAlignment="1" applyProtection="1">
      <alignment horizontal="left" vertical="center" shrinkToFit="1"/>
      <protection locked="0"/>
    </xf>
    <xf numFmtId="0" fontId="6" fillId="38" borderId="179" xfId="10" applyFont="1" applyFill="1" applyBorder="1" applyAlignment="1" applyProtection="1">
      <alignment horizontal="left" vertical="center" wrapText="1" shrinkToFit="1"/>
      <protection locked="0"/>
    </xf>
    <xf numFmtId="49" fontId="6" fillId="38" borderId="179" xfId="10" applyNumberFormat="1" applyFont="1" applyFill="1" applyBorder="1" applyAlignment="1" applyProtection="1">
      <alignment horizontal="left" vertical="center" wrapText="1" shrinkToFit="1"/>
      <protection locked="0"/>
    </xf>
    <xf numFmtId="0" fontId="6" fillId="38" borderId="179" xfId="10" applyFont="1" applyFill="1" applyBorder="1" applyAlignment="1" applyProtection="1">
      <alignment horizontal="left" vertical="center" shrinkToFit="1"/>
      <protection locked="0"/>
    </xf>
    <xf numFmtId="1" fontId="6" fillId="38" borderId="180" xfId="10" applyNumberFormat="1" applyFont="1" applyFill="1" applyBorder="1" applyAlignment="1" applyProtection="1">
      <alignment horizontal="right" vertical="center" shrinkToFit="1"/>
      <protection locked="0"/>
    </xf>
    <xf numFmtId="0" fontId="6" fillId="29" borderId="178" xfId="10" applyFont="1" applyFill="1" applyBorder="1" applyAlignment="1" applyProtection="1">
      <alignment horizontal="left" vertical="center" shrinkToFit="1"/>
      <protection locked="0"/>
    </xf>
    <xf numFmtId="2" fontId="6" fillId="29" borderId="179" xfId="10" applyNumberFormat="1" applyFont="1" applyFill="1" applyBorder="1" applyAlignment="1">
      <alignment horizontal="left" vertical="center" wrapText="1"/>
    </xf>
    <xf numFmtId="49" fontId="6" fillId="29" borderId="179" xfId="10" applyNumberFormat="1" applyFont="1" applyFill="1" applyBorder="1" applyAlignment="1">
      <alignment horizontal="left" vertical="center" wrapText="1" shrinkToFit="1"/>
    </xf>
    <xf numFmtId="0" fontId="6" fillId="29" borderId="179" xfId="10" applyFont="1" applyFill="1" applyBorder="1" applyAlignment="1" applyProtection="1">
      <alignment horizontal="left" vertical="center" shrinkToFit="1"/>
      <protection locked="0"/>
    </xf>
    <xf numFmtId="1" fontId="6" fillId="29" borderId="180" xfId="10" applyNumberFormat="1" applyFont="1" applyFill="1" applyBorder="1" applyAlignment="1" applyProtection="1">
      <alignment horizontal="right" vertical="center" shrinkToFit="1"/>
      <protection locked="0"/>
    </xf>
    <xf numFmtId="0" fontId="6" fillId="38" borderId="178" xfId="10" applyFont="1" applyFill="1" applyBorder="1" applyAlignment="1">
      <alignment horizontal="left" vertical="center" shrinkToFit="1"/>
    </xf>
    <xf numFmtId="0" fontId="6" fillId="38" borderId="55" xfId="10" applyFont="1" applyFill="1" applyBorder="1" applyAlignment="1">
      <alignment horizontal="left" vertical="center" shrinkToFit="1"/>
    </xf>
    <xf numFmtId="0" fontId="6" fillId="38" borderId="52" xfId="10" applyFont="1" applyFill="1" applyBorder="1" applyAlignment="1" applyProtection="1">
      <alignment horizontal="left" vertical="center" wrapText="1" shrinkToFit="1"/>
      <protection locked="0"/>
    </xf>
    <xf numFmtId="49" fontId="6" fillId="38" borderId="52" xfId="10" applyNumberFormat="1" applyFont="1" applyFill="1" applyBorder="1" applyAlignment="1" applyProtection="1">
      <alignment horizontal="left" vertical="center" wrapText="1" shrinkToFit="1"/>
      <protection locked="0"/>
    </xf>
    <xf numFmtId="0" fontId="6" fillId="38" borderId="52" xfId="10" applyFont="1" applyFill="1" applyBorder="1" applyAlignment="1" applyProtection="1">
      <alignment horizontal="left" vertical="center" shrinkToFit="1"/>
      <protection locked="0"/>
    </xf>
    <xf numFmtId="1" fontId="6" fillId="38" borderId="53" xfId="10" applyNumberFormat="1" applyFont="1" applyFill="1" applyBorder="1" applyAlignment="1" applyProtection="1">
      <alignment horizontal="right" vertical="center" shrinkToFit="1"/>
      <protection locked="0"/>
    </xf>
    <xf numFmtId="2" fontId="6" fillId="3" borderId="67" xfId="10" applyNumberFormat="1" applyFont="1" applyFill="1" applyBorder="1" applyAlignment="1" applyProtection="1">
      <alignment horizontal="right" vertical="center" wrapText="1"/>
      <protection locked="0"/>
    </xf>
    <xf numFmtId="0" fontId="6" fillId="40" borderId="15" xfId="10" applyFont="1" applyFill="1" applyBorder="1" applyAlignment="1" applyProtection="1">
      <alignment horizontal="left" vertical="center" wrapText="1"/>
      <protection locked="0"/>
    </xf>
    <xf numFmtId="0" fontId="6" fillId="40" borderId="25" xfId="10" applyFont="1" applyFill="1" applyBorder="1" applyAlignment="1" applyProtection="1">
      <alignment horizontal="left" vertical="center" wrapText="1"/>
      <protection locked="0"/>
    </xf>
    <xf numFmtId="49" fontId="6" fillId="40" borderId="25" xfId="10" applyNumberFormat="1" applyFont="1" applyFill="1" applyBorder="1" applyAlignment="1" applyProtection="1">
      <alignment horizontal="left" vertical="center" wrapText="1" shrinkToFit="1"/>
      <protection locked="0"/>
    </xf>
    <xf numFmtId="1" fontId="6" fillId="40" borderId="57" xfId="10" applyNumberFormat="1" applyFont="1" applyFill="1" applyBorder="1" applyAlignment="1" applyProtection="1">
      <alignment horizontal="right" vertical="center" wrapText="1"/>
      <protection locked="0"/>
    </xf>
    <xf numFmtId="0" fontId="6" fillId="38" borderId="15" xfId="10" applyFont="1" applyFill="1" applyBorder="1" applyAlignment="1" applyProtection="1">
      <alignment horizontal="left" vertical="center" wrapText="1"/>
      <protection locked="0"/>
    </xf>
    <xf numFmtId="0" fontId="6" fillId="38" borderId="25" xfId="10" applyFont="1" applyFill="1" applyBorder="1" applyAlignment="1" applyProtection="1">
      <alignment horizontal="left" vertical="center" wrapText="1"/>
      <protection locked="0"/>
    </xf>
    <xf numFmtId="49" fontId="6" fillId="38" borderId="25" xfId="10" applyNumberFormat="1" applyFont="1" applyFill="1" applyBorder="1" applyAlignment="1" applyProtection="1">
      <alignment horizontal="left" vertical="center" wrapText="1" shrinkToFit="1"/>
      <protection locked="0"/>
    </xf>
    <xf numFmtId="1" fontId="6" fillId="38" borderId="57" xfId="10" applyNumberFormat="1" applyFont="1" applyFill="1" applyBorder="1" applyAlignment="1" applyProtection="1">
      <alignment horizontal="right" vertical="center" wrapText="1"/>
      <protection locked="0"/>
    </xf>
    <xf numFmtId="0" fontId="6" fillId="43" borderId="15" xfId="10" applyFont="1" applyFill="1" applyBorder="1" applyAlignment="1" applyProtection="1">
      <alignment horizontal="left" vertical="center" wrapText="1"/>
      <protection locked="0"/>
    </xf>
    <xf numFmtId="0" fontId="6" fillId="43" borderId="25" xfId="10" applyFont="1" applyFill="1" applyBorder="1" applyAlignment="1" applyProtection="1">
      <alignment horizontal="left" vertical="center" wrapText="1"/>
      <protection locked="0"/>
    </xf>
    <xf numFmtId="49" fontId="6" fillId="43" borderId="25" xfId="10" applyNumberFormat="1" applyFont="1" applyFill="1" applyBorder="1" applyAlignment="1" applyProtection="1">
      <alignment horizontal="left" vertical="center" wrapText="1" shrinkToFit="1"/>
      <protection locked="0"/>
    </xf>
    <xf numFmtId="1" fontId="6" fillId="43" borderId="57" xfId="10" applyNumberFormat="1" applyFont="1" applyFill="1" applyBorder="1" applyAlignment="1" applyProtection="1">
      <alignment horizontal="right" vertical="center" wrapText="1"/>
      <protection locked="0"/>
    </xf>
    <xf numFmtId="0" fontId="6" fillId="27" borderId="15" xfId="10" applyFont="1" applyFill="1" applyBorder="1" applyAlignment="1" applyProtection="1">
      <alignment horizontal="left" vertical="center" wrapText="1"/>
      <protection locked="0"/>
    </xf>
    <xf numFmtId="0" fontId="6" fillId="27" borderId="25" xfId="10" applyFont="1" applyFill="1" applyBorder="1" applyAlignment="1" applyProtection="1">
      <alignment horizontal="left" vertical="center" wrapText="1"/>
      <protection locked="0"/>
    </xf>
    <xf numFmtId="49" fontId="6" fillId="27" borderId="25" xfId="10" applyNumberFormat="1" applyFont="1" applyFill="1" applyBorder="1" applyAlignment="1" applyProtection="1">
      <alignment horizontal="left" vertical="center" wrapText="1" shrinkToFit="1"/>
      <protection locked="0"/>
    </xf>
    <xf numFmtId="1" fontId="6" fillId="27" borderId="57" xfId="10" applyNumberFormat="1" applyFont="1" applyFill="1" applyBorder="1" applyAlignment="1" applyProtection="1">
      <alignment horizontal="right" vertical="center" wrapText="1"/>
      <protection locked="0"/>
    </xf>
    <xf numFmtId="1" fontId="8" fillId="0" borderId="0" xfId="10" applyNumberFormat="1" applyFont="1" applyAlignment="1" applyProtection="1">
      <alignment horizontal="left" vertical="center" wrapText="1"/>
      <protection locked="0"/>
    </xf>
    <xf numFmtId="2" fontId="6" fillId="3" borderId="8" xfId="10" applyNumberFormat="1" applyFont="1" applyFill="1" applyBorder="1" applyAlignment="1" applyProtection="1">
      <alignment horizontal="right" vertical="center" wrapText="1"/>
      <protection locked="0"/>
    </xf>
    <xf numFmtId="2" fontId="6" fillId="3" borderId="26" xfId="10" applyNumberFormat="1" applyFont="1" applyFill="1" applyBorder="1" applyAlignment="1" applyProtection="1">
      <alignment horizontal="right" vertical="center" wrapText="1"/>
      <protection locked="0"/>
    </xf>
    <xf numFmtId="2" fontId="6" fillId="3" borderId="56" xfId="10" applyNumberFormat="1" applyFont="1" applyFill="1" applyBorder="1" applyAlignment="1" applyProtection="1">
      <alignment horizontal="right" vertical="center" wrapText="1"/>
      <protection locked="0"/>
    </xf>
    <xf numFmtId="0" fontId="37" fillId="0" borderId="6" xfId="0" applyFont="1" applyBorder="1"/>
    <xf numFmtId="0" fontId="21" fillId="0" borderId="42" xfId="0" applyFont="1" applyBorder="1" applyAlignment="1">
      <alignment horizontal="left" vertical="center" wrapText="1" readingOrder="1"/>
    </xf>
    <xf numFmtId="0" fontId="38" fillId="0" borderId="42" xfId="0" applyFont="1" applyBorder="1" applyAlignment="1">
      <alignment horizontal="left" wrapText="1" readingOrder="1"/>
    </xf>
    <xf numFmtId="0" fontId="21" fillId="0" borderId="41" xfId="0" applyFont="1" applyBorder="1" applyAlignment="1">
      <alignment horizontal="left" vertical="center" wrapText="1" readingOrder="1"/>
    </xf>
    <xf numFmtId="0" fontId="38" fillId="0" borderId="41" xfId="0" applyFont="1" applyBorder="1" applyAlignment="1">
      <alignment horizontal="left" wrapText="1" readingOrder="1"/>
    </xf>
    <xf numFmtId="0" fontId="21" fillId="9" borderId="17" xfId="0" applyFont="1" applyFill="1" applyBorder="1" applyAlignment="1">
      <alignment horizontal="left" vertical="center" wrapText="1"/>
    </xf>
    <xf numFmtId="2" fontId="6" fillId="9" borderId="14" xfId="1" applyNumberFormat="1" applyFont="1" applyFill="1" applyBorder="1" applyAlignment="1">
      <alignment horizontal="right" vertical="center"/>
    </xf>
    <xf numFmtId="0" fontId="21" fillId="0" borderId="42" xfId="0" applyFont="1" applyBorder="1" applyAlignment="1">
      <alignment horizontal="left" vertical="center" wrapText="1"/>
    </xf>
    <xf numFmtId="0" fontId="21" fillId="0" borderId="41" xfId="0" applyFont="1" applyBorder="1" applyAlignment="1">
      <alignment horizontal="left" vertical="center" wrapText="1"/>
    </xf>
    <xf numFmtId="2" fontId="15" fillId="9" borderId="15" xfId="11" applyNumberFormat="1" applyFill="1" applyBorder="1" applyAlignment="1">
      <alignment horizontal="right"/>
    </xf>
    <xf numFmtId="49" fontId="6" fillId="14" borderId="21" xfId="10" applyNumberFormat="1" applyFont="1" applyFill="1" applyBorder="1" applyAlignment="1" applyProtection="1">
      <alignment horizontal="left" vertical="center" shrinkToFit="1"/>
      <protection locked="0"/>
    </xf>
    <xf numFmtId="0" fontId="6" fillId="14" borderId="18" xfId="10" applyFont="1" applyFill="1" applyBorder="1" applyAlignment="1" applyProtection="1">
      <alignment horizontal="left" vertical="center" wrapText="1" shrinkToFit="1"/>
      <protection locked="0"/>
    </xf>
    <xf numFmtId="49" fontId="6" fillId="14" borderId="18" xfId="10" applyNumberFormat="1" applyFont="1" applyFill="1" applyBorder="1" applyAlignment="1" applyProtection="1">
      <alignment horizontal="left" vertical="center" wrapText="1" shrinkToFit="1"/>
      <protection locked="0"/>
    </xf>
    <xf numFmtId="0" fontId="6" fillId="14" borderId="18" xfId="10" applyFont="1" applyFill="1" applyBorder="1" applyAlignment="1" applyProtection="1">
      <alignment horizontal="left" vertical="center" shrinkToFit="1"/>
      <protection locked="0"/>
    </xf>
    <xf numFmtId="1" fontId="6" fillId="14" borderId="29" xfId="10" applyNumberFormat="1" applyFont="1" applyFill="1" applyBorder="1" applyAlignment="1" applyProtection="1">
      <alignment horizontal="right" vertical="center" shrinkToFit="1"/>
      <protection locked="0"/>
    </xf>
    <xf numFmtId="167" fontId="21" fillId="0" borderId="23" xfId="11" applyNumberFormat="1" applyFont="1" applyBorder="1" applyAlignment="1">
      <alignment horizontal="right" vertical="center" wrapText="1"/>
    </xf>
    <xf numFmtId="167" fontId="21" fillId="0" borderId="33" xfId="11" applyNumberFormat="1" applyFont="1" applyBorder="1" applyAlignment="1">
      <alignment horizontal="right" vertical="center" wrapText="1"/>
    </xf>
    <xf numFmtId="1" fontId="8" fillId="15" borderId="181" xfId="10" applyNumberFormat="1" applyFont="1" applyFill="1" applyBorder="1" applyAlignment="1" applyProtection="1">
      <alignment horizontal="left" vertical="center" wrapText="1"/>
      <protection locked="0"/>
    </xf>
    <xf numFmtId="1" fontId="8" fillId="15" borderId="52" xfId="10" applyNumberFormat="1" applyFont="1" applyFill="1" applyBorder="1" applyAlignment="1" applyProtection="1">
      <alignment horizontal="left" vertical="center" wrapText="1"/>
      <protection locked="0"/>
    </xf>
    <xf numFmtId="1" fontId="8" fillId="15" borderId="53" xfId="10" applyNumberFormat="1" applyFont="1" applyFill="1" applyBorder="1" applyAlignment="1" applyProtection="1">
      <alignment horizontal="left" vertical="center" wrapText="1"/>
      <protection locked="0"/>
    </xf>
    <xf numFmtId="0" fontId="6" fillId="14" borderId="18" xfId="10" applyFont="1" applyFill="1" applyBorder="1" applyAlignment="1" applyProtection="1">
      <alignment horizontal="right" vertical="center" shrinkToFit="1"/>
      <protection locked="0"/>
    </xf>
    <xf numFmtId="0" fontId="6" fillId="17" borderId="7" xfId="0" applyFont="1" applyFill="1" applyBorder="1" applyAlignment="1">
      <alignment horizontal="left" vertical="center"/>
    </xf>
    <xf numFmtId="0" fontId="6" fillId="8" borderId="33" xfId="0" applyFont="1" applyFill="1" applyBorder="1" applyAlignment="1">
      <alignment horizontal="left" vertical="center"/>
    </xf>
    <xf numFmtId="2" fontId="6" fillId="0" borderId="6" xfId="0" applyNumberFormat="1" applyFont="1" applyBorder="1" applyAlignment="1">
      <alignment vertical="center" wrapText="1"/>
    </xf>
    <xf numFmtId="2" fontId="6" fillId="10" borderId="6" xfId="0" applyNumberFormat="1" applyFont="1" applyFill="1" applyBorder="1" applyAlignment="1">
      <alignment vertical="center" wrapText="1"/>
    </xf>
    <xf numFmtId="2" fontId="6" fillId="0" borderId="0" xfId="1" applyNumberFormat="1" applyFont="1" applyAlignment="1" applyProtection="1">
      <alignment horizontal="right" vertical="center"/>
      <protection locked="0"/>
    </xf>
    <xf numFmtId="0" fontId="15" fillId="0" borderId="0" xfId="0" applyFont="1" applyAlignment="1">
      <alignment horizontal="right" vertical="center"/>
    </xf>
    <xf numFmtId="2" fontId="6" fillId="0" borderId="0" xfId="6" applyNumberFormat="1" applyFont="1" applyAlignment="1">
      <alignment horizontal="right" vertical="center"/>
    </xf>
    <xf numFmtId="2" fontId="6" fillId="0" borderId="0" xfId="7" applyNumberFormat="1" applyFont="1" applyAlignment="1" applyProtection="1">
      <alignment horizontal="right" vertical="center"/>
      <protection locked="0"/>
    </xf>
    <xf numFmtId="2" fontId="6" fillId="12" borderId="182" xfId="0" applyNumberFormat="1" applyFont="1" applyFill="1" applyBorder="1" applyAlignment="1">
      <alignment vertical="center" wrapText="1"/>
    </xf>
    <xf numFmtId="2" fontId="6" fillId="6" borderId="183" xfId="0" applyNumberFormat="1" applyFont="1" applyFill="1" applyBorder="1" applyAlignment="1">
      <alignment vertical="center" wrapText="1"/>
    </xf>
    <xf numFmtId="2" fontId="6" fillId="6" borderId="141" xfId="0" applyNumberFormat="1" applyFont="1" applyFill="1" applyBorder="1" applyAlignment="1">
      <alignment vertical="center" wrapText="1"/>
    </xf>
    <xf numFmtId="2" fontId="6" fillId="6" borderId="184" xfId="0" applyNumberFormat="1" applyFont="1" applyFill="1" applyBorder="1" applyAlignment="1">
      <alignment vertical="center" wrapText="1"/>
    </xf>
    <xf numFmtId="2" fontId="6" fillId="12" borderId="61" xfId="0" applyNumberFormat="1" applyFont="1" applyFill="1" applyBorder="1" applyAlignment="1">
      <alignment vertical="center" wrapText="1"/>
    </xf>
    <xf numFmtId="2" fontId="6" fillId="10" borderId="185" xfId="0" applyNumberFormat="1" applyFont="1" applyFill="1" applyBorder="1" applyAlignment="1">
      <alignment vertical="center" wrapText="1"/>
    </xf>
    <xf numFmtId="2" fontId="6" fillId="12" borderId="186" xfId="0" applyNumberFormat="1" applyFont="1" applyFill="1" applyBorder="1" applyAlignment="1">
      <alignment vertical="center" wrapText="1"/>
    </xf>
    <xf numFmtId="2" fontId="6" fillId="0" borderId="62" xfId="0" applyNumberFormat="1" applyFont="1" applyBorder="1" applyAlignment="1">
      <alignment vertical="center" wrapText="1"/>
    </xf>
    <xf numFmtId="2" fontId="6" fillId="10" borderId="62" xfId="0" applyNumberFormat="1" applyFont="1" applyFill="1" applyBorder="1" applyAlignment="1">
      <alignment vertical="center" wrapText="1"/>
    </xf>
    <xf numFmtId="2" fontId="6" fillId="12" borderId="187" xfId="0" applyNumberFormat="1" applyFont="1" applyFill="1" applyBorder="1" applyAlignment="1">
      <alignment vertical="center" wrapText="1"/>
    </xf>
    <xf numFmtId="2" fontId="6" fillId="10" borderId="122" xfId="0" applyNumberFormat="1" applyFont="1" applyFill="1" applyBorder="1" applyAlignment="1">
      <alignment vertical="center" wrapText="1"/>
    </xf>
    <xf numFmtId="2" fontId="6" fillId="10" borderId="121" xfId="0" applyNumberFormat="1" applyFont="1" applyFill="1" applyBorder="1" applyAlignment="1">
      <alignment vertical="center" wrapText="1"/>
    </xf>
    <xf numFmtId="2" fontId="6" fillId="10" borderId="188" xfId="0" applyNumberFormat="1" applyFont="1" applyFill="1" applyBorder="1" applyAlignment="1">
      <alignment vertical="center" wrapText="1"/>
    </xf>
    <xf numFmtId="2" fontId="6" fillId="12" borderId="22" xfId="0" applyNumberFormat="1" applyFont="1" applyFill="1" applyBorder="1" applyAlignment="1">
      <alignment vertical="center" wrapText="1"/>
    </xf>
    <xf numFmtId="2" fontId="6" fillId="12" borderId="189" xfId="0" applyNumberFormat="1" applyFont="1" applyFill="1" applyBorder="1" applyAlignment="1">
      <alignment vertical="center" wrapText="1"/>
    </xf>
    <xf numFmtId="0" fontId="8" fillId="13" borderId="190" xfId="0" applyFont="1" applyFill="1" applyBorder="1" applyAlignment="1">
      <alignment horizontal="left" vertical="center" wrapText="1"/>
    </xf>
    <xf numFmtId="0" fontId="8" fillId="22" borderId="52" xfId="0" applyFont="1" applyFill="1" applyBorder="1" applyAlignment="1">
      <alignment horizontal="left" vertical="center" wrapText="1"/>
    </xf>
    <xf numFmtId="0" fontId="6" fillId="0" borderId="6" xfId="1" applyFont="1" applyBorder="1" applyAlignment="1">
      <alignment horizontal="left" vertical="center" wrapText="1"/>
    </xf>
    <xf numFmtId="0" fontId="8" fillId="15" borderId="0" xfId="1" applyFont="1" applyFill="1" applyAlignment="1">
      <alignment horizontal="right" vertical="center"/>
    </xf>
    <xf numFmtId="1" fontId="8" fillId="29" borderId="1" xfId="1" applyNumberFormat="1" applyFont="1" applyFill="1" applyBorder="1" applyAlignment="1">
      <alignment horizontal="left" vertical="center" wrapText="1"/>
    </xf>
    <xf numFmtId="1" fontId="8" fillId="29" borderId="163" xfId="1" applyNumberFormat="1" applyFont="1" applyFill="1" applyBorder="1" applyAlignment="1">
      <alignment horizontal="left" vertical="center" wrapText="1"/>
    </xf>
    <xf numFmtId="2" fontId="6" fillId="38" borderId="1" xfId="1" applyNumberFormat="1" applyFont="1" applyFill="1" applyBorder="1" applyAlignment="1">
      <alignment horizontal="left" vertical="center" shrinkToFit="1"/>
    </xf>
    <xf numFmtId="0" fontId="6" fillId="29" borderId="1" xfId="1" applyFont="1" applyFill="1" applyBorder="1" applyAlignment="1">
      <alignment horizontal="left" vertical="center" shrinkToFit="1"/>
    </xf>
    <xf numFmtId="0" fontId="6" fillId="29" borderId="163" xfId="1" applyFont="1" applyFill="1" applyBorder="1" applyAlignment="1">
      <alignment horizontal="left" vertical="center" shrinkToFit="1"/>
    </xf>
    <xf numFmtId="0" fontId="6" fillId="29" borderId="164" xfId="1" applyFont="1" applyFill="1" applyBorder="1" applyAlignment="1">
      <alignment horizontal="left" vertical="center" shrinkToFit="1"/>
    </xf>
    <xf numFmtId="0" fontId="6" fillId="29" borderId="49" xfId="1" applyFont="1" applyFill="1" applyBorder="1" applyAlignment="1">
      <alignment horizontal="left" vertical="center" shrinkToFit="1"/>
    </xf>
    <xf numFmtId="2" fontId="6" fillId="29" borderId="1" xfId="1" applyNumberFormat="1" applyFont="1" applyFill="1" applyBorder="1" applyAlignment="1">
      <alignment horizontal="left" vertical="center" shrinkToFit="1"/>
    </xf>
    <xf numFmtId="0" fontId="6" fillId="38" borderId="1" xfId="1" applyFont="1" applyFill="1" applyBorder="1" applyAlignment="1">
      <alignment horizontal="left" vertical="center" wrapText="1"/>
    </xf>
    <xf numFmtId="0" fontId="6" fillId="38" borderId="163" xfId="1" applyFont="1" applyFill="1" applyBorder="1" applyAlignment="1">
      <alignment horizontal="left" vertical="center" wrapText="1"/>
    </xf>
    <xf numFmtId="2" fontId="6" fillId="38" borderId="164" xfId="1" applyNumberFormat="1" applyFont="1" applyFill="1" applyBorder="1" applyAlignment="1">
      <alignment horizontal="left" vertical="center" shrinkToFit="1"/>
    </xf>
    <xf numFmtId="0" fontId="6" fillId="38" borderId="191" xfId="1" applyFont="1" applyFill="1" applyBorder="1" applyAlignment="1">
      <alignment horizontal="left" vertical="center" wrapText="1"/>
    </xf>
    <xf numFmtId="0" fontId="6" fillId="38" borderId="68" xfId="1" applyFont="1" applyFill="1" applyBorder="1" applyAlignment="1">
      <alignment horizontal="left" vertical="center" wrapText="1"/>
    </xf>
    <xf numFmtId="49" fontId="6" fillId="38" borderId="68" xfId="1" applyNumberFormat="1" applyFont="1" applyFill="1" applyBorder="1" applyAlignment="1">
      <alignment horizontal="left" vertical="center" wrapText="1" shrinkToFit="1"/>
    </xf>
    <xf numFmtId="1" fontId="6" fillId="38" borderId="68" xfId="1" applyNumberFormat="1" applyFont="1" applyFill="1" applyBorder="1" applyAlignment="1">
      <alignment horizontal="right" vertical="center" wrapText="1"/>
    </xf>
    <xf numFmtId="2" fontId="6" fillId="3" borderId="191" xfId="1" applyNumberFormat="1" applyFont="1" applyFill="1" applyBorder="1" applyAlignment="1">
      <alignment horizontal="right" vertical="center" wrapText="1"/>
    </xf>
    <xf numFmtId="0" fontId="6" fillId="38" borderId="164" xfId="1" applyFont="1" applyFill="1" applyBorder="1" applyAlignment="1">
      <alignment horizontal="left" vertical="center" wrapText="1"/>
    </xf>
    <xf numFmtId="0" fontId="6" fillId="38" borderId="49" xfId="1" applyFont="1" applyFill="1" applyBorder="1" applyAlignment="1">
      <alignment horizontal="left" vertical="center" wrapText="1"/>
    </xf>
    <xf numFmtId="0" fontId="6" fillId="29" borderId="1" xfId="1" applyFont="1" applyFill="1" applyBorder="1" applyAlignment="1">
      <alignment horizontal="left" vertical="center" wrapText="1"/>
    </xf>
    <xf numFmtId="0" fontId="6" fillId="29" borderId="163" xfId="1" applyFont="1" applyFill="1" applyBorder="1" applyAlignment="1">
      <alignment horizontal="left" vertical="center" wrapText="1"/>
    </xf>
    <xf numFmtId="0" fontId="6" fillId="29" borderId="191" xfId="1" applyFont="1" applyFill="1" applyBorder="1" applyAlignment="1">
      <alignment horizontal="left" vertical="center" wrapText="1"/>
    </xf>
    <xf numFmtId="0" fontId="6" fillId="29" borderId="68" xfId="1" applyFont="1" applyFill="1" applyBorder="1" applyAlignment="1">
      <alignment horizontal="left" vertical="center" wrapText="1"/>
    </xf>
    <xf numFmtId="49" fontId="6" fillId="29" borderId="68" xfId="1" applyNumberFormat="1" applyFont="1" applyFill="1" applyBorder="1" applyAlignment="1">
      <alignment horizontal="left" vertical="center" wrapText="1" shrinkToFit="1"/>
    </xf>
    <xf numFmtId="1" fontId="6" fillId="29" borderId="68" xfId="1" applyNumberFormat="1" applyFont="1" applyFill="1" applyBorder="1" applyAlignment="1">
      <alignment horizontal="right" vertical="center" wrapText="1"/>
    </xf>
    <xf numFmtId="2" fontId="15" fillId="19" borderId="111" xfId="0" applyNumberFormat="1" applyFont="1" applyFill="1" applyBorder="1" applyAlignment="1">
      <alignment horizontal="right" vertical="center" wrapText="1"/>
    </xf>
    <xf numFmtId="2" fontId="15" fillId="19" borderId="41" xfId="0" applyNumberFormat="1" applyFont="1" applyFill="1" applyBorder="1" applyAlignment="1">
      <alignment horizontal="right" vertical="center" wrapText="1"/>
    </xf>
    <xf numFmtId="2" fontId="15" fillId="19" borderId="46" xfId="0" applyNumberFormat="1" applyFont="1" applyFill="1" applyBorder="1" applyAlignment="1">
      <alignment horizontal="right" vertical="center" wrapText="1"/>
    </xf>
    <xf numFmtId="2" fontId="15" fillId="19" borderId="114" xfId="0" applyNumberFormat="1" applyFont="1" applyFill="1" applyBorder="1" applyAlignment="1">
      <alignment horizontal="right" vertical="center" wrapText="1"/>
    </xf>
    <xf numFmtId="2" fontId="15" fillId="19" borderId="72" xfId="0" applyNumberFormat="1" applyFont="1" applyFill="1" applyBorder="1" applyAlignment="1">
      <alignment horizontal="right" vertical="center" wrapText="1"/>
    </xf>
    <xf numFmtId="0" fontId="8" fillId="36" borderId="175" xfId="1" applyFont="1" applyFill="1" applyBorder="1" applyAlignment="1" applyProtection="1">
      <alignment horizontal="left" vertical="center" wrapText="1"/>
      <protection locked="0"/>
    </xf>
    <xf numFmtId="0" fontId="33" fillId="15" borderId="0" xfId="0" applyFont="1" applyFill="1" applyAlignment="1">
      <alignment vertical="center"/>
    </xf>
    <xf numFmtId="0" fontId="28" fillId="15" borderId="4" xfId="10" applyFont="1" applyFill="1" applyBorder="1" applyAlignment="1">
      <alignment vertical="center"/>
    </xf>
    <xf numFmtId="0" fontId="18" fillId="15" borderId="4" xfId="10" applyFont="1" applyFill="1" applyBorder="1" applyAlignment="1">
      <alignment vertical="center"/>
    </xf>
    <xf numFmtId="0" fontId="15" fillId="0" borderId="93" xfId="0" applyFont="1" applyBorder="1" applyAlignment="1">
      <alignment vertical="center"/>
    </xf>
    <xf numFmtId="0" fontId="32" fillId="7" borderId="39" xfId="2" applyFont="1" applyFill="1" applyBorder="1" applyAlignment="1" applyProtection="1">
      <alignment horizontal="left" vertical="center" wrapText="1"/>
    </xf>
    <xf numFmtId="1" fontId="8" fillId="0" borderId="0" xfId="1" applyNumberFormat="1" applyFont="1" applyAlignment="1" applyProtection="1">
      <alignment horizontal="left" vertical="center" wrapText="1"/>
      <protection locked="0"/>
    </xf>
    <xf numFmtId="1" fontId="8" fillId="29" borderId="20" xfId="1" applyNumberFormat="1" applyFont="1" applyFill="1" applyBorder="1" applyAlignment="1">
      <alignment horizontal="left" vertical="center" wrapText="1"/>
    </xf>
    <xf numFmtId="2" fontId="6" fillId="3" borderId="20" xfId="1" applyNumberFormat="1" applyFont="1" applyFill="1" applyBorder="1" applyAlignment="1">
      <alignment horizontal="right" vertical="center" shrinkToFit="1"/>
    </xf>
    <xf numFmtId="165" fontId="6" fillId="3" borderId="20" xfId="1" applyNumberFormat="1" applyFont="1" applyFill="1" applyBorder="1" applyAlignment="1">
      <alignment horizontal="right" vertical="center" shrinkToFit="1"/>
    </xf>
    <xf numFmtId="166" fontId="6" fillId="3" borderId="192" xfId="1" applyNumberFormat="1" applyFont="1" applyFill="1" applyBorder="1" applyAlignment="1">
      <alignment horizontal="right" vertical="center" shrinkToFit="1"/>
    </xf>
    <xf numFmtId="2" fontId="6" fillId="3" borderId="192" xfId="1" applyNumberFormat="1" applyFont="1" applyFill="1" applyBorder="1" applyAlignment="1">
      <alignment horizontal="right" vertical="center" shrinkToFit="1"/>
    </xf>
    <xf numFmtId="2" fontId="6" fillId="3" borderId="20" xfId="1" applyNumberFormat="1" applyFont="1" applyFill="1" applyBorder="1" applyAlignment="1">
      <alignment horizontal="right" vertical="center" wrapText="1"/>
    </xf>
    <xf numFmtId="2" fontId="6" fillId="3" borderId="93" xfId="1" applyNumberFormat="1" applyFont="1" applyFill="1" applyBorder="1" applyAlignment="1">
      <alignment horizontal="right" vertical="center" wrapText="1"/>
    </xf>
    <xf numFmtId="2" fontId="6" fillId="3" borderId="192" xfId="1" applyNumberFormat="1" applyFont="1" applyFill="1" applyBorder="1" applyAlignment="1">
      <alignment horizontal="right" vertical="center" wrapText="1"/>
    </xf>
    <xf numFmtId="1" fontId="8" fillId="29" borderId="39" xfId="1" applyNumberFormat="1" applyFont="1" applyFill="1" applyBorder="1" applyAlignment="1">
      <alignment horizontal="left" vertical="center" wrapText="1"/>
    </xf>
    <xf numFmtId="0" fontId="22"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9" borderId="16" xfId="0" applyFont="1" applyFill="1" applyBorder="1" applyAlignment="1">
      <alignment horizontal="left" vertical="center" wrapText="1"/>
    </xf>
    <xf numFmtId="0" fontId="38" fillId="0" borderId="6" xfId="0" applyFont="1" applyBorder="1" applyAlignment="1">
      <alignment horizontal="left" vertical="center" wrapText="1"/>
    </xf>
    <xf numFmtId="0" fontId="21" fillId="9" borderId="6" xfId="0" applyFont="1" applyFill="1" applyBorder="1" applyAlignment="1">
      <alignment horizontal="left" vertical="center" wrapText="1"/>
    </xf>
    <xf numFmtId="0" fontId="38" fillId="0" borderId="6" xfId="0" applyFont="1" applyBorder="1" applyAlignment="1">
      <alignment horizontal="left" wrapText="1" readingOrder="1"/>
    </xf>
    <xf numFmtId="0" fontId="19" fillId="46" borderId="12" xfId="0" applyFont="1" applyFill="1" applyBorder="1" applyAlignment="1">
      <alignment horizontal="left" vertical="center" wrapText="1"/>
    </xf>
    <xf numFmtId="0" fontId="19" fillId="46" borderId="37" xfId="0" applyFont="1" applyFill="1" applyBorder="1" applyAlignment="1">
      <alignment horizontal="left" vertical="center" wrapText="1"/>
    </xf>
    <xf numFmtId="0" fontId="6" fillId="0" borderId="6" xfId="0" applyFont="1" applyBorder="1" applyAlignment="1">
      <alignment horizontal="left" vertical="center" wrapText="1"/>
    </xf>
    <xf numFmtId="0" fontId="6" fillId="14" borderId="6" xfId="0" applyFont="1" applyFill="1" applyBorder="1" applyAlignment="1">
      <alignment horizontal="left" vertical="center" wrapText="1"/>
    </xf>
    <xf numFmtId="0" fontId="20" fillId="0" borderId="68" xfId="11" applyFont="1" applyBorder="1" applyAlignment="1">
      <alignment horizontal="left" vertical="center" wrapText="1"/>
    </xf>
    <xf numFmtId="0" fontId="15" fillId="0" borderId="0" xfId="12"/>
    <xf numFmtId="0" fontId="15" fillId="0" borderId="28" xfId="12" applyBorder="1"/>
    <xf numFmtId="0" fontId="15" fillId="0" borderId="27" xfId="12" applyBorder="1"/>
    <xf numFmtId="0" fontId="15" fillId="15" borderId="27" xfId="12" applyFill="1" applyBorder="1"/>
    <xf numFmtId="0" fontId="21" fillId="0" borderId="27" xfId="12" applyFont="1" applyBorder="1" applyAlignment="1">
      <alignment horizontal="left" vertical="center" wrapText="1"/>
    </xf>
    <xf numFmtId="0" fontId="15" fillId="0" borderId="26" xfId="12" applyBorder="1"/>
    <xf numFmtId="0" fontId="15" fillId="0" borderId="24" xfId="12" applyBorder="1"/>
    <xf numFmtId="0" fontId="15" fillId="0" borderId="6" xfId="12" applyBorder="1"/>
    <xf numFmtId="0" fontId="15" fillId="15" borderId="6" xfId="12" applyFill="1" applyBorder="1"/>
    <xf numFmtId="0" fontId="21" fillId="0" borderId="6" xfId="12" applyFont="1" applyBorder="1" applyAlignment="1">
      <alignment horizontal="left" vertical="center" wrapText="1"/>
    </xf>
    <xf numFmtId="0" fontId="15" fillId="0" borderId="8" xfId="12" applyBorder="1"/>
    <xf numFmtId="0" fontId="21" fillId="0" borderId="8" xfId="12" applyFont="1" applyBorder="1" applyAlignment="1">
      <alignment horizontal="left" vertical="center" wrapText="1"/>
    </xf>
    <xf numFmtId="0" fontId="15" fillId="15" borderId="23" xfId="12" applyFill="1" applyBorder="1"/>
    <xf numFmtId="0" fontId="19" fillId="15" borderId="6" xfId="12" applyFont="1" applyFill="1" applyBorder="1" applyAlignment="1">
      <alignment horizontal="left" vertical="center" wrapText="1"/>
    </xf>
    <xf numFmtId="0" fontId="22" fillId="15" borderId="6" xfId="12" applyFont="1" applyFill="1" applyBorder="1" applyAlignment="1">
      <alignment horizontal="left" vertical="center" wrapText="1"/>
    </xf>
    <xf numFmtId="0" fontId="38" fillId="15" borderId="23" xfId="12" applyFont="1" applyFill="1" applyBorder="1" applyAlignment="1">
      <alignment horizontal="left" vertical="center" wrapText="1"/>
    </xf>
    <xf numFmtId="0" fontId="21" fillId="15" borderId="23" xfId="12" applyFont="1" applyFill="1" applyBorder="1" applyAlignment="1">
      <alignment horizontal="left" vertical="center" wrapText="1"/>
    </xf>
    <xf numFmtId="0" fontId="21" fillId="15" borderId="6" xfId="12" applyFont="1" applyFill="1" applyBorder="1" applyAlignment="1">
      <alignment horizontal="left" vertical="center" wrapText="1"/>
    </xf>
    <xf numFmtId="0" fontId="6" fillId="0" borderId="6" xfId="12" applyFont="1" applyBorder="1" applyAlignment="1">
      <alignment horizontal="left" vertical="center" wrapText="1"/>
    </xf>
    <xf numFmtId="0" fontId="15" fillId="0" borderId="29" xfId="12" applyBorder="1"/>
    <xf numFmtId="0" fontId="15" fillId="0" borderId="18" xfId="12" applyBorder="1"/>
    <xf numFmtId="0" fontId="15" fillId="15" borderId="18" xfId="12" applyFill="1" applyBorder="1"/>
    <xf numFmtId="0" fontId="19" fillId="15" borderId="18" xfId="12" applyFont="1" applyFill="1" applyBorder="1" applyAlignment="1">
      <alignment horizontal="left" vertical="center" wrapText="1"/>
    </xf>
    <xf numFmtId="0" fontId="21" fillId="15" borderId="18" xfId="12" applyFont="1" applyFill="1" applyBorder="1" applyAlignment="1">
      <alignment horizontal="left" vertical="center" wrapText="1"/>
    </xf>
    <xf numFmtId="0" fontId="21" fillId="15" borderId="22" xfId="12" applyFont="1" applyFill="1" applyBorder="1" applyAlignment="1">
      <alignment horizontal="left" vertical="center" wrapText="1"/>
    </xf>
    <xf numFmtId="0" fontId="21" fillId="0" borderId="18" xfId="12" applyFont="1" applyBorder="1" applyAlignment="1">
      <alignment horizontal="left" vertical="center" wrapText="1"/>
    </xf>
    <xf numFmtId="0" fontId="6" fillId="0" borderId="18" xfId="12" applyFont="1" applyBorder="1" applyAlignment="1">
      <alignment horizontal="left" vertical="center" wrapText="1"/>
    </xf>
    <xf numFmtId="0" fontId="21" fillId="0" borderId="21" xfId="12" applyFont="1" applyBorder="1" applyAlignment="1">
      <alignment horizontal="left" vertical="center" wrapText="1"/>
    </xf>
    <xf numFmtId="1" fontId="8" fillId="29" borderId="53" xfId="1" applyNumberFormat="1" applyFont="1" applyFill="1" applyBorder="1" applyAlignment="1" applyProtection="1">
      <alignment horizontal="left" vertical="center" wrapText="1"/>
      <protection locked="0"/>
    </xf>
    <xf numFmtId="1" fontId="8" fillId="29" borderId="52" xfId="1" applyNumberFormat="1" applyFont="1" applyFill="1" applyBorder="1" applyAlignment="1" applyProtection="1">
      <alignment horizontal="left" vertical="center" wrapText="1"/>
      <protection locked="0"/>
    </xf>
    <xf numFmtId="1" fontId="8" fillId="29" borderId="55" xfId="1" applyNumberFormat="1" applyFont="1" applyFill="1" applyBorder="1" applyAlignment="1" applyProtection="1">
      <alignment horizontal="left" vertical="center" wrapText="1"/>
      <protection locked="0"/>
    </xf>
    <xf numFmtId="0" fontId="8" fillId="11" borderId="52" xfId="12" applyFont="1" applyFill="1" applyBorder="1" applyAlignment="1">
      <alignment horizontal="left" vertical="center" wrapText="1"/>
    </xf>
    <xf numFmtId="0" fontId="19" fillId="11" borderId="52" xfId="12" applyFont="1" applyFill="1" applyBorder="1" applyAlignment="1">
      <alignment horizontal="left" vertical="center" wrapText="1"/>
    </xf>
    <xf numFmtId="0" fontId="19" fillId="11" borderId="181" xfId="12" applyFont="1" applyFill="1" applyBorder="1" applyAlignment="1">
      <alignment horizontal="left" vertical="center" wrapText="1"/>
    </xf>
    <xf numFmtId="0" fontId="8" fillId="0" borderId="1" xfId="12" applyFont="1" applyBorder="1" applyAlignment="1">
      <alignment horizontal="center" vertical="center"/>
    </xf>
    <xf numFmtId="0" fontId="15" fillId="7" borderId="0" xfId="12" applyFill="1"/>
    <xf numFmtId="0" fontId="21" fillId="7" borderId="6" xfId="12" applyFont="1" applyFill="1" applyBorder="1" applyAlignment="1">
      <alignment horizontal="left" vertical="center" wrapText="1"/>
    </xf>
    <xf numFmtId="0" fontId="6" fillId="7" borderId="6" xfId="12" applyFont="1" applyFill="1" applyBorder="1" applyAlignment="1">
      <alignment horizontal="left" vertical="center" wrapText="1"/>
    </xf>
    <xf numFmtId="0" fontId="21" fillId="7" borderId="23" xfId="12" applyFont="1" applyFill="1" applyBorder="1" applyAlignment="1">
      <alignment horizontal="left" vertical="center" wrapText="1"/>
    </xf>
    <xf numFmtId="0" fontId="15" fillId="7" borderId="27" xfId="12" applyFill="1" applyBorder="1"/>
    <xf numFmtId="0" fontId="15" fillId="15" borderId="25" xfId="12" applyFill="1" applyBorder="1"/>
    <xf numFmtId="0" fontId="19" fillId="15" borderId="25" xfId="12" applyFont="1" applyFill="1" applyBorder="1" applyAlignment="1">
      <alignment horizontal="left" vertical="center" wrapText="1"/>
    </xf>
    <xf numFmtId="0" fontId="19" fillId="15" borderId="14" xfId="12" applyFont="1" applyFill="1" applyBorder="1" applyAlignment="1">
      <alignment horizontal="left" vertical="center" wrapText="1"/>
    </xf>
    <xf numFmtId="0" fontId="21" fillId="0" borderId="14" xfId="12" applyFont="1" applyBorder="1" applyAlignment="1">
      <alignment horizontal="left" vertical="center" wrapText="1"/>
    </xf>
    <xf numFmtId="0" fontId="21" fillId="0" borderId="23" xfId="12" applyFont="1" applyBorder="1" applyAlignment="1">
      <alignment horizontal="left" vertical="center" wrapText="1"/>
    </xf>
    <xf numFmtId="0" fontId="18" fillId="0" borderId="6" xfId="12" applyFont="1" applyBorder="1" applyAlignment="1">
      <alignment horizontal="left" vertical="center" wrapText="1"/>
    </xf>
    <xf numFmtId="0" fontId="18" fillId="0" borderId="18" xfId="12" applyFont="1" applyBorder="1" applyAlignment="1">
      <alignment horizontal="left" vertical="center" wrapText="1"/>
    </xf>
    <xf numFmtId="0" fontId="21" fillId="0" borderId="22" xfId="12" applyFont="1" applyBorder="1" applyAlignment="1">
      <alignment horizontal="left" vertical="center" wrapText="1"/>
    </xf>
    <xf numFmtId="0" fontId="21" fillId="0" borderId="0" xfId="12" applyFont="1" applyAlignment="1">
      <alignment horizontal="left" vertical="center" wrapText="1"/>
    </xf>
    <xf numFmtId="0" fontId="15" fillId="0" borderId="0" xfId="9" applyFont="1" applyAlignment="1">
      <alignment horizontal="left" vertical="top"/>
    </xf>
    <xf numFmtId="0" fontId="15" fillId="0" borderId="39" xfId="9" applyFont="1" applyBorder="1" applyAlignment="1">
      <alignment horizontal="left" vertical="top"/>
    </xf>
    <xf numFmtId="0" fontId="15" fillId="15" borderId="35" xfId="9" applyFont="1" applyFill="1" applyBorder="1" applyAlignment="1">
      <alignment horizontal="left" vertical="top"/>
    </xf>
    <xf numFmtId="0" fontId="16" fillId="0" borderId="0" xfId="12" applyFont="1"/>
    <xf numFmtId="0" fontId="40" fillId="7" borderId="0" xfId="12" applyFont="1" applyFill="1"/>
    <xf numFmtId="0" fontId="40" fillId="7" borderId="0" xfId="12" applyFont="1" applyFill="1" applyAlignment="1">
      <alignment horizontal="center"/>
    </xf>
    <xf numFmtId="168" fontId="41" fillId="7" borderId="23" xfId="12" applyNumberFormat="1" applyFont="1" applyFill="1" applyBorder="1"/>
    <xf numFmtId="0" fontId="40" fillId="7" borderId="6" xfId="12" applyFont="1" applyFill="1" applyBorder="1" applyAlignment="1">
      <alignment horizontal="center"/>
    </xf>
    <xf numFmtId="0" fontId="41" fillId="7" borderId="34" xfId="12" applyFont="1" applyFill="1" applyBorder="1"/>
    <xf numFmtId="0" fontId="40" fillId="7" borderId="47" xfId="12" applyFont="1" applyFill="1" applyBorder="1" applyAlignment="1">
      <alignment horizontal="center"/>
    </xf>
    <xf numFmtId="0" fontId="41" fillId="47" borderId="47" xfId="12" applyFont="1" applyFill="1" applyBorder="1" applyAlignment="1">
      <alignment horizontal="center"/>
    </xf>
    <xf numFmtId="0" fontId="40" fillId="7" borderId="7" xfId="12" applyFont="1" applyFill="1" applyBorder="1"/>
    <xf numFmtId="0" fontId="40" fillId="7" borderId="48" xfId="12" applyFont="1" applyFill="1" applyBorder="1" applyAlignment="1">
      <alignment horizontal="center"/>
    </xf>
    <xf numFmtId="0" fontId="3" fillId="7" borderId="0" xfId="12" applyFont="1" applyFill="1"/>
    <xf numFmtId="0" fontId="40" fillId="7" borderId="17" xfId="12" applyFont="1" applyFill="1" applyBorder="1" applyAlignment="1">
      <alignment horizontal="center"/>
    </xf>
    <xf numFmtId="0" fontId="40" fillId="7" borderId="51" xfId="12" applyFont="1" applyFill="1" applyBorder="1" applyAlignment="1">
      <alignment horizontal="center"/>
    </xf>
    <xf numFmtId="0" fontId="40" fillId="7" borderId="16" xfId="12" applyFont="1" applyFill="1" applyBorder="1" applyAlignment="1">
      <alignment horizontal="center"/>
    </xf>
    <xf numFmtId="10" fontId="40" fillId="7" borderId="16" xfId="12" applyNumberFormat="1" applyFont="1" applyFill="1" applyBorder="1" applyAlignment="1">
      <alignment horizontal="center"/>
    </xf>
    <xf numFmtId="0" fontId="43" fillId="48" borderId="51" xfId="12" applyFont="1" applyFill="1" applyBorder="1" applyAlignment="1">
      <alignment horizontal="center"/>
    </xf>
    <xf numFmtId="0" fontId="43" fillId="48" borderId="0" xfId="12" applyFont="1" applyFill="1" applyAlignment="1">
      <alignment horizontal="center"/>
    </xf>
    <xf numFmtId="0" fontId="43" fillId="48" borderId="16" xfId="12" applyFont="1" applyFill="1" applyBorder="1" applyAlignment="1">
      <alignment horizontal="center"/>
    </xf>
    <xf numFmtId="0" fontId="43" fillId="48" borderId="2" xfId="12" applyFont="1" applyFill="1" applyBorder="1" applyAlignment="1">
      <alignment horizontal="center"/>
    </xf>
    <xf numFmtId="0" fontId="43" fillId="48" borderId="2" xfId="12" applyFont="1" applyFill="1" applyBorder="1"/>
    <xf numFmtId="0" fontId="43" fillId="48" borderId="3" xfId="12" applyFont="1" applyFill="1" applyBorder="1"/>
    <xf numFmtId="0" fontId="40" fillId="47" borderId="4" xfId="12" applyFont="1" applyFill="1" applyBorder="1" applyAlignment="1">
      <alignment horizontal="center"/>
    </xf>
    <xf numFmtId="0" fontId="40" fillId="47" borderId="0" xfId="12" applyFont="1" applyFill="1"/>
    <xf numFmtId="0" fontId="41" fillId="47" borderId="0" xfId="12" applyFont="1" applyFill="1" applyAlignment="1">
      <alignment horizontal="right"/>
    </xf>
    <xf numFmtId="0" fontId="41" fillId="47" borderId="5" xfId="12" applyFont="1" applyFill="1" applyBorder="1" applyAlignment="1">
      <alignment horizontal="right"/>
    </xf>
    <xf numFmtId="168" fontId="40" fillId="7" borderId="0" xfId="12" applyNumberFormat="1" applyFont="1" applyFill="1"/>
    <xf numFmtId="168" fontId="40" fillId="7" borderId="5" xfId="12" applyNumberFormat="1" applyFont="1" applyFill="1" applyBorder="1"/>
    <xf numFmtId="0" fontId="40" fillId="7" borderId="9" xfId="12" applyFont="1" applyFill="1" applyBorder="1"/>
    <xf numFmtId="0" fontId="40" fillId="7" borderId="10" xfId="12" applyFont="1" applyFill="1" applyBorder="1"/>
    <xf numFmtId="0" fontId="40" fillId="7" borderId="175" xfId="12" applyFont="1" applyFill="1" applyBorder="1"/>
    <xf numFmtId="0" fontId="40" fillId="7" borderId="11" xfId="12" applyFont="1" applyFill="1" applyBorder="1"/>
    <xf numFmtId="0" fontId="40" fillId="47" borderId="1" xfId="12" applyFont="1" applyFill="1" applyBorder="1"/>
    <xf numFmtId="0" fontId="40" fillId="47" borderId="2" xfId="12" applyFont="1" applyFill="1" applyBorder="1"/>
    <xf numFmtId="0" fontId="41" fillId="47" borderId="2" xfId="12" applyFont="1" applyFill="1" applyBorder="1" applyAlignment="1">
      <alignment horizontal="right"/>
    </xf>
    <xf numFmtId="0" fontId="41" fillId="47" borderId="3" xfId="12" applyFont="1" applyFill="1" applyBorder="1" applyAlignment="1">
      <alignment horizontal="right"/>
    </xf>
    <xf numFmtId="0" fontId="40" fillId="7" borderId="9" xfId="12" applyFont="1" applyFill="1" applyBorder="1" applyAlignment="1">
      <alignment horizontal="center"/>
    </xf>
    <xf numFmtId="0" fontId="40" fillId="7" borderId="5" xfId="12" applyFont="1" applyFill="1" applyBorder="1"/>
    <xf numFmtId="2" fontId="6" fillId="36" borderId="6" xfId="1" applyNumberFormat="1" applyFont="1" applyFill="1" applyBorder="1" applyAlignment="1" applyProtection="1">
      <alignment horizontal="left" vertical="center" wrapText="1"/>
      <protection locked="0"/>
    </xf>
    <xf numFmtId="0" fontId="40" fillId="0" borderId="0" xfId="0" applyFont="1"/>
    <xf numFmtId="0" fontId="19" fillId="45" borderId="1" xfId="0" applyFont="1" applyFill="1" applyBorder="1" applyAlignment="1">
      <alignment horizontal="left" vertical="center" wrapText="1"/>
    </xf>
    <xf numFmtId="0" fontId="19" fillId="22" borderId="12" xfId="0" applyFont="1" applyFill="1" applyBorder="1" applyAlignment="1">
      <alignment horizontal="left" vertical="center" wrapText="1"/>
    </xf>
    <xf numFmtId="0" fontId="19" fillId="11" borderId="40" xfId="0" applyFont="1" applyFill="1" applyBorder="1" applyAlignment="1">
      <alignment horizontal="left" vertical="center" wrapText="1"/>
    </xf>
    <xf numFmtId="49" fontId="19" fillId="11" borderId="40" xfId="0" applyNumberFormat="1" applyFont="1" applyFill="1" applyBorder="1" applyAlignment="1">
      <alignment horizontal="left" vertical="center" wrapText="1"/>
    </xf>
    <xf numFmtId="0" fontId="8" fillId="11" borderId="40" xfId="0" applyFont="1" applyFill="1" applyBorder="1" applyAlignment="1">
      <alignment horizontal="left" vertical="center" wrapText="1"/>
    </xf>
    <xf numFmtId="0" fontId="19" fillId="45" borderId="36" xfId="0" applyFont="1" applyFill="1" applyBorder="1" applyAlignment="1">
      <alignment horizontal="left" vertical="center" wrapText="1"/>
    </xf>
    <xf numFmtId="0" fontId="19" fillId="11" borderId="47" xfId="12" applyFont="1" applyFill="1" applyBorder="1" applyAlignment="1">
      <alignment horizontal="left" vertical="center" wrapText="1"/>
    </xf>
    <xf numFmtId="0" fontId="8" fillId="11" borderId="47" xfId="12" applyFont="1" applyFill="1" applyBorder="1" applyAlignment="1">
      <alignment horizontal="left" vertical="center" wrapText="1"/>
    </xf>
    <xf numFmtId="0" fontId="21" fillId="7" borderId="0" xfId="12" applyFont="1" applyFill="1" applyAlignment="1">
      <alignment horizontal="left" vertical="center" wrapText="1"/>
    </xf>
    <xf numFmtId="0" fontId="6" fillId="7" borderId="0" xfId="12" applyFont="1" applyFill="1" applyAlignment="1">
      <alignment horizontal="left" vertical="center" wrapText="1"/>
    </xf>
    <xf numFmtId="0" fontId="39" fillId="7" borderId="0" xfId="12" applyFont="1" applyFill="1" applyAlignment="1">
      <alignment horizontal="left" vertical="center" wrapText="1"/>
    </xf>
    <xf numFmtId="0" fontId="19" fillId="7" borderId="0" xfId="12" applyFont="1" applyFill="1" applyAlignment="1">
      <alignment horizontal="left" vertical="center" wrapText="1"/>
    </xf>
    <xf numFmtId="0" fontId="21" fillId="0" borderId="196" xfId="12" applyFont="1" applyBorder="1" applyAlignment="1">
      <alignment horizontal="left" vertical="center" wrapText="1"/>
    </xf>
    <xf numFmtId="0" fontId="6" fillId="0" borderId="196" xfId="12" applyFont="1" applyBorder="1" applyAlignment="1">
      <alignment horizontal="left" vertical="center" wrapText="1"/>
    </xf>
    <xf numFmtId="0" fontId="15" fillId="0" borderId="196" xfId="12" applyBorder="1"/>
    <xf numFmtId="0" fontId="20" fillId="7" borderId="0" xfId="12" applyFont="1" applyFill="1" applyAlignment="1">
      <alignment horizontal="center" vertical="top" wrapText="1"/>
    </xf>
    <xf numFmtId="0" fontId="8" fillId="0" borderId="4" xfId="12" applyFont="1" applyBorder="1" applyAlignment="1">
      <alignment horizontal="center" vertical="center"/>
    </xf>
    <xf numFmtId="0" fontId="19" fillId="11" borderId="67" xfId="12" applyFont="1" applyFill="1" applyBorder="1" applyAlignment="1">
      <alignment horizontal="left" vertical="center" wrapText="1"/>
    </xf>
    <xf numFmtId="0" fontId="16" fillId="0" borderId="0" xfId="0" applyFont="1" applyAlignment="1">
      <alignment horizontal="left" vertical="center"/>
    </xf>
    <xf numFmtId="1" fontId="15" fillId="38" borderId="111" xfId="1" applyNumberFormat="1" applyFont="1" applyFill="1" applyBorder="1" applyAlignment="1">
      <alignment horizontal="left" vertical="center" wrapText="1"/>
    </xf>
    <xf numFmtId="1" fontId="21" fillId="38" borderId="41" xfId="1" applyNumberFormat="1" applyFont="1" applyFill="1" applyBorder="1" applyAlignment="1">
      <alignment horizontal="left" vertical="center" wrapText="1"/>
    </xf>
    <xf numFmtId="1" fontId="15" fillId="38" borderId="41" xfId="1" applyNumberFormat="1" applyFont="1" applyFill="1" applyBorder="1" applyAlignment="1">
      <alignment horizontal="left" vertical="center" wrapText="1"/>
    </xf>
    <xf numFmtId="1" fontId="15" fillId="38" borderId="74" xfId="1" applyNumberFormat="1" applyFont="1" applyFill="1" applyBorder="1" applyAlignment="1">
      <alignment horizontal="right" vertical="center" wrapText="1"/>
    </xf>
    <xf numFmtId="2" fontId="15" fillId="19" borderId="41" xfId="1" applyNumberFormat="1" applyFont="1" applyFill="1" applyBorder="1" applyAlignment="1">
      <alignment horizontal="right" vertical="center" wrapText="1"/>
    </xf>
    <xf numFmtId="0" fontId="39" fillId="0" borderId="196" xfId="12" applyFont="1" applyBorder="1" applyAlignment="1">
      <alignment horizontal="left" vertical="center" wrapText="1"/>
    </xf>
    <xf numFmtId="0" fontId="19" fillId="0" borderId="196" xfId="12" applyFont="1" applyBorder="1" applyAlignment="1">
      <alignment horizontal="left" vertical="center" wrapText="1"/>
    </xf>
    <xf numFmtId="2" fontId="6" fillId="15" borderId="0" xfId="1" applyNumberFormat="1" applyFont="1" applyFill="1" applyAlignment="1" applyProtection="1">
      <alignment horizontal="center" vertical="center"/>
      <protection locked="0"/>
    </xf>
    <xf numFmtId="0" fontId="40" fillId="7" borderId="4" xfId="12" applyFont="1" applyFill="1" applyBorder="1" applyAlignment="1">
      <alignment horizontal="center"/>
    </xf>
    <xf numFmtId="0" fontId="43" fillId="48" borderId="1" xfId="12" applyFont="1" applyFill="1" applyBorder="1" applyAlignment="1">
      <alignment horizontal="center"/>
    </xf>
    <xf numFmtId="2" fontId="15" fillId="9" borderId="71" xfId="0" applyNumberFormat="1" applyFont="1" applyFill="1" applyBorder="1" applyAlignment="1">
      <alignment horizontal="right" vertical="center" wrapText="1"/>
    </xf>
    <xf numFmtId="169" fontId="40" fillId="7" borderId="16" xfId="12" applyNumberFormat="1" applyFont="1" applyFill="1" applyBorder="1" applyAlignment="1">
      <alignment horizontal="center"/>
    </xf>
    <xf numFmtId="2" fontId="40" fillId="7" borderId="7" xfId="0" applyNumberFormat="1" applyFont="1" applyFill="1" applyBorder="1"/>
    <xf numFmtId="0" fontId="15" fillId="0" borderId="32" xfId="0" applyFont="1" applyBorder="1" applyAlignment="1">
      <alignment vertical="center" wrapText="1"/>
    </xf>
    <xf numFmtId="14" fontId="15" fillId="0" borderId="92" xfId="0" applyNumberFormat="1" applyFont="1" applyBorder="1" applyAlignment="1">
      <alignment vertical="center"/>
    </xf>
    <xf numFmtId="0" fontId="0" fillId="0" borderId="23" xfId="0" applyBorder="1"/>
    <xf numFmtId="0" fontId="0" fillId="0" borderId="6" xfId="0" applyBorder="1"/>
    <xf numFmtId="0" fontId="0" fillId="0" borderId="34" xfId="0" applyBorder="1"/>
    <xf numFmtId="0" fontId="0" fillId="0" borderId="15" xfId="0" applyBorder="1"/>
    <xf numFmtId="0" fontId="0" fillId="0" borderId="25" xfId="0" applyBorder="1"/>
    <xf numFmtId="0" fontId="0" fillId="0" borderId="49" xfId="0" applyBorder="1"/>
    <xf numFmtId="0" fontId="37" fillId="0" borderId="17" xfId="0" applyFont="1" applyBorder="1"/>
    <xf numFmtId="0" fontId="37" fillId="0" borderId="14" xfId="0" applyFont="1" applyBorder="1"/>
    <xf numFmtId="0" fontId="37" fillId="0" borderId="48" xfId="0" applyFont="1" applyBorder="1"/>
    <xf numFmtId="2" fontId="6" fillId="10" borderId="24" xfId="0" applyNumberFormat="1" applyFont="1" applyFill="1" applyBorder="1" applyAlignment="1">
      <alignment vertical="center" wrapText="1"/>
    </xf>
    <xf numFmtId="0" fontId="6" fillId="0" borderId="17" xfId="0" applyFont="1" applyBorder="1" applyAlignment="1">
      <alignment horizontal="left" vertical="center" wrapText="1"/>
    </xf>
    <xf numFmtId="0" fontId="15" fillId="0" borderId="0" xfId="13" applyFont="1" applyAlignment="1">
      <alignment horizontal="left" vertical="center" wrapText="1"/>
    </xf>
    <xf numFmtId="0" fontId="2" fillId="0" borderId="0" xfId="14"/>
    <xf numFmtId="49" fontId="2" fillId="0" borderId="0" xfId="14" applyNumberFormat="1"/>
    <xf numFmtId="0" fontId="15" fillId="15" borderId="21" xfId="13" applyFont="1" applyFill="1" applyBorder="1" applyAlignment="1">
      <alignment horizontal="left" vertical="center" wrapText="1"/>
    </xf>
    <xf numFmtId="2" fontId="15" fillId="0" borderId="29" xfId="13" applyNumberFormat="1" applyFont="1" applyBorder="1" applyAlignment="1">
      <alignment horizontal="left" vertical="top" wrapText="1"/>
    </xf>
    <xf numFmtId="0" fontId="15" fillId="0" borderId="29" xfId="13" applyFont="1" applyBorder="1" applyAlignment="1">
      <alignment horizontal="left" vertical="top" wrapText="1"/>
    </xf>
    <xf numFmtId="0" fontId="15" fillId="15" borderId="26" xfId="13" applyFont="1" applyFill="1" applyBorder="1" applyAlignment="1">
      <alignment horizontal="left" vertical="center"/>
    </xf>
    <xf numFmtId="0" fontId="15" fillId="0" borderId="28" xfId="13" applyFont="1" applyBorder="1" applyAlignment="1">
      <alignment horizontal="left" vertical="center" wrapText="1"/>
    </xf>
    <xf numFmtId="0" fontId="15" fillId="15" borderId="26" xfId="13" applyFont="1" applyFill="1" applyBorder="1" applyAlignment="1">
      <alignment horizontal="left" vertical="center" wrapText="1"/>
    </xf>
    <xf numFmtId="2" fontId="15" fillId="0" borderId="0" xfId="13" applyNumberFormat="1" applyFont="1" applyAlignment="1">
      <alignment horizontal="left" vertical="center" wrapText="1"/>
    </xf>
    <xf numFmtId="2" fontId="15" fillId="0" borderId="0" xfId="13" applyNumberFormat="1" applyFont="1" applyAlignment="1">
      <alignment horizontal="left" vertical="center"/>
    </xf>
    <xf numFmtId="166" fontId="15" fillId="0" borderId="0" xfId="13" applyNumberFormat="1" applyFont="1" applyAlignment="1">
      <alignment horizontal="left" vertical="center" wrapText="1"/>
    </xf>
    <xf numFmtId="166" fontId="15" fillId="0" borderId="0" xfId="13" applyNumberFormat="1" applyFont="1" applyAlignment="1">
      <alignment horizontal="left" vertical="center"/>
    </xf>
    <xf numFmtId="0" fontId="15" fillId="0" borderId="0" xfId="13" applyFont="1" applyAlignment="1">
      <alignment horizontal="left" vertical="center"/>
    </xf>
    <xf numFmtId="2" fontId="15" fillId="0" borderId="29" xfId="13" applyNumberFormat="1" applyFont="1" applyBorder="1" applyAlignment="1">
      <alignment horizontal="left" vertical="center" wrapText="1"/>
    </xf>
    <xf numFmtId="0" fontId="15" fillId="0" borderId="29" xfId="13" applyFont="1" applyBorder="1" applyAlignment="1">
      <alignment horizontal="left" vertical="center" wrapText="1"/>
    </xf>
    <xf numFmtId="0" fontId="16" fillId="15" borderId="1" xfId="13" applyFont="1" applyFill="1" applyBorder="1" applyAlignment="1">
      <alignment horizontal="left" vertical="center" wrapText="1"/>
    </xf>
    <xf numFmtId="0" fontId="15" fillId="15" borderId="2" xfId="13" applyFont="1" applyFill="1" applyBorder="1" applyAlignment="1">
      <alignment horizontal="left" vertical="center" wrapText="1"/>
    </xf>
    <xf numFmtId="0" fontId="15" fillId="15" borderId="3" xfId="13" applyFont="1" applyFill="1" applyBorder="1" applyAlignment="1">
      <alignment horizontal="left" vertical="center" wrapText="1"/>
    </xf>
    <xf numFmtId="0" fontId="15" fillId="15" borderId="4" xfId="13" applyFont="1" applyFill="1" applyBorder="1" applyAlignment="1">
      <alignment horizontal="left" vertical="center" wrapText="1"/>
    </xf>
    <xf numFmtId="0" fontId="15" fillId="15" borderId="0" xfId="13" applyFont="1" applyFill="1" applyAlignment="1">
      <alignment horizontal="left" vertical="center" wrapText="1"/>
    </xf>
    <xf numFmtId="0" fontId="15" fillId="15" borderId="5" xfId="13" applyFont="1" applyFill="1" applyBorder="1" applyAlignment="1">
      <alignment horizontal="left" vertical="center" wrapText="1"/>
    </xf>
    <xf numFmtId="0" fontId="15" fillId="15" borderId="9" xfId="13" applyFont="1" applyFill="1" applyBorder="1" applyAlignment="1">
      <alignment horizontal="left" vertical="center" wrapText="1"/>
    </xf>
    <xf numFmtId="0" fontId="15" fillId="15" borderId="10" xfId="13" applyFont="1" applyFill="1" applyBorder="1" applyAlignment="1">
      <alignment horizontal="left" vertical="center" wrapText="1"/>
    </xf>
    <xf numFmtId="0" fontId="15" fillId="15" borderId="11" xfId="13" applyFont="1" applyFill="1" applyBorder="1" applyAlignment="1">
      <alignment horizontal="left" vertical="center" wrapText="1"/>
    </xf>
    <xf numFmtId="1" fontId="4" fillId="0" borderId="9" xfId="2" applyNumberFormat="1" applyBorder="1" applyAlignment="1" applyProtection="1">
      <alignment horizontal="left" vertical="center" wrapText="1"/>
      <protection locked="0"/>
    </xf>
    <xf numFmtId="0" fontId="4" fillId="0" borderId="0" xfId="2" applyAlignment="1" applyProtection="1">
      <alignment horizontal="left" vertical="center" wrapText="1"/>
      <protection locked="0"/>
    </xf>
    <xf numFmtId="0" fontId="4" fillId="0" borderId="0" xfId="2" applyAlignment="1" applyProtection="1"/>
    <xf numFmtId="0" fontId="4" fillId="0" borderId="10" xfId="2" applyBorder="1" applyAlignment="1" applyProtection="1">
      <alignment horizontal="left" vertical="center"/>
    </xf>
    <xf numFmtId="0" fontId="4" fillId="7" borderId="39" xfId="2" applyFill="1" applyBorder="1" applyAlignment="1" applyProtection="1">
      <alignment horizontal="left" vertical="center" wrapText="1"/>
    </xf>
    <xf numFmtId="0" fontId="4" fillId="0" borderId="0" xfId="2" applyAlignment="1" applyProtection="1">
      <alignment horizontal="left" vertical="center" wrapText="1"/>
    </xf>
    <xf numFmtId="1" fontId="4" fillId="0" borderId="0" xfId="2" applyNumberFormat="1" applyAlignment="1" applyProtection="1">
      <alignment horizontal="left" vertical="center" wrapText="1"/>
      <protection locked="0"/>
    </xf>
    <xf numFmtId="2" fontId="4" fillId="0" borderId="0" xfId="2" applyNumberFormat="1" applyAlignment="1" applyProtection="1">
      <alignment horizontal="left" vertical="center" wrapText="1"/>
      <protection locked="0"/>
    </xf>
    <xf numFmtId="0" fontId="4" fillId="0" borderId="0" xfId="2" quotePrefix="1" applyAlignment="1" applyProtection="1">
      <alignment horizontal="left" vertical="center" wrapText="1"/>
    </xf>
    <xf numFmtId="2" fontId="4" fillId="0" borderId="0" xfId="2" quotePrefix="1" applyNumberFormat="1" applyAlignment="1" applyProtection="1">
      <alignment horizontal="left" vertical="center" wrapText="1"/>
      <protection locked="0"/>
    </xf>
    <xf numFmtId="0" fontId="6" fillId="9" borderId="6" xfId="0" applyFont="1" applyFill="1" applyBorder="1" applyAlignment="1">
      <alignment horizontal="left" vertical="center" wrapText="1"/>
    </xf>
    <xf numFmtId="0" fontId="21" fillId="38" borderId="72" xfId="2" applyFont="1" applyFill="1" applyBorder="1" applyAlignment="1" applyProtection="1">
      <alignment horizontal="left" vertical="center" wrapText="1"/>
    </xf>
    <xf numFmtId="0" fontId="38" fillId="0" borderId="41" xfId="0" applyFont="1" applyFill="1" applyBorder="1" applyAlignment="1">
      <alignment horizontal="left" wrapText="1" readingOrder="1"/>
    </xf>
    <xf numFmtId="0" fontId="21" fillId="0" borderId="17"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15" fillId="0" borderId="6" xfId="0" applyFont="1" applyBorder="1" applyAlignment="1">
      <alignment horizontal="left" vertical="center"/>
    </xf>
    <xf numFmtId="0" fontId="15" fillId="0" borderId="6" xfId="0" applyFont="1" applyBorder="1" applyAlignment="1">
      <alignment wrapText="1"/>
    </xf>
    <xf numFmtId="0" fontId="15" fillId="0" borderId="6" xfId="0" applyFont="1" applyBorder="1" applyAlignment="1">
      <alignment vertical="center" wrapText="1"/>
    </xf>
    <xf numFmtId="0" fontId="15" fillId="0" borderId="6" xfId="0" applyFont="1" applyFill="1" applyBorder="1" applyAlignment="1">
      <alignment horizontal="left" vertical="center"/>
    </xf>
    <xf numFmtId="0" fontId="15" fillId="0" borderId="6" xfId="0" applyFont="1" applyFill="1" applyBorder="1" applyAlignment="1">
      <alignment wrapText="1"/>
    </xf>
    <xf numFmtId="0" fontId="15" fillId="0" borderId="6" xfId="0" applyFont="1" applyBorder="1"/>
    <xf numFmtId="0" fontId="6" fillId="0" borderId="17" xfId="0" applyFont="1" applyFill="1" applyBorder="1" applyAlignment="1">
      <alignment horizontal="left" vertical="center" wrapText="1"/>
    </xf>
    <xf numFmtId="167" fontId="21" fillId="0" borderId="17" xfId="0" applyNumberFormat="1" applyFont="1" applyFill="1" applyBorder="1" applyAlignment="1">
      <alignment horizontal="left" vertical="center" wrapText="1"/>
    </xf>
    <xf numFmtId="167" fontId="21" fillId="0" borderId="17" xfId="0" applyNumberFormat="1" applyFont="1" applyBorder="1" applyAlignment="1">
      <alignment horizontal="left" vertical="center" wrapText="1"/>
    </xf>
    <xf numFmtId="167" fontId="21" fillId="0" borderId="6" xfId="0" applyNumberFormat="1" applyFont="1" applyBorder="1" applyAlignment="1">
      <alignment horizontal="left" vertical="center" wrapText="1"/>
    </xf>
    <xf numFmtId="0" fontId="22" fillId="0" borderId="6" xfId="0" applyFont="1" applyFill="1" applyBorder="1" applyAlignment="1">
      <alignment horizontal="left" vertical="center" wrapText="1"/>
    </xf>
    <xf numFmtId="167" fontId="21" fillId="0" borderId="0" xfId="0" applyNumberFormat="1" applyFont="1" applyFill="1" applyAlignment="1">
      <alignment horizontal="left" vertical="center" wrapText="1"/>
    </xf>
    <xf numFmtId="167" fontId="19" fillId="49" borderId="0" xfId="0" applyNumberFormat="1" applyFont="1" applyFill="1" applyBorder="1" applyAlignment="1">
      <alignment horizontal="center" vertical="center" wrapText="1"/>
    </xf>
    <xf numFmtId="167" fontId="19" fillId="49" borderId="37" xfId="0" applyNumberFormat="1" applyFont="1" applyFill="1" applyBorder="1" applyAlignment="1">
      <alignment horizontal="left" vertical="center" wrapText="1"/>
    </xf>
    <xf numFmtId="167" fontId="15" fillId="0" borderId="0" xfId="0" applyNumberFormat="1" applyFont="1" applyFill="1" applyAlignment="1">
      <alignment horizontal="left" vertical="center" wrapText="1"/>
    </xf>
    <xf numFmtId="167" fontId="15" fillId="0" borderId="36" xfId="0" applyNumberFormat="1" applyFont="1" applyFill="1" applyBorder="1" applyAlignment="1">
      <alignment horizontal="left" vertical="center" wrapText="1"/>
    </xf>
    <xf numFmtId="167" fontId="21" fillId="0" borderId="0" xfId="0" applyNumberFormat="1" applyFont="1" applyAlignment="1">
      <alignment horizontal="center" vertical="center" wrapText="1"/>
    </xf>
    <xf numFmtId="167" fontId="15" fillId="0" borderId="0" xfId="0" applyNumberFormat="1" applyFont="1" applyAlignment="1">
      <alignment horizontal="center" vertical="center" wrapText="1"/>
    </xf>
    <xf numFmtId="167" fontId="19" fillId="51" borderId="16" xfId="0" applyNumberFormat="1" applyFont="1" applyFill="1" applyBorder="1" applyAlignment="1">
      <alignment horizontal="center" vertical="center" wrapText="1"/>
    </xf>
    <xf numFmtId="167" fontId="19" fillId="51" borderId="47" xfId="0" applyNumberFormat="1" applyFont="1" applyFill="1" applyBorder="1" applyAlignment="1">
      <alignment horizontal="center" vertical="center" wrapText="1"/>
    </xf>
    <xf numFmtId="167" fontId="19" fillId="51" borderId="66" xfId="0" applyNumberFormat="1" applyFont="1" applyFill="1" applyBorder="1" applyAlignment="1">
      <alignment horizontal="center" vertical="center" wrapText="1"/>
    </xf>
    <xf numFmtId="167" fontId="19" fillId="51" borderId="5" xfId="0" applyNumberFormat="1" applyFont="1" applyFill="1" applyBorder="1" applyAlignment="1">
      <alignment horizontal="center" vertical="center" wrapText="1"/>
    </xf>
    <xf numFmtId="167" fontId="19" fillId="51" borderId="4" xfId="0" applyNumberFormat="1" applyFont="1" applyFill="1" applyBorder="1" applyAlignment="1">
      <alignment horizontal="center" vertical="center" wrapText="1"/>
    </xf>
    <xf numFmtId="167" fontId="19" fillId="51" borderId="6" xfId="0" applyNumberFormat="1" applyFont="1" applyFill="1" applyBorder="1" applyAlignment="1">
      <alignment horizontal="center" vertical="center" wrapText="1"/>
    </xf>
    <xf numFmtId="167" fontId="19" fillId="51" borderId="0" xfId="0" applyNumberFormat="1" applyFont="1" applyFill="1" applyBorder="1" applyAlignment="1">
      <alignment horizontal="center" vertical="center" wrapText="1"/>
    </xf>
    <xf numFmtId="167" fontId="6" fillId="0" borderId="6" xfId="6" applyNumberFormat="1" applyFont="1" applyFill="1" applyBorder="1" applyAlignment="1">
      <alignment horizontal="center" vertical="center"/>
    </xf>
    <xf numFmtId="167" fontId="21" fillId="0" borderId="6" xfId="0" applyNumberFormat="1" applyFont="1" applyFill="1" applyBorder="1" applyAlignment="1">
      <alignment horizontal="center" vertical="center" wrapText="1"/>
    </xf>
    <xf numFmtId="167" fontId="21" fillId="0" borderId="6" xfId="0" applyNumberFormat="1" applyFont="1" applyBorder="1" applyAlignment="1">
      <alignment horizontal="center" vertical="center" wrapText="1"/>
    </xf>
    <xf numFmtId="167" fontId="21" fillId="0" borderId="17" xfId="0" applyNumberFormat="1" applyFont="1" applyFill="1" applyBorder="1" applyAlignment="1">
      <alignment horizontal="center" vertical="center" wrapText="1"/>
    </xf>
    <xf numFmtId="167" fontId="21" fillId="0" borderId="23" xfId="0" applyNumberFormat="1" applyFont="1" applyFill="1" applyBorder="1" applyAlignment="1">
      <alignment horizontal="center" vertical="center" wrapText="1"/>
    </xf>
    <xf numFmtId="167" fontId="21" fillId="0" borderId="7" xfId="0" applyNumberFormat="1" applyFont="1" applyFill="1" applyBorder="1" applyAlignment="1">
      <alignment horizontal="center" vertical="center" wrapText="1"/>
    </xf>
    <xf numFmtId="167" fontId="15" fillId="0" borderId="36" xfId="0" applyNumberFormat="1" applyFont="1" applyBorder="1" applyAlignment="1">
      <alignment horizontal="center" vertical="center" wrapText="1"/>
    </xf>
    <xf numFmtId="49" fontId="6" fillId="0" borderId="6" xfId="1" applyNumberFormat="1" applyFont="1" applyFill="1" applyBorder="1" applyAlignment="1" applyProtection="1">
      <alignment horizontal="left" vertical="center" wrapText="1"/>
      <protection locked="0"/>
    </xf>
    <xf numFmtId="0" fontId="6" fillId="0" borderId="6" xfId="4" applyFont="1" applyFill="1" applyBorder="1" applyAlignment="1" applyProtection="1">
      <alignment horizontal="left" vertical="center"/>
      <protection locked="0"/>
    </xf>
    <xf numFmtId="0" fontId="6" fillId="0" borderId="6" xfId="5" applyFont="1" applyFill="1" applyBorder="1" applyAlignment="1" applyProtection="1">
      <alignment horizontal="left" vertical="center"/>
      <protection locked="0"/>
    </xf>
    <xf numFmtId="2" fontId="6" fillId="0" borderId="6" xfId="6" applyNumberFormat="1" applyFont="1" applyFill="1" applyBorder="1" applyAlignment="1">
      <alignment horizontal="right" vertical="center"/>
    </xf>
    <xf numFmtId="2" fontId="6" fillId="0" borderId="6" xfId="7" applyNumberFormat="1" applyFont="1" applyFill="1" applyBorder="1" applyAlignment="1" applyProtection="1">
      <alignment horizontal="right" vertical="center"/>
      <protection locked="0"/>
    </xf>
    <xf numFmtId="2" fontId="6" fillId="0" borderId="6" xfId="1" applyNumberFormat="1" applyFont="1" applyFill="1" applyBorder="1" applyAlignment="1" applyProtection="1">
      <alignment horizontal="left" vertical="center" wrapText="1"/>
      <protection locked="0"/>
    </xf>
    <xf numFmtId="0" fontId="6" fillId="0" borderId="34" xfId="1" applyFont="1" applyFill="1" applyBorder="1" applyAlignment="1" applyProtection="1">
      <alignment horizontal="left" vertical="center"/>
      <protection locked="0"/>
    </xf>
    <xf numFmtId="0" fontId="8" fillId="0" borderId="6" xfId="4" applyFont="1" applyFill="1" applyBorder="1" applyAlignment="1" applyProtection="1">
      <alignment horizontal="left" vertical="center"/>
      <protection locked="0"/>
    </xf>
    <xf numFmtId="0" fontId="0" fillId="0" borderId="6" xfId="0" applyBorder="1" applyAlignment="1">
      <alignment horizontal="left" vertical="center"/>
    </xf>
    <xf numFmtId="0" fontId="0" fillId="0" borderId="6" xfId="0" applyFill="1" applyBorder="1" applyAlignment="1">
      <alignment horizontal="left" vertical="center"/>
    </xf>
    <xf numFmtId="0" fontId="8" fillId="22" borderId="193" xfId="0" applyFont="1" applyFill="1" applyBorder="1" applyAlignment="1">
      <alignment horizontal="left" vertical="center" wrapText="1"/>
    </xf>
    <xf numFmtId="0" fontId="8" fillId="22" borderId="16" xfId="0" applyFont="1" applyFill="1" applyBorder="1" applyAlignment="1">
      <alignment horizontal="left" vertical="center" wrapText="1"/>
    </xf>
    <xf numFmtId="0" fontId="8" fillId="22" borderId="0" xfId="0" applyFont="1" applyFill="1" applyBorder="1" applyAlignment="1">
      <alignment horizontal="left" vertical="center" wrapText="1"/>
    </xf>
    <xf numFmtId="0" fontId="8" fillId="22" borderId="204" xfId="0" applyFont="1" applyFill="1" applyBorder="1" applyAlignment="1">
      <alignment horizontal="left" vertical="center" wrapText="1"/>
    </xf>
    <xf numFmtId="0" fontId="8" fillId="22" borderId="20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22" borderId="157" xfId="0" applyFont="1" applyFill="1" applyBorder="1" applyAlignment="1">
      <alignment horizontal="left" vertical="center" wrapText="1"/>
    </xf>
    <xf numFmtId="0" fontId="6" fillId="14" borderId="6" xfId="0" applyFont="1" applyFill="1" applyBorder="1" applyAlignment="1">
      <alignment horizontal="right" vertical="center" wrapText="1"/>
    </xf>
    <xf numFmtId="2" fontId="6" fillId="15" borderId="6" xfId="0" applyNumberFormat="1" applyFont="1" applyFill="1" applyBorder="1" applyAlignment="1">
      <alignment horizontal="right" vertical="center" wrapText="1"/>
    </xf>
    <xf numFmtId="2" fontId="6" fillId="0" borderId="6" xfId="0" applyNumberFormat="1" applyFont="1" applyFill="1" applyBorder="1" applyAlignment="1">
      <alignment horizontal="right" vertical="center" wrapText="1"/>
    </xf>
    <xf numFmtId="2" fontId="23" fillId="0" borderId="6" xfId="0" applyNumberFormat="1" applyFont="1" applyFill="1" applyBorder="1" applyAlignment="1">
      <alignment horizontal="right" vertical="center" wrapText="1"/>
    </xf>
    <xf numFmtId="2" fontId="6" fillId="0" borderId="6" xfId="0" applyNumberFormat="1" applyFont="1" applyBorder="1" applyAlignment="1">
      <alignment horizontal="right" vertical="center" wrapText="1"/>
    </xf>
    <xf numFmtId="2" fontId="23" fillId="0" borderId="6" xfId="0" applyNumberFormat="1" applyFont="1" applyBorder="1" applyAlignment="1">
      <alignment horizontal="right" vertical="center" wrapText="1"/>
    </xf>
    <xf numFmtId="0" fontId="6" fillId="9" borderId="6" xfId="0" applyNumberFormat="1" applyFont="1" applyFill="1" applyBorder="1" applyAlignment="1">
      <alignment horizontal="left" vertical="center" wrapText="1"/>
    </xf>
    <xf numFmtId="0" fontId="6" fillId="0" borderId="206" xfId="0" applyFont="1" applyBorder="1" applyAlignment="1">
      <alignment horizontal="left" vertical="center" wrapText="1"/>
    </xf>
    <xf numFmtId="0" fontId="6" fillId="14" borderId="18" xfId="1" applyFont="1" applyFill="1" applyBorder="1" applyAlignment="1" applyProtection="1">
      <alignment horizontal="left" vertical="center" wrapText="1"/>
      <protection locked="0"/>
    </xf>
    <xf numFmtId="0" fontId="6" fillId="14" borderId="18" xfId="1" applyFont="1" applyFill="1" applyBorder="1" applyAlignment="1" applyProtection="1">
      <alignment horizontal="right" vertical="center" wrapText="1"/>
      <protection locked="0"/>
    </xf>
    <xf numFmtId="2" fontId="6" fillId="0" borderId="25" xfId="1" applyNumberFormat="1" applyFont="1" applyBorder="1" applyAlignment="1" applyProtection="1">
      <alignment horizontal="left" vertical="center" wrapText="1"/>
      <protection locked="0"/>
    </xf>
    <xf numFmtId="2" fontId="6" fillId="0" borderId="25" xfId="1" applyNumberFormat="1" applyFont="1" applyBorder="1" applyAlignment="1" applyProtection="1">
      <alignment horizontal="right" vertical="center"/>
      <protection locked="0"/>
    </xf>
    <xf numFmtId="2" fontId="6" fillId="0" borderId="216" xfId="1" applyNumberFormat="1" applyFont="1" applyBorder="1" applyAlignment="1" applyProtection="1">
      <alignment horizontal="left" vertical="center" wrapText="1"/>
      <protection locked="0"/>
    </xf>
    <xf numFmtId="0" fontId="73" fillId="9" borderId="216" xfId="0" applyNumberFormat="1" applyFont="1" applyFill="1" applyBorder="1" applyAlignment="1">
      <alignment horizontal="left" vertical="center" wrapText="1"/>
    </xf>
    <xf numFmtId="0" fontId="73" fillId="0" borderId="216" xfId="0" applyFont="1" applyFill="1" applyBorder="1" applyAlignment="1">
      <alignment horizontal="left" vertical="center" wrapText="1"/>
    </xf>
    <xf numFmtId="0" fontId="73" fillId="9" borderId="216" xfId="0" applyFont="1" applyFill="1" applyBorder="1" applyAlignment="1">
      <alignment horizontal="left" vertical="center" wrapText="1"/>
    </xf>
    <xf numFmtId="0" fontId="73" fillId="14" borderId="216" xfId="0" applyFont="1" applyFill="1" applyBorder="1" applyAlignment="1">
      <alignment horizontal="left" vertical="center" wrapText="1"/>
    </xf>
    <xf numFmtId="0" fontId="73" fillId="14" borderId="216" xfId="0" applyFont="1" applyFill="1" applyBorder="1" applyAlignment="1">
      <alignment horizontal="right" vertical="center" wrapText="1"/>
    </xf>
    <xf numFmtId="2" fontId="73" fillId="15" borderId="216" xfId="0" applyNumberFormat="1" applyFont="1" applyFill="1" applyBorder="1" applyAlignment="1">
      <alignment horizontal="right" vertical="center" wrapText="1"/>
    </xf>
    <xf numFmtId="2" fontId="73" fillId="0" borderId="216" xfId="0" applyNumberFormat="1" applyFont="1" applyFill="1" applyBorder="1" applyAlignment="1">
      <alignment horizontal="right" vertical="center" wrapText="1"/>
    </xf>
    <xf numFmtId="0" fontId="6" fillId="0" borderId="216" xfId="0" applyFont="1" applyFill="1" applyBorder="1" applyAlignment="1">
      <alignment horizontal="left" vertical="center" wrapText="1"/>
    </xf>
    <xf numFmtId="0" fontId="6" fillId="14" borderId="216" xfId="0" applyFont="1" applyFill="1" applyBorder="1" applyAlignment="1">
      <alignment horizontal="left" vertical="center" wrapText="1"/>
    </xf>
    <xf numFmtId="0" fontId="6" fillId="9" borderId="216" xfId="0" applyNumberFormat="1" applyFont="1" applyFill="1" applyBorder="1" applyAlignment="1">
      <alignment horizontal="left" vertical="center" wrapText="1"/>
    </xf>
    <xf numFmtId="0" fontId="6" fillId="9" borderId="216" xfId="0" applyFont="1" applyFill="1" applyBorder="1" applyAlignment="1">
      <alignment horizontal="left" vertical="center" wrapText="1"/>
    </xf>
    <xf numFmtId="2" fontId="6" fillId="15" borderId="216" xfId="0" applyNumberFormat="1" applyFont="1" applyFill="1" applyBorder="1" applyAlignment="1">
      <alignment horizontal="right" vertical="center" wrapText="1"/>
    </xf>
    <xf numFmtId="2" fontId="6" fillId="0" borderId="216" xfId="0" applyNumberFormat="1" applyFont="1" applyFill="1" applyBorder="1" applyAlignment="1">
      <alignment horizontal="right" vertical="center" wrapText="1"/>
    </xf>
    <xf numFmtId="0" fontId="22" fillId="0" borderId="216"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21" fillId="0" borderId="216" xfId="0" applyFont="1" applyFill="1" applyBorder="1" applyAlignment="1">
      <alignment horizontal="left" vertical="center" wrapText="1"/>
    </xf>
    <xf numFmtId="167" fontId="22" fillId="0" borderId="216" xfId="0" applyNumberFormat="1" applyFont="1" applyFill="1" applyBorder="1" applyAlignment="1">
      <alignment horizontal="left" vertical="center" wrapText="1"/>
    </xf>
    <xf numFmtId="0" fontId="21" fillId="0" borderId="216" xfId="0" applyFont="1" applyFill="1" applyBorder="1" applyAlignment="1">
      <alignment wrapText="1"/>
    </xf>
    <xf numFmtId="0" fontId="22" fillId="9" borderId="17" xfId="0" applyNumberFormat="1" applyFont="1" applyFill="1" applyBorder="1" applyAlignment="1">
      <alignment horizontal="left" vertical="center" wrapText="1"/>
    </xf>
    <xf numFmtId="0" fontId="22" fillId="0" borderId="14" xfId="0" applyFont="1" applyFill="1" applyBorder="1" applyAlignment="1">
      <alignment horizontal="left" vertical="center" wrapText="1"/>
    </xf>
    <xf numFmtId="0" fontId="18" fillId="0" borderId="17" xfId="0" applyFont="1" applyBorder="1" applyAlignment="1">
      <alignment horizontal="left" vertical="center" wrapText="1"/>
    </xf>
    <xf numFmtId="49" fontId="6" fillId="0" borderId="216" xfId="1" applyNumberFormat="1" applyFont="1" applyBorder="1" applyAlignment="1" applyProtection="1">
      <alignment horizontal="left" vertical="center" wrapText="1"/>
      <protection locked="0"/>
    </xf>
    <xf numFmtId="2" fontId="6" fillId="0" borderId="216" xfId="1" applyNumberFormat="1" applyFont="1" applyBorder="1" applyAlignment="1" applyProtection="1">
      <alignment horizontal="right" vertical="center"/>
      <protection locked="0"/>
    </xf>
    <xf numFmtId="2" fontId="6" fillId="0" borderId="23" xfId="10" applyNumberFormat="1" applyFont="1" applyFill="1" applyBorder="1" applyAlignment="1" applyProtection="1">
      <alignment horizontal="right" vertical="center" shrinkToFit="1"/>
      <protection locked="0"/>
    </xf>
    <xf numFmtId="2" fontId="6" fillId="0" borderId="22" xfId="10" applyNumberFormat="1" applyFont="1" applyFill="1" applyBorder="1" applyAlignment="1" applyProtection="1">
      <alignment horizontal="right" vertical="center" shrinkToFit="1"/>
      <protection locked="0"/>
    </xf>
    <xf numFmtId="0" fontId="21" fillId="26" borderId="18" xfId="0" applyFont="1" applyFill="1" applyBorder="1" applyAlignment="1">
      <alignment horizontal="right" vertical="center"/>
    </xf>
    <xf numFmtId="0" fontId="21" fillId="0" borderId="18" xfId="0" applyFont="1" applyBorder="1" applyAlignment="1">
      <alignment horizontal="right" vertical="center"/>
    </xf>
    <xf numFmtId="0" fontId="21" fillId="0" borderId="50" xfId="0" applyFont="1" applyBorder="1" applyAlignment="1">
      <alignment horizontal="right" vertical="center"/>
    </xf>
    <xf numFmtId="0" fontId="21" fillId="0" borderId="92" xfId="0" applyFont="1" applyBorder="1" applyAlignment="1">
      <alignment horizontal="right" vertical="center"/>
    </xf>
    <xf numFmtId="0" fontId="21" fillId="26" borderId="216" xfId="0" applyFont="1" applyFill="1" applyBorder="1" applyAlignment="1">
      <alignment horizontal="right" vertical="center"/>
    </xf>
    <xf numFmtId="0" fontId="21" fillId="0" borderId="216" xfId="0" applyFont="1" applyBorder="1" applyAlignment="1">
      <alignment horizontal="right" vertical="center"/>
    </xf>
    <xf numFmtId="0" fontId="21" fillId="0" borderId="34" xfId="0" applyFont="1" applyBorder="1" applyAlignment="1">
      <alignment horizontal="right" vertical="center"/>
    </xf>
    <xf numFmtId="0" fontId="21" fillId="0" borderId="103" xfId="0" applyFont="1" applyBorder="1" applyAlignment="1">
      <alignment horizontal="right" vertical="center"/>
    </xf>
    <xf numFmtId="0" fontId="19" fillId="83" borderId="20" xfId="0" applyFont="1" applyFill="1" applyBorder="1" applyAlignment="1">
      <alignment horizontal="left" vertical="center" wrapText="1"/>
    </xf>
    <xf numFmtId="2" fontId="6" fillId="19" borderId="41" xfId="0" applyNumberFormat="1" applyFont="1" applyFill="1" applyBorder="1" applyAlignment="1">
      <alignment horizontal="right" vertical="center" wrapText="1"/>
    </xf>
    <xf numFmtId="0" fontId="22" fillId="0" borderId="216" xfId="0" applyFont="1" applyBorder="1" applyAlignment="1">
      <alignment horizontal="left" vertical="center" wrapText="1"/>
    </xf>
    <xf numFmtId="0" fontId="74" fillId="0" borderId="216" xfId="0" applyFont="1" applyFill="1" applyBorder="1" applyAlignment="1">
      <alignment horizontal="left" vertical="center" wrapText="1"/>
    </xf>
    <xf numFmtId="0" fontId="75" fillId="0" borderId="41" xfId="0" applyFont="1" applyFill="1" applyBorder="1" applyAlignment="1">
      <alignment horizontal="left" wrapText="1" readingOrder="1"/>
    </xf>
    <xf numFmtId="0" fontId="76" fillId="0" borderId="17" xfId="0" applyFont="1" applyFill="1" applyBorder="1" applyAlignment="1">
      <alignment horizontal="left" vertical="center" wrapText="1"/>
    </xf>
    <xf numFmtId="0" fontId="77" fillId="0" borderId="17" xfId="0" applyFont="1" applyFill="1" applyBorder="1" applyAlignment="1">
      <alignment horizontal="left" vertical="center" wrapText="1"/>
    </xf>
    <xf numFmtId="0" fontId="77" fillId="0" borderId="17" xfId="0" applyFont="1" applyBorder="1" applyAlignment="1">
      <alignment horizontal="left" vertical="center" wrapText="1"/>
    </xf>
    <xf numFmtId="0" fontId="77" fillId="0" borderId="216" xfId="0" applyFont="1" applyFill="1" applyBorder="1" applyAlignment="1">
      <alignment horizontal="left" vertical="center" wrapText="1"/>
    </xf>
    <xf numFmtId="0" fontId="74" fillId="0" borderId="17" xfId="0" applyFont="1" applyFill="1" applyBorder="1" applyAlignment="1">
      <alignment horizontal="left" vertical="center" wrapText="1"/>
    </xf>
    <xf numFmtId="0" fontId="74" fillId="9" borderId="17" xfId="0" applyNumberFormat="1" applyFont="1" applyFill="1" applyBorder="1" applyAlignment="1">
      <alignment horizontal="left" vertical="center" wrapText="1"/>
    </xf>
    <xf numFmtId="0" fontId="21" fillId="9" borderId="17" xfId="0" applyNumberFormat="1" applyFont="1" applyFill="1" applyBorder="1" applyAlignment="1">
      <alignment horizontal="left" vertical="center" wrapText="1"/>
    </xf>
    <xf numFmtId="0" fontId="21" fillId="0" borderId="216" xfId="0" applyFont="1" applyFill="1" applyBorder="1" applyAlignment="1">
      <alignment vertical="center" wrapText="1"/>
    </xf>
    <xf numFmtId="0" fontId="38" fillId="0" borderId="41" xfId="0" applyFont="1" applyFill="1" applyBorder="1" applyAlignment="1">
      <alignment horizontal="left" vertical="center" wrapText="1" readingOrder="1"/>
    </xf>
    <xf numFmtId="0" fontId="6" fillId="14" borderId="216" xfId="0" applyFont="1" applyFill="1" applyBorder="1" applyAlignment="1">
      <alignment horizontal="right" vertical="center" wrapText="1"/>
    </xf>
    <xf numFmtId="2" fontId="6" fillId="7" borderId="216" xfId="10" applyNumberFormat="1" applyFont="1" applyFill="1" applyBorder="1" applyAlignment="1" applyProtection="1">
      <alignment horizontal="right" vertical="center" shrinkToFit="1"/>
      <protection locked="0"/>
    </xf>
    <xf numFmtId="2" fontId="15" fillId="0" borderId="0" xfId="13" applyNumberFormat="1" applyFont="1" applyAlignment="1">
      <alignment horizontal="right" vertical="center" wrapText="1"/>
    </xf>
    <xf numFmtId="2" fontId="78" fillId="0" borderId="216" xfId="11" applyNumberFormat="1" applyFont="1" applyFill="1" applyBorder="1" applyAlignment="1">
      <alignment horizontal="right"/>
    </xf>
    <xf numFmtId="0" fontId="15" fillId="0" borderId="0" xfId="0" applyFont="1" applyFill="1" applyAlignment="1">
      <alignment horizontal="left" vertical="center"/>
    </xf>
    <xf numFmtId="0" fontId="6" fillId="0" borderId="9" xfId="0" applyFont="1" applyFill="1" applyBorder="1" applyAlignment="1">
      <alignment horizontal="left" vertical="center" wrapText="1"/>
    </xf>
    <xf numFmtId="0" fontId="24" fillId="0" borderId="216" xfId="0" applyFont="1" applyFill="1" applyBorder="1" applyAlignment="1">
      <alignment horizontal="left" vertical="center" wrapText="1"/>
    </xf>
    <xf numFmtId="167" fontId="6" fillId="0" borderId="23" xfId="11" applyNumberFormat="1" applyFont="1" applyBorder="1" applyAlignment="1">
      <alignment horizontal="right" vertical="center" wrapText="1"/>
    </xf>
    <xf numFmtId="0" fontId="6" fillId="36" borderId="216" xfId="10" applyFont="1" applyFill="1" applyBorder="1" applyAlignment="1">
      <alignment horizontal="left" vertical="center" wrapText="1" shrinkToFit="1"/>
    </xf>
    <xf numFmtId="49" fontId="6" fillId="39" borderId="216" xfId="10" applyNumberFormat="1" applyFont="1" applyFill="1" applyBorder="1" applyAlignment="1" applyProtection="1">
      <alignment horizontal="left" vertical="center" wrapText="1" shrinkToFit="1"/>
      <protection locked="0"/>
    </xf>
    <xf numFmtId="0" fontId="6" fillId="39" borderId="216" xfId="10" applyFont="1" applyFill="1" applyBorder="1" applyAlignment="1">
      <alignment horizontal="left" vertical="center" shrinkToFit="1"/>
    </xf>
    <xf numFmtId="2" fontId="6" fillId="3" borderId="216" xfId="10" applyNumberFormat="1" applyFont="1" applyFill="1" applyBorder="1" applyAlignment="1" applyProtection="1">
      <alignment horizontal="right" vertical="center" shrinkToFit="1"/>
      <protection locked="0"/>
    </xf>
    <xf numFmtId="2" fontId="6" fillId="7" borderId="216" xfId="10" applyNumberFormat="1" applyFont="1" applyFill="1" applyBorder="1" applyAlignment="1">
      <alignment horizontal="right" vertical="center" shrinkToFit="1"/>
    </xf>
    <xf numFmtId="49" fontId="6" fillId="36" borderId="216" xfId="10" applyNumberFormat="1" applyFont="1" applyFill="1" applyBorder="1" applyAlignment="1" applyProtection="1">
      <alignment horizontal="left" vertical="center" wrapText="1" shrinkToFit="1"/>
      <protection locked="0"/>
    </xf>
    <xf numFmtId="0" fontId="6" fillId="36" borderId="216" xfId="10" applyFont="1" applyFill="1" applyBorder="1" applyAlignment="1">
      <alignment horizontal="left" vertical="center" shrinkToFit="1"/>
    </xf>
    <xf numFmtId="1" fontId="79" fillId="9" borderId="47" xfId="10" applyNumberFormat="1" applyFont="1" applyFill="1" applyBorder="1" applyAlignment="1" applyProtection="1">
      <alignment horizontal="left" vertical="center" wrapText="1"/>
      <protection locked="0"/>
    </xf>
    <xf numFmtId="1" fontId="80" fillId="29" borderId="47" xfId="10" applyNumberFormat="1" applyFont="1" applyFill="1" applyBorder="1" applyAlignment="1" applyProtection="1">
      <alignment horizontal="left" vertical="center" wrapText="1"/>
      <protection locked="0"/>
    </xf>
    <xf numFmtId="2" fontId="6" fillId="0" borderId="6" xfId="10" applyNumberFormat="1" applyFont="1" applyFill="1" applyBorder="1" applyAlignment="1" applyProtection="1">
      <alignment horizontal="right" vertical="center" wrapText="1"/>
      <protection locked="0"/>
    </xf>
    <xf numFmtId="2" fontId="6" fillId="0" borderId="216" xfId="0" applyNumberFormat="1" applyFont="1" applyBorder="1" applyAlignment="1">
      <alignment horizontal="right" vertical="center" wrapText="1"/>
    </xf>
    <xf numFmtId="0" fontId="24" fillId="0" borderId="17" xfId="0" applyFont="1" applyFill="1" applyBorder="1" applyAlignment="1">
      <alignment horizontal="left" vertical="center" wrapText="1"/>
    </xf>
    <xf numFmtId="0" fontId="29" fillId="15" borderId="0" xfId="1" applyFont="1" applyFill="1" applyAlignment="1">
      <alignment horizontal="center" vertical="center"/>
    </xf>
    <xf numFmtId="0" fontId="6" fillId="15" borderId="0" xfId="1" applyFont="1" applyFill="1" applyAlignment="1">
      <alignment horizontal="center" vertical="center" wrapText="1"/>
    </xf>
    <xf numFmtId="0" fontId="4" fillId="15" borderId="0" xfId="2" applyFill="1" applyBorder="1" applyAlignment="1" applyProtection="1">
      <alignment horizontal="center" vertical="center"/>
    </xf>
    <xf numFmtId="0" fontId="26" fillId="15" borderId="0" xfId="2" applyFont="1" applyFill="1" applyBorder="1" applyAlignment="1" applyProtection="1">
      <alignment horizontal="center" vertical="center"/>
    </xf>
    <xf numFmtId="0" fontId="30" fillId="15" borderId="0" xfId="1" applyFont="1" applyFill="1" applyAlignment="1">
      <alignment horizontal="center" vertical="center"/>
    </xf>
    <xf numFmtId="0" fontId="8" fillId="15" borderId="12" xfId="1" applyFont="1" applyFill="1" applyBorder="1" applyAlignment="1">
      <alignment horizontal="left" vertical="center"/>
    </xf>
    <xf numFmtId="0" fontId="8" fillId="15" borderId="13" xfId="1" applyFont="1" applyFill="1" applyBorder="1" applyAlignment="1">
      <alignment horizontal="left" vertical="center"/>
    </xf>
    <xf numFmtId="0" fontId="4" fillId="15" borderId="10" xfId="2" applyFill="1" applyBorder="1" applyAlignment="1" applyProtection="1">
      <alignment horizontal="center" vertical="center"/>
    </xf>
    <xf numFmtId="2" fontId="6" fillId="15" borderId="13" xfId="1" applyNumberFormat="1" applyFont="1" applyFill="1" applyBorder="1" applyAlignment="1" applyProtection="1">
      <alignment horizontal="center" vertical="center"/>
      <protection locked="0"/>
    </xf>
    <xf numFmtId="2" fontId="6" fillId="15" borderId="19" xfId="1" applyNumberFormat="1" applyFont="1" applyFill="1" applyBorder="1" applyAlignment="1" applyProtection="1">
      <alignment horizontal="center" vertical="center"/>
      <protection locked="0"/>
    </xf>
    <xf numFmtId="164" fontId="6" fillId="15" borderId="38" xfId="1" applyNumberFormat="1" applyFont="1" applyFill="1" applyBorder="1" applyAlignment="1" applyProtection="1">
      <alignment horizontal="center" vertical="center"/>
      <protection locked="0"/>
    </xf>
    <xf numFmtId="164" fontId="6" fillId="15" borderId="36" xfId="1" applyNumberFormat="1" applyFont="1" applyFill="1" applyBorder="1" applyAlignment="1" applyProtection="1">
      <alignment horizontal="center" vertical="center"/>
      <protection locked="0"/>
    </xf>
    <xf numFmtId="164" fontId="6" fillId="15" borderId="37" xfId="1" applyNumberFormat="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14" fontId="6" fillId="0" borderId="0" xfId="1" applyNumberFormat="1" applyFont="1" applyAlignment="1" applyProtection="1">
      <alignment horizontal="center" vertical="center"/>
      <protection locked="0"/>
    </xf>
    <xf numFmtId="14" fontId="6" fillId="0" borderId="7" xfId="1" applyNumberFormat="1" applyFont="1" applyBorder="1" applyAlignment="1" applyProtection="1">
      <alignment horizontal="center" vertical="center"/>
      <protection locked="0"/>
    </xf>
    <xf numFmtId="0" fontId="8" fillId="15" borderId="4" xfId="1" applyFont="1" applyFill="1" applyBorder="1" applyAlignment="1">
      <alignment horizontal="right" vertical="center"/>
    </xf>
    <xf numFmtId="0" fontId="8" fillId="15" borderId="0" xfId="1" applyFont="1" applyFill="1" applyAlignment="1">
      <alignment horizontal="right" vertical="center"/>
    </xf>
    <xf numFmtId="0" fontId="6" fillId="39" borderId="34" xfId="1" applyFont="1" applyFill="1" applyBorder="1" applyAlignment="1">
      <alignment horizontal="left" vertical="center" wrapText="1"/>
    </xf>
    <xf numFmtId="0" fontId="6" fillId="39" borderId="23" xfId="1" applyFont="1" applyFill="1" applyBorder="1" applyAlignment="1">
      <alignment horizontal="left" vertical="center" wrapText="1"/>
    </xf>
    <xf numFmtId="0" fontId="6" fillId="0" borderId="6" xfId="1" applyFont="1" applyBorder="1" applyAlignment="1">
      <alignment horizontal="left" vertical="center" wrapText="1"/>
    </xf>
    <xf numFmtId="0" fontId="6" fillId="3" borderId="6" xfId="1" applyFont="1" applyFill="1" applyBorder="1" applyAlignment="1">
      <alignment horizontal="left" vertical="center"/>
    </xf>
    <xf numFmtId="0" fontId="6" fillId="4" borderId="6" xfId="1" applyFont="1" applyFill="1" applyBorder="1" applyAlignment="1">
      <alignment horizontal="left" vertical="center"/>
    </xf>
    <xf numFmtId="0" fontId="6" fillId="5" borderId="6" xfId="1" applyFont="1" applyFill="1" applyBorder="1" applyAlignment="1">
      <alignment horizontal="left" vertical="center"/>
    </xf>
    <xf numFmtId="0" fontId="6" fillId="15" borderId="6" xfId="1" applyFont="1" applyFill="1" applyBorder="1" applyAlignment="1">
      <alignment horizontal="left" vertical="center"/>
    </xf>
    <xf numFmtId="0" fontId="6" fillId="28" borderId="6" xfId="1" applyFont="1" applyFill="1" applyBorder="1" applyAlignment="1">
      <alignment horizontal="left" vertical="center"/>
    </xf>
    <xf numFmtId="0" fontId="6" fillId="30" borderId="6" xfId="1" applyFont="1" applyFill="1" applyBorder="1" applyAlignment="1">
      <alignment horizontal="left" vertical="center" wrapText="1"/>
    </xf>
    <xf numFmtId="0" fontId="6" fillId="34" borderId="6" xfId="1" applyFont="1" applyFill="1" applyBorder="1" applyAlignment="1">
      <alignment horizontal="left" vertical="center"/>
    </xf>
    <xf numFmtId="0" fontId="6" fillId="33" borderId="6" xfId="1" applyFont="1" applyFill="1" applyBorder="1" applyAlignment="1">
      <alignment horizontal="left" vertical="center"/>
    </xf>
    <xf numFmtId="0" fontId="6" fillId="32" borderId="6" xfId="1" applyFont="1" applyFill="1" applyBorder="1" applyAlignment="1">
      <alignment horizontal="left" vertical="center"/>
    </xf>
    <xf numFmtId="167" fontId="21" fillId="50" borderId="35" xfId="0" applyNumberFormat="1" applyFont="1" applyFill="1" applyBorder="1" applyAlignment="1">
      <alignment horizontal="center" vertical="center" wrapText="1"/>
    </xf>
    <xf numFmtId="167" fontId="21" fillId="50" borderId="36" xfId="0" applyNumberFormat="1" applyFont="1" applyFill="1" applyBorder="1" applyAlignment="1">
      <alignment horizontal="center" vertical="center" wrapText="1"/>
    </xf>
    <xf numFmtId="167" fontId="21" fillId="50" borderId="3" xfId="0" applyNumberFormat="1" applyFont="1" applyFill="1" applyBorder="1" applyAlignment="1">
      <alignment horizontal="center" vertical="center" wrapText="1"/>
    </xf>
    <xf numFmtId="167" fontId="21" fillId="50" borderId="2" xfId="0" applyNumberFormat="1" applyFont="1" applyFill="1" applyBorder="1" applyAlignment="1">
      <alignment horizontal="center" vertical="center" wrapText="1"/>
    </xf>
    <xf numFmtId="0" fontId="19" fillId="46" borderId="1" xfId="0" applyFont="1" applyFill="1" applyBorder="1" applyAlignment="1">
      <alignment horizontal="center" vertical="center" wrapText="1"/>
    </xf>
    <xf numFmtId="0" fontId="19" fillId="46" borderId="3" xfId="0" applyFont="1" applyFill="1" applyBorder="1" applyAlignment="1">
      <alignment horizontal="center" vertical="center" wrapText="1"/>
    </xf>
    <xf numFmtId="0" fontId="19" fillId="11" borderId="135" xfId="0" applyFont="1" applyFill="1" applyBorder="1" applyAlignment="1">
      <alignment vertical="center" wrapText="1"/>
    </xf>
    <xf numFmtId="0" fontId="19" fillId="11" borderId="136" xfId="0" applyFont="1" applyFill="1" applyBorder="1" applyAlignment="1">
      <alignment vertical="center" wrapText="1"/>
    </xf>
    <xf numFmtId="0" fontId="44" fillId="7" borderId="182" xfId="12" applyFont="1" applyFill="1" applyBorder="1" applyAlignment="1">
      <alignment horizontal="left" vertical="center" wrapText="1"/>
    </xf>
    <xf numFmtId="0" fontId="40" fillId="7" borderId="198" xfId="12" applyFont="1" applyFill="1" applyBorder="1" applyAlignment="1">
      <alignment horizontal="left" vertical="center" wrapText="1"/>
    </xf>
    <xf numFmtId="0" fontId="40" fillId="7" borderId="199" xfId="12" applyFont="1" applyFill="1" applyBorder="1" applyAlignment="1">
      <alignment horizontal="left" vertical="center" wrapText="1"/>
    </xf>
    <xf numFmtId="0" fontId="40" fillId="7" borderId="200" xfId="12" applyFont="1" applyFill="1" applyBorder="1" applyAlignment="1">
      <alignment horizontal="left" vertical="center" wrapText="1"/>
    </xf>
    <xf numFmtId="0" fontId="40" fillId="7" borderId="0" xfId="12" applyFont="1" applyFill="1" applyAlignment="1">
      <alignment horizontal="left" vertical="center" wrapText="1"/>
    </xf>
    <xf numFmtId="0" fontId="40" fillId="7" borderId="201" xfId="12" applyFont="1" applyFill="1" applyBorder="1" applyAlignment="1">
      <alignment horizontal="left" vertical="center" wrapText="1"/>
    </xf>
    <xf numFmtId="0" fontId="40" fillId="7" borderId="202" xfId="12" applyFont="1" applyFill="1" applyBorder="1" applyAlignment="1">
      <alignment horizontal="left" vertical="center" wrapText="1"/>
    </xf>
    <xf numFmtId="0" fontId="40" fillId="7" borderId="196" xfId="12" applyFont="1" applyFill="1" applyBorder="1" applyAlignment="1">
      <alignment horizontal="left" vertical="center" wrapText="1"/>
    </xf>
    <xf numFmtId="0" fontId="40" fillId="7" borderId="203" xfId="12" applyFont="1" applyFill="1" applyBorder="1" applyAlignment="1">
      <alignment horizontal="left" vertical="center" wrapText="1"/>
    </xf>
    <xf numFmtId="0" fontId="19" fillId="41" borderId="35" xfId="12" applyFont="1" applyFill="1" applyBorder="1" applyAlignment="1">
      <alignment horizontal="center" vertical="center" wrapText="1"/>
    </xf>
    <xf numFmtId="0" fontId="19" fillId="41" borderId="36" xfId="12" applyFont="1" applyFill="1" applyBorder="1" applyAlignment="1">
      <alignment horizontal="center" vertical="center" wrapText="1"/>
    </xf>
    <xf numFmtId="0" fontId="19" fillId="41" borderId="37" xfId="12" applyFont="1" applyFill="1" applyBorder="1" applyAlignment="1">
      <alignment horizontal="center" vertical="center" wrapText="1"/>
    </xf>
    <xf numFmtId="0" fontId="8" fillId="0" borderId="20" xfId="12" applyFont="1" applyBorder="1" applyAlignment="1">
      <alignment horizontal="center" vertical="top" wrapText="1"/>
    </xf>
    <xf numFmtId="0" fontId="8" fillId="0" borderId="102" xfId="12" applyFont="1" applyBorder="1" applyAlignment="1">
      <alignment horizontal="center" vertical="top" wrapText="1"/>
    </xf>
    <xf numFmtId="0" fontId="8" fillId="0" borderId="195" xfId="12" applyFont="1" applyBorder="1" applyAlignment="1">
      <alignment horizontal="center" vertical="top" wrapText="1"/>
    </xf>
    <xf numFmtId="0" fontId="40" fillId="7" borderId="4" xfId="12" applyFont="1" applyFill="1" applyBorder="1" applyAlignment="1">
      <alignment horizontal="center"/>
    </xf>
    <xf numFmtId="0" fontId="40" fillId="7" borderId="5" xfId="12" applyFont="1" applyFill="1" applyBorder="1" applyAlignment="1">
      <alignment horizontal="center"/>
    </xf>
    <xf numFmtId="0" fontId="43" fillId="48" borderId="1" xfId="12" applyFont="1" applyFill="1" applyBorder="1" applyAlignment="1">
      <alignment horizontal="center"/>
    </xf>
    <xf numFmtId="0" fontId="43" fillId="48" borderId="3" xfId="12" applyFont="1" applyFill="1" applyBorder="1" applyAlignment="1">
      <alignment horizontal="center"/>
    </xf>
    <xf numFmtId="0" fontId="46" fillId="7" borderId="4" xfId="12" applyFont="1" applyFill="1" applyBorder="1" applyAlignment="1">
      <alignment horizontal="center"/>
    </xf>
    <xf numFmtId="0" fontId="46" fillId="7" borderId="5" xfId="12" applyFont="1" applyFill="1" applyBorder="1" applyAlignment="1">
      <alignment horizontal="center"/>
    </xf>
    <xf numFmtId="0" fontId="40" fillId="7" borderId="4" xfId="12" quotePrefix="1" applyFont="1" applyFill="1" applyBorder="1" applyAlignment="1">
      <alignment horizontal="center"/>
    </xf>
    <xf numFmtId="0" fontId="40" fillId="7" borderId="5" xfId="12" quotePrefix="1" applyFont="1" applyFill="1" applyBorder="1" applyAlignment="1">
      <alignment horizontal="center"/>
    </xf>
    <xf numFmtId="0" fontId="3" fillId="7" borderId="4" xfId="12" applyFont="1" applyFill="1" applyBorder="1" applyAlignment="1">
      <alignment horizontal="center"/>
    </xf>
    <xf numFmtId="0" fontId="3" fillId="7" borderId="5" xfId="12" applyFont="1" applyFill="1" applyBorder="1" applyAlignment="1">
      <alignment horizontal="center"/>
    </xf>
    <xf numFmtId="0" fontId="3" fillId="7" borderId="4" xfId="12" quotePrefix="1" applyFont="1" applyFill="1" applyBorder="1" applyAlignment="1">
      <alignment horizontal="center"/>
    </xf>
    <xf numFmtId="0" fontId="3" fillId="7" borderId="5" xfId="12" quotePrefix="1" applyFont="1" applyFill="1" applyBorder="1" applyAlignment="1">
      <alignment horizontal="center"/>
    </xf>
    <xf numFmtId="0" fontId="8" fillId="24" borderId="35" xfId="1" applyFont="1" applyFill="1" applyBorder="1" applyAlignment="1" applyProtection="1">
      <alignment horizontal="center" vertical="center" wrapText="1"/>
      <protection locked="0"/>
    </xf>
    <xf numFmtId="0" fontId="8" fillId="24" borderId="37" xfId="1" applyFont="1" applyFill="1" applyBorder="1" applyAlignment="1" applyProtection="1">
      <alignment horizontal="center" vertical="center" wrapText="1"/>
      <protection locked="0"/>
    </xf>
    <xf numFmtId="0" fontId="20" fillId="0" borderId="102" xfId="12" applyFont="1" applyBorder="1" applyAlignment="1">
      <alignment horizontal="center" vertical="top" wrapText="1"/>
    </xf>
    <xf numFmtId="0" fontId="20" fillId="0" borderId="195" xfId="12" applyFont="1" applyBorder="1" applyAlignment="1">
      <alignment horizontal="center" vertical="top" wrapText="1"/>
    </xf>
    <xf numFmtId="0" fontId="8" fillId="24" borderId="135" xfId="1" applyFont="1" applyFill="1" applyBorder="1" applyAlignment="1" applyProtection="1">
      <alignment horizontal="center" vertical="center" wrapText="1"/>
      <protection locked="0"/>
    </xf>
    <xf numFmtId="0" fontId="8" fillId="24" borderId="197" xfId="1" applyFont="1" applyFill="1" applyBorder="1" applyAlignment="1" applyProtection="1">
      <alignment horizontal="center" vertical="center" wrapText="1"/>
      <protection locked="0"/>
    </xf>
    <xf numFmtId="0" fontId="19" fillId="15" borderId="104" xfId="0" applyFont="1" applyFill="1" applyBorder="1" applyAlignment="1">
      <alignment horizontal="left" vertical="center" wrapText="1"/>
    </xf>
    <xf numFmtId="0" fontId="19" fillId="15" borderId="105" xfId="0" applyFont="1" applyFill="1" applyBorder="1" applyAlignment="1">
      <alignment horizontal="left" vertical="center" wrapText="1"/>
    </xf>
    <xf numFmtId="0" fontId="19" fillId="15" borderId="106" xfId="0" applyFont="1" applyFill="1" applyBorder="1" applyAlignment="1">
      <alignment horizontal="left" vertical="center" wrapText="1"/>
    </xf>
    <xf numFmtId="0" fontId="16" fillId="24" borderId="9" xfId="0" applyFont="1" applyFill="1" applyBorder="1" applyAlignment="1">
      <alignment horizontal="center" vertical="center"/>
    </xf>
    <xf numFmtId="0" fontId="16" fillId="24" borderId="10" xfId="0" applyFont="1" applyFill="1" applyBorder="1" applyAlignment="1">
      <alignment horizontal="center" vertical="center"/>
    </xf>
    <xf numFmtId="0" fontId="15" fillId="0" borderId="91" xfId="0" applyFont="1" applyBorder="1" applyAlignment="1">
      <alignment horizontal="left" vertical="center" wrapText="1"/>
    </xf>
    <xf numFmtId="0" fontId="15" fillId="0" borderId="36" xfId="0" applyFont="1" applyBorder="1" applyAlignment="1">
      <alignment horizontal="left" vertical="center"/>
    </xf>
    <xf numFmtId="0" fontId="15" fillId="0" borderId="37" xfId="0" applyFont="1" applyBorder="1" applyAlignment="1">
      <alignment horizontal="left" vertical="center"/>
    </xf>
    <xf numFmtId="0" fontId="15" fillId="0" borderId="9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6" fillId="15" borderId="91" xfId="0" applyFont="1" applyFill="1" applyBorder="1" applyAlignment="1">
      <alignment horizontal="center" vertical="center" wrapText="1"/>
    </xf>
    <xf numFmtId="0" fontId="16" fillId="15" borderId="120" xfId="0" applyFont="1" applyFill="1" applyBorder="1" applyAlignment="1">
      <alignment horizontal="center" vertical="center" wrapText="1"/>
    </xf>
    <xf numFmtId="0" fontId="6" fillId="14" borderId="124" xfId="0" applyFont="1" applyFill="1" applyBorder="1" applyAlignment="1">
      <alignment horizontal="center" vertical="center" wrapText="1"/>
    </xf>
    <xf numFmtId="0" fontId="6" fillId="14" borderId="167" xfId="0" applyFont="1" applyFill="1" applyBorder="1" applyAlignment="1">
      <alignment horizontal="center" vertical="center" wrapText="1"/>
    </xf>
    <xf numFmtId="0" fontId="6" fillId="14" borderId="46" xfId="0" applyFont="1" applyFill="1" applyBorder="1" applyAlignment="1">
      <alignment horizontal="center" vertical="center" wrapText="1"/>
    </xf>
    <xf numFmtId="0" fontId="6" fillId="14" borderId="111" xfId="0" applyFont="1" applyFill="1" applyBorder="1" applyAlignment="1">
      <alignment horizontal="center" vertical="center" wrapText="1"/>
    </xf>
    <xf numFmtId="0" fontId="6" fillId="14" borderId="96" xfId="0" applyFont="1" applyFill="1" applyBorder="1" applyAlignment="1">
      <alignment horizontal="center" vertical="center" wrapText="1"/>
    </xf>
    <xf numFmtId="0" fontId="6" fillId="14" borderId="194" xfId="0" applyFont="1" applyFill="1" applyBorder="1" applyAlignment="1">
      <alignment horizontal="center" vertical="center" wrapText="1"/>
    </xf>
    <xf numFmtId="0" fontId="45" fillId="0" borderId="35" xfId="0" applyFont="1" applyBorder="1" applyAlignment="1">
      <alignment horizontal="center" vertical="center" wrapText="1"/>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8" fillId="24" borderId="36" xfId="1" applyFont="1" applyFill="1" applyBorder="1" applyAlignment="1" applyProtection="1">
      <alignment horizontal="center" vertical="center" wrapText="1"/>
      <protection locked="0"/>
    </xf>
    <xf numFmtId="167" fontId="6" fillId="0" borderId="17" xfId="0" applyNumberFormat="1" applyFont="1" applyFill="1" applyBorder="1" applyAlignment="1">
      <alignment horizontal="left" vertical="center" wrapText="1"/>
    </xf>
  </cellXfs>
  <cellStyles count="761">
    <cellStyle name="20% - Accent1" xfId="31" builtinId="30" customBuiltin="1"/>
    <cellStyle name="20% - Accent1 2" xfId="116" xr:uid="{00000000-0005-0000-0000-000001000000}"/>
    <cellStyle name="20% - Accent1 2 2" xfId="195" xr:uid="{00000000-0005-0000-0000-000002000000}"/>
    <cellStyle name="20% - Accent1 2 2 2" xfId="373" xr:uid="{00000000-0005-0000-0000-000003000000}"/>
    <cellStyle name="20% - Accent1 2 2 2 2" xfId="692" xr:uid="{00000000-0005-0000-0000-000004000000}"/>
    <cellStyle name="20% - Accent1 2 2 3" xfId="523" xr:uid="{00000000-0005-0000-0000-000005000000}"/>
    <cellStyle name="20% - Accent1 2 3" xfId="307" xr:uid="{00000000-0005-0000-0000-000006000000}"/>
    <cellStyle name="20% - Accent1 2 3 2" xfId="626" xr:uid="{00000000-0005-0000-0000-000007000000}"/>
    <cellStyle name="20% - Accent1 2 4" xfId="457" xr:uid="{00000000-0005-0000-0000-000008000000}"/>
    <cellStyle name="20% - Accent1 3" xfId="163" xr:uid="{00000000-0005-0000-0000-000009000000}"/>
    <cellStyle name="20% - Accent1 3 2" xfId="342" xr:uid="{00000000-0005-0000-0000-00000A000000}"/>
    <cellStyle name="20% - Accent1 3 2 2" xfId="661" xr:uid="{00000000-0005-0000-0000-00000B000000}"/>
    <cellStyle name="20% - Accent1 3 3" xfId="492" xr:uid="{00000000-0005-0000-0000-00000C000000}"/>
    <cellStyle name="20% - Accent1 4" xfId="226" xr:uid="{00000000-0005-0000-0000-00000D000000}"/>
    <cellStyle name="20% - Accent1 4 2" xfId="404" xr:uid="{00000000-0005-0000-0000-00000E000000}"/>
    <cellStyle name="20% - Accent1 4 2 2" xfId="723" xr:uid="{00000000-0005-0000-0000-00000F000000}"/>
    <cellStyle name="20% - Accent1 4 3" xfId="554" xr:uid="{00000000-0005-0000-0000-000010000000}"/>
    <cellStyle name="20% - Accent1 5" xfId="275" xr:uid="{00000000-0005-0000-0000-000011000000}"/>
    <cellStyle name="20% - Accent1 5 2" xfId="595" xr:uid="{00000000-0005-0000-0000-000012000000}"/>
    <cellStyle name="20% - Accent1 6" xfId="424" xr:uid="{00000000-0005-0000-0000-000013000000}"/>
    <cellStyle name="20% - Accent2" xfId="34" builtinId="34" customBuiltin="1"/>
    <cellStyle name="20% - Accent2 2" xfId="119" xr:uid="{00000000-0005-0000-0000-000015000000}"/>
    <cellStyle name="20% - Accent2 2 2" xfId="198" xr:uid="{00000000-0005-0000-0000-000016000000}"/>
    <cellStyle name="20% - Accent2 2 2 2" xfId="376" xr:uid="{00000000-0005-0000-0000-000017000000}"/>
    <cellStyle name="20% - Accent2 2 2 2 2" xfId="695" xr:uid="{00000000-0005-0000-0000-000018000000}"/>
    <cellStyle name="20% - Accent2 2 2 3" xfId="526" xr:uid="{00000000-0005-0000-0000-000019000000}"/>
    <cellStyle name="20% - Accent2 2 3" xfId="310" xr:uid="{00000000-0005-0000-0000-00001A000000}"/>
    <cellStyle name="20% - Accent2 2 3 2" xfId="629" xr:uid="{00000000-0005-0000-0000-00001B000000}"/>
    <cellStyle name="20% - Accent2 2 4" xfId="460" xr:uid="{00000000-0005-0000-0000-00001C000000}"/>
    <cellStyle name="20% - Accent2 3" xfId="166" xr:uid="{00000000-0005-0000-0000-00001D000000}"/>
    <cellStyle name="20% - Accent2 3 2" xfId="345" xr:uid="{00000000-0005-0000-0000-00001E000000}"/>
    <cellStyle name="20% - Accent2 3 2 2" xfId="664" xr:uid="{00000000-0005-0000-0000-00001F000000}"/>
    <cellStyle name="20% - Accent2 3 3" xfId="495" xr:uid="{00000000-0005-0000-0000-000020000000}"/>
    <cellStyle name="20% - Accent2 4" xfId="229" xr:uid="{00000000-0005-0000-0000-000021000000}"/>
    <cellStyle name="20% - Accent2 4 2" xfId="407" xr:uid="{00000000-0005-0000-0000-000022000000}"/>
    <cellStyle name="20% - Accent2 4 2 2" xfId="726" xr:uid="{00000000-0005-0000-0000-000023000000}"/>
    <cellStyle name="20% - Accent2 4 3" xfId="557" xr:uid="{00000000-0005-0000-0000-000024000000}"/>
    <cellStyle name="20% - Accent2 5" xfId="278" xr:uid="{00000000-0005-0000-0000-000025000000}"/>
    <cellStyle name="20% - Accent2 5 2" xfId="598" xr:uid="{00000000-0005-0000-0000-000026000000}"/>
    <cellStyle name="20% - Accent2 6" xfId="427" xr:uid="{00000000-0005-0000-0000-000027000000}"/>
    <cellStyle name="20% - Accent3" xfId="37" builtinId="38" customBuiltin="1"/>
    <cellStyle name="20% - Accent3 2" xfId="122" xr:uid="{00000000-0005-0000-0000-000029000000}"/>
    <cellStyle name="20% - Accent3 2 2" xfId="201" xr:uid="{00000000-0005-0000-0000-00002A000000}"/>
    <cellStyle name="20% - Accent3 2 2 2" xfId="379" xr:uid="{00000000-0005-0000-0000-00002B000000}"/>
    <cellStyle name="20% - Accent3 2 2 2 2" xfId="698" xr:uid="{00000000-0005-0000-0000-00002C000000}"/>
    <cellStyle name="20% - Accent3 2 2 3" xfId="529" xr:uid="{00000000-0005-0000-0000-00002D000000}"/>
    <cellStyle name="20% - Accent3 2 3" xfId="313" xr:uid="{00000000-0005-0000-0000-00002E000000}"/>
    <cellStyle name="20% - Accent3 2 3 2" xfId="632" xr:uid="{00000000-0005-0000-0000-00002F000000}"/>
    <cellStyle name="20% - Accent3 2 4" xfId="463" xr:uid="{00000000-0005-0000-0000-000030000000}"/>
    <cellStyle name="20% - Accent3 3" xfId="169" xr:uid="{00000000-0005-0000-0000-000031000000}"/>
    <cellStyle name="20% - Accent3 3 2" xfId="348" xr:uid="{00000000-0005-0000-0000-000032000000}"/>
    <cellStyle name="20% - Accent3 3 2 2" xfId="667" xr:uid="{00000000-0005-0000-0000-000033000000}"/>
    <cellStyle name="20% - Accent3 3 3" xfId="498" xr:uid="{00000000-0005-0000-0000-000034000000}"/>
    <cellStyle name="20% - Accent3 4" xfId="232" xr:uid="{00000000-0005-0000-0000-000035000000}"/>
    <cellStyle name="20% - Accent3 4 2" xfId="410" xr:uid="{00000000-0005-0000-0000-000036000000}"/>
    <cellStyle name="20% - Accent3 4 2 2" xfId="729" xr:uid="{00000000-0005-0000-0000-000037000000}"/>
    <cellStyle name="20% - Accent3 4 3" xfId="560" xr:uid="{00000000-0005-0000-0000-000038000000}"/>
    <cellStyle name="20% - Accent3 5" xfId="281" xr:uid="{00000000-0005-0000-0000-000039000000}"/>
    <cellStyle name="20% - Accent3 5 2" xfId="601" xr:uid="{00000000-0005-0000-0000-00003A000000}"/>
    <cellStyle name="20% - Accent3 6" xfId="430" xr:uid="{00000000-0005-0000-0000-00003B000000}"/>
    <cellStyle name="20% - Accent4" xfId="40" builtinId="42" customBuiltin="1"/>
    <cellStyle name="20% - Accent4 2" xfId="125" xr:uid="{00000000-0005-0000-0000-00003D000000}"/>
    <cellStyle name="20% - Accent4 2 2" xfId="204" xr:uid="{00000000-0005-0000-0000-00003E000000}"/>
    <cellStyle name="20% - Accent4 2 2 2" xfId="382" xr:uid="{00000000-0005-0000-0000-00003F000000}"/>
    <cellStyle name="20% - Accent4 2 2 2 2" xfId="701" xr:uid="{00000000-0005-0000-0000-000040000000}"/>
    <cellStyle name="20% - Accent4 2 2 3" xfId="532" xr:uid="{00000000-0005-0000-0000-000041000000}"/>
    <cellStyle name="20% - Accent4 2 3" xfId="316" xr:uid="{00000000-0005-0000-0000-000042000000}"/>
    <cellStyle name="20% - Accent4 2 3 2" xfId="635" xr:uid="{00000000-0005-0000-0000-000043000000}"/>
    <cellStyle name="20% - Accent4 2 4" xfId="466" xr:uid="{00000000-0005-0000-0000-000044000000}"/>
    <cellStyle name="20% - Accent4 3" xfId="172" xr:uid="{00000000-0005-0000-0000-000045000000}"/>
    <cellStyle name="20% - Accent4 3 2" xfId="351" xr:uid="{00000000-0005-0000-0000-000046000000}"/>
    <cellStyle name="20% - Accent4 3 2 2" xfId="670" xr:uid="{00000000-0005-0000-0000-000047000000}"/>
    <cellStyle name="20% - Accent4 3 3" xfId="501" xr:uid="{00000000-0005-0000-0000-000048000000}"/>
    <cellStyle name="20% - Accent4 4" xfId="235" xr:uid="{00000000-0005-0000-0000-000049000000}"/>
    <cellStyle name="20% - Accent4 4 2" xfId="413" xr:uid="{00000000-0005-0000-0000-00004A000000}"/>
    <cellStyle name="20% - Accent4 4 2 2" xfId="732" xr:uid="{00000000-0005-0000-0000-00004B000000}"/>
    <cellStyle name="20% - Accent4 4 3" xfId="563" xr:uid="{00000000-0005-0000-0000-00004C000000}"/>
    <cellStyle name="20% - Accent4 5" xfId="284" xr:uid="{00000000-0005-0000-0000-00004D000000}"/>
    <cellStyle name="20% - Accent4 5 2" xfId="604" xr:uid="{00000000-0005-0000-0000-00004E000000}"/>
    <cellStyle name="20% - Accent4 6" xfId="433" xr:uid="{00000000-0005-0000-0000-00004F000000}"/>
    <cellStyle name="20% - Accent5" xfId="43" builtinId="46" customBuiltin="1"/>
    <cellStyle name="20% - Accent5 2" xfId="128" xr:uid="{00000000-0005-0000-0000-000051000000}"/>
    <cellStyle name="20% - Accent5 2 2" xfId="207" xr:uid="{00000000-0005-0000-0000-000052000000}"/>
    <cellStyle name="20% - Accent5 2 2 2" xfId="385" xr:uid="{00000000-0005-0000-0000-000053000000}"/>
    <cellStyle name="20% - Accent5 2 2 2 2" xfId="704" xr:uid="{00000000-0005-0000-0000-000054000000}"/>
    <cellStyle name="20% - Accent5 2 2 3" xfId="535" xr:uid="{00000000-0005-0000-0000-000055000000}"/>
    <cellStyle name="20% - Accent5 2 3" xfId="319" xr:uid="{00000000-0005-0000-0000-000056000000}"/>
    <cellStyle name="20% - Accent5 2 3 2" xfId="638" xr:uid="{00000000-0005-0000-0000-000057000000}"/>
    <cellStyle name="20% - Accent5 2 4" xfId="469" xr:uid="{00000000-0005-0000-0000-000058000000}"/>
    <cellStyle name="20% - Accent5 3" xfId="175" xr:uid="{00000000-0005-0000-0000-000059000000}"/>
    <cellStyle name="20% - Accent5 3 2" xfId="354" xr:uid="{00000000-0005-0000-0000-00005A000000}"/>
    <cellStyle name="20% - Accent5 3 2 2" xfId="673" xr:uid="{00000000-0005-0000-0000-00005B000000}"/>
    <cellStyle name="20% - Accent5 3 3" xfId="504" xr:uid="{00000000-0005-0000-0000-00005C000000}"/>
    <cellStyle name="20% - Accent5 4" xfId="238" xr:uid="{00000000-0005-0000-0000-00005D000000}"/>
    <cellStyle name="20% - Accent5 4 2" xfId="416" xr:uid="{00000000-0005-0000-0000-00005E000000}"/>
    <cellStyle name="20% - Accent5 4 2 2" xfId="735" xr:uid="{00000000-0005-0000-0000-00005F000000}"/>
    <cellStyle name="20% - Accent5 4 3" xfId="566" xr:uid="{00000000-0005-0000-0000-000060000000}"/>
    <cellStyle name="20% - Accent5 5" xfId="287" xr:uid="{00000000-0005-0000-0000-000061000000}"/>
    <cellStyle name="20% - Accent5 5 2" xfId="607" xr:uid="{00000000-0005-0000-0000-000062000000}"/>
    <cellStyle name="20% - Accent5 6" xfId="436" xr:uid="{00000000-0005-0000-0000-000063000000}"/>
    <cellStyle name="20% - Accent6" xfId="46" builtinId="50" customBuiltin="1"/>
    <cellStyle name="20% - Accent6 2" xfId="131" xr:uid="{00000000-0005-0000-0000-000065000000}"/>
    <cellStyle name="20% - Accent6 2 2" xfId="210" xr:uid="{00000000-0005-0000-0000-000066000000}"/>
    <cellStyle name="20% - Accent6 2 2 2" xfId="388" xr:uid="{00000000-0005-0000-0000-000067000000}"/>
    <cellStyle name="20% - Accent6 2 2 2 2" xfId="707" xr:uid="{00000000-0005-0000-0000-000068000000}"/>
    <cellStyle name="20% - Accent6 2 2 3" xfId="538" xr:uid="{00000000-0005-0000-0000-000069000000}"/>
    <cellStyle name="20% - Accent6 2 3" xfId="322" xr:uid="{00000000-0005-0000-0000-00006A000000}"/>
    <cellStyle name="20% - Accent6 2 3 2" xfId="641" xr:uid="{00000000-0005-0000-0000-00006B000000}"/>
    <cellStyle name="20% - Accent6 2 4" xfId="472" xr:uid="{00000000-0005-0000-0000-00006C000000}"/>
    <cellStyle name="20% - Accent6 3" xfId="178" xr:uid="{00000000-0005-0000-0000-00006D000000}"/>
    <cellStyle name="20% - Accent6 3 2" xfId="357" xr:uid="{00000000-0005-0000-0000-00006E000000}"/>
    <cellStyle name="20% - Accent6 3 2 2" xfId="676" xr:uid="{00000000-0005-0000-0000-00006F000000}"/>
    <cellStyle name="20% - Accent6 3 3" xfId="507" xr:uid="{00000000-0005-0000-0000-000070000000}"/>
    <cellStyle name="20% - Accent6 4" xfId="241" xr:uid="{00000000-0005-0000-0000-000071000000}"/>
    <cellStyle name="20% - Accent6 4 2" xfId="419" xr:uid="{00000000-0005-0000-0000-000072000000}"/>
    <cellStyle name="20% - Accent6 4 2 2" xfId="738" xr:uid="{00000000-0005-0000-0000-000073000000}"/>
    <cellStyle name="20% - Accent6 4 3" xfId="569" xr:uid="{00000000-0005-0000-0000-000074000000}"/>
    <cellStyle name="20% - Accent6 5" xfId="290" xr:uid="{00000000-0005-0000-0000-000075000000}"/>
    <cellStyle name="20% - Accent6 5 2" xfId="610" xr:uid="{00000000-0005-0000-0000-000076000000}"/>
    <cellStyle name="20% - Accent6 6" xfId="439" xr:uid="{00000000-0005-0000-0000-000077000000}"/>
    <cellStyle name="40% - Accent1" xfId="32" builtinId="31" customBuiltin="1"/>
    <cellStyle name="40% - Accent1 2" xfId="117" xr:uid="{00000000-0005-0000-0000-000079000000}"/>
    <cellStyle name="40% - Accent1 2 2" xfId="196" xr:uid="{00000000-0005-0000-0000-00007A000000}"/>
    <cellStyle name="40% - Accent1 2 2 2" xfId="374" xr:uid="{00000000-0005-0000-0000-00007B000000}"/>
    <cellStyle name="40% - Accent1 2 2 2 2" xfId="693" xr:uid="{00000000-0005-0000-0000-00007C000000}"/>
    <cellStyle name="40% - Accent1 2 2 3" xfId="524" xr:uid="{00000000-0005-0000-0000-00007D000000}"/>
    <cellStyle name="40% - Accent1 2 3" xfId="308" xr:uid="{00000000-0005-0000-0000-00007E000000}"/>
    <cellStyle name="40% - Accent1 2 3 2" xfId="627" xr:uid="{00000000-0005-0000-0000-00007F000000}"/>
    <cellStyle name="40% - Accent1 2 4" xfId="458" xr:uid="{00000000-0005-0000-0000-000080000000}"/>
    <cellStyle name="40% - Accent1 3" xfId="164" xr:uid="{00000000-0005-0000-0000-000081000000}"/>
    <cellStyle name="40% - Accent1 3 2" xfId="343" xr:uid="{00000000-0005-0000-0000-000082000000}"/>
    <cellStyle name="40% - Accent1 3 2 2" xfId="662" xr:uid="{00000000-0005-0000-0000-000083000000}"/>
    <cellStyle name="40% - Accent1 3 3" xfId="493" xr:uid="{00000000-0005-0000-0000-000084000000}"/>
    <cellStyle name="40% - Accent1 4" xfId="227" xr:uid="{00000000-0005-0000-0000-000085000000}"/>
    <cellStyle name="40% - Accent1 4 2" xfId="405" xr:uid="{00000000-0005-0000-0000-000086000000}"/>
    <cellStyle name="40% - Accent1 4 2 2" xfId="724" xr:uid="{00000000-0005-0000-0000-000087000000}"/>
    <cellStyle name="40% - Accent1 4 3" xfId="555" xr:uid="{00000000-0005-0000-0000-000088000000}"/>
    <cellStyle name="40% - Accent1 5" xfId="276" xr:uid="{00000000-0005-0000-0000-000089000000}"/>
    <cellStyle name="40% - Accent1 5 2" xfId="596" xr:uid="{00000000-0005-0000-0000-00008A000000}"/>
    <cellStyle name="40% - Accent1 6" xfId="425" xr:uid="{00000000-0005-0000-0000-00008B000000}"/>
    <cellStyle name="40% - Accent2" xfId="35" builtinId="35" customBuiltin="1"/>
    <cellStyle name="40% - Accent2 2" xfId="120" xr:uid="{00000000-0005-0000-0000-00008D000000}"/>
    <cellStyle name="40% - Accent2 2 2" xfId="199" xr:uid="{00000000-0005-0000-0000-00008E000000}"/>
    <cellStyle name="40% - Accent2 2 2 2" xfId="377" xr:uid="{00000000-0005-0000-0000-00008F000000}"/>
    <cellStyle name="40% - Accent2 2 2 2 2" xfId="696" xr:uid="{00000000-0005-0000-0000-000090000000}"/>
    <cellStyle name="40% - Accent2 2 2 3" xfId="527" xr:uid="{00000000-0005-0000-0000-000091000000}"/>
    <cellStyle name="40% - Accent2 2 3" xfId="311" xr:uid="{00000000-0005-0000-0000-000092000000}"/>
    <cellStyle name="40% - Accent2 2 3 2" xfId="630" xr:uid="{00000000-0005-0000-0000-000093000000}"/>
    <cellStyle name="40% - Accent2 2 4" xfId="461" xr:uid="{00000000-0005-0000-0000-000094000000}"/>
    <cellStyle name="40% - Accent2 3" xfId="167" xr:uid="{00000000-0005-0000-0000-000095000000}"/>
    <cellStyle name="40% - Accent2 3 2" xfId="346" xr:uid="{00000000-0005-0000-0000-000096000000}"/>
    <cellStyle name="40% - Accent2 3 2 2" xfId="665" xr:uid="{00000000-0005-0000-0000-000097000000}"/>
    <cellStyle name="40% - Accent2 3 3" xfId="496" xr:uid="{00000000-0005-0000-0000-000098000000}"/>
    <cellStyle name="40% - Accent2 4" xfId="230" xr:uid="{00000000-0005-0000-0000-000099000000}"/>
    <cellStyle name="40% - Accent2 4 2" xfId="408" xr:uid="{00000000-0005-0000-0000-00009A000000}"/>
    <cellStyle name="40% - Accent2 4 2 2" xfId="727" xr:uid="{00000000-0005-0000-0000-00009B000000}"/>
    <cellStyle name="40% - Accent2 4 3" xfId="558" xr:uid="{00000000-0005-0000-0000-00009C000000}"/>
    <cellStyle name="40% - Accent2 5" xfId="279" xr:uid="{00000000-0005-0000-0000-00009D000000}"/>
    <cellStyle name="40% - Accent2 5 2" xfId="599" xr:uid="{00000000-0005-0000-0000-00009E000000}"/>
    <cellStyle name="40% - Accent2 6" xfId="428" xr:uid="{00000000-0005-0000-0000-00009F000000}"/>
    <cellStyle name="40% - Accent3" xfId="38" builtinId="39" customBuiltin="1"/>
    <cellStyle name="40% - Accent3 2" xfId="123" xr:uid="{00000000-0005-0000-0000-0000A1000000}"/>
    <cellStyle name="40% - Accent3 2 2" xfId="202" xr:uid="{00000000-0005-0000-0000-0000A2000000}"/>
    <cellStyle name="40% - Accent3 2 2 2" xfId="380" xr:uid="{00000000-0005-0000-0000-0000A3000000}"/>
    <cellStyle name="40% - Accent3 2 2 2 2" xfId="699" xr:uid="{00000000-0005-0000-0000-0000A4000000}"/>
    <cellStyle name="40% - Accent3 2 2 3" xfId="530" xr:uid="{00000000-0005-0000-0000-0000A5000000}"/>
    <cellStyle name="40% - Accent3 2 3" xfId="314" xr:uid="{00000000-0005-0000-0000-0000A6000000}"/>
    <cellStyle name="40% - Accent3 2 3 2" xfId="633" xr:uid="{00000000-0005-0000-0000-0000A7000000}"/>
    <cellStyle name="40% - Accent3 2 4" xfId="464" xr:uid="{00000000-0005-0000-0000-0000A8000000}"/>
    <cellStyle name="40% - Accent3 3" xfId="170" xr:uid="{00000000-0005-0000-0000-0000A9000000}"/>
    <cellStyle name="40% - Accent3 3 2" xfId="349" xr:uid="{00000000-0005-0000-0000-0000AA000000}"/>
    <cellStyle name="40% - Accent3 3 2 2" xfId="668" xr:uid="{00000000-0005-0000-0000-0000AB000000}"/>
    <cellStyle name="40% - Accent3 3 3" xfId="499" xr:uid="{00000000-0005-0000-0000-0000AC000000}"/>
    <cellStyle name="40% - Accent3 4" xfId="233" xr:uid="{00000000-0005-0000-0000-0000AD000000}"/>
    <cellStyle name="40% - Accent3 4 2" xfId="411" xr:uid="{00000000-0005-0000-0000-0000AE000000}"/>
    <cellStyle name="40% - Accent3 4 2 2" xfId="730" xr:uid="{00000000-0005-0000-0000-0000AF000000}"/>
    <cellStyle name="40% - Accent3 4 3" xfId="561" xr:uid="{00000000-0005-0000-0000-0000B0000000}"/>
    <cellStyle name="40% - Accent3 5" xfId="282" xr:uid="{00000000-0005-0000-0000-0000B1000000}"/>
    <cellStyle name="40% - Accent3 5 2" xfId="602" xr:uid="{00000000-0005-0000-0000-0000B2000000}"/>
    <cellStyle name="40% - Accent3 6" xfId="431" xr:uid="{00000000-0005-0000-0000-0000B3000000}"/>
    <cellStyle name="40% - Accent4" xfId="41" builtinId="43" customBuiltin="1"/>
    <cellStyle name="40% - Accent4 2" xfId="126" xr:uid="{00000000-0005-0000-0000-0000B5000000}"/>
    <cellStyle name="40% - Accent4 2 2" xfId="205" xr:uid="{00000000-0005-0000-0000-0000B6000000}"/>
    <cellStyle name="40% - Accent4 2 2 2" xfId="383" xr:uid="{00000000-0005-0000-0000-0000B7000000}"/>
    <cellStyle name="40% - Accent4 2 2 2 2" xfId="702" xr:uid="{00000000-0005-0000-0000-0000B8000000}"/>
    <cellStyle name="40% - Accent4 2 2 3" xfId="533" xr:uid="{00000000-0005-0000-0000-0000B9000000}"/>
    <cellStyle name="40% - Accent4 2 3" xfId="317" xr:uid="{00000000-0005-0000-0000-0000BA000000}"/>
    <cellStyle name="40% - Accent4 2 3 2" xfId="636" xr:uid="{00000000-0005-0000-0000-0000BB000000}"/>
    <cellStyle name="40% - Accent4 2 4" xfId="467" xr:uid="{00000000-0005-0000-0000-0000BC000000}"/>
    <cellStyle name="40% - Accent4 3" xfId="173" xr:uid="{00000000-0005-0000-0000-0000BD000000}"/>
    <cellStyle name="40% - Accent4 3 2" xfId="352" xr:uid="{00000000-0005-0000-0000-0000BE000000}"/>
    <cellStyle name="40% - Accent4 3 2 2" xfId="671" xr:uid="{00000000-0005-0000-0000-0000BF000000}"/>
    <cellStyle name="40% - Accent4 3 3" xfId="502" xr:uid="{00000000-0005-0000-0000-0000C0000000}"/>
    <cellStyle name="40% - Accent4 4" xfId="236" xr:uid="{00000000-0005-0000-0000-0000C1000000}"/>
    <cellStyle name="40% - Accent4 4 2" xfId="414" xr:uid="{00000000-0005-0000-0000-0000C2000000}"/>
    <cellStyle name="40% - Accent4 4 2 2" xfId="733" xr:uid="{00000000-0005-0000-0000-0000C3000000}"/>
    <cellStyle name="40% - Accent4 4 3" xfId="564" xr:uid="{00000000-0005-0000-0000-0000C4000000}"/>
    <cellStyle name="40% - Accent4 5" xfId="285" xr:uid="{00000000-0005-0000-0000-0000C5000000}"/>
    <cellStyle name="40% - Accent4 5 2" xfId="605" xr:uid="{00000000-0005-0000-0000-0000C6000000}"/>
    <cellStyle name="40% - Accent4 6" xfId="434" xr:uid="{00000000-0005-0000-0000-0000C7000000}"/>
    <cellStyle name="40% - Accent5" xfId="44" builtinId="47" customBuiltin="1"/>
    <cellStyle name="40% - Accent5 2" xfId="129" xr:uid="{00000000-0005-0000-0000-0000C9000000}"/>
    <cellStyle name="40% - Accent5 2 2" xfId="208" xr:uid="{00000000-0005-0000-0000-0000CA000000}"/>
    <cellStyle name="40% - Accent5 2 2 2" xfId="386" xr:uid="{00000000-0005-0000-0000-0000CB000000}"/>
    <cellStyle name="40% - Accent5 2 2 2 2" xfId="705" xr:uid="{00000000-0005-0000-0000-0000CC000000}"/>
    <cellStyle name="40% - Accent5 2 2 3" xfId="536" xr:uid="{00000000-0005-0000-0000-0000CD000000}"/>
    <cellStyle name="40% - Accent5 2 3" xfId="320" xr:uid="{00000000-0005-0000-0000-0000CE000000}"/>
    <cellStyle name="40% - Accent5 2 3 2" xfId="639" xr:uid="{00000000-0005-0000-0000-0000CF000000}"/>
    <cellStyle name="40% - Accent5 2 4" xfId="470" xr:uid="{00000000-0005-0000-0000-0000D0000000}"/>
    <cellStyle name="40% - Accent5 3" xfId="176" xr:uid="{00000000-0005-0000-0000-0000D1000000}"/>
    <cellStyle name="40% - Accent5 3 2" xfId="355" xr:uid="{00000000-0005-0000-0000-0000D2000000}"/>
    <cellStyle name="40% - Accent5 3 2 2" xfId="674" xr:uid="{00000000-0005-0000-0000-0000D3000000}"/>
    <cellStyle name="40% - Accent5 3 3" xfId="505" xr:uid="{00000000-0005-0000-0000-0000D4000000}"/>
    <cellStyle name="40% - Accent5 4" xfId="239" xr:uid="{00000000-0005-0000-0000-0000D5000000}"/>
    <cellStyle name="40% - Accent5 4 2" xfId="417" xr:uid="{00000000-0005-0000-0000-0000D6000000}"/>
    <cellStyle name="40% - Accent5 4 2 2" xfId="736" xr:uid="{00000000-0005-0000-0000-0000D7000000}"/>
    <cellStyle name="40% - Accent5 4 3" xfId="567" xr:uid="{00000000-0005-0000-0000-0000D8000000}"/>
    <cellStyle name="40% - Accent5 5" xfId="288" xr:uid="{00000000-0005-0000-0000-0000D9000000}"/>
    <cellStyle name="40% - Accent5 5 2" xfId="608" xr:uid="{00000000-0005-0000-0000-0000DA000000}"/>
    <cellStyle name="40% - Accent5 6" xfId="437" xr:uid="{00000000-0005-0000-0000-0000DB000000}"/>
    <cellStyle name="40% - Accent6" xfId="47" builtinId="51" customBuiltin="1"/>
    <cellStyle name="40% - Accent6 2" xfId="132" xr:uid="{00000000-0005-0000-0000-0000DD000000}"/>
    <cellStyle name="40% - Accent6 2 2" xfId="211" xr:uid="{00000000-0005-0000-0000-0000DE000000}"/>
    <cellStyle name="40% - Accent6 2 2 2" xfId="389" xr:uid="{00000000-0005-0000-0000-0000DF000000}"/>
    <cellStyle name="40% - Accent6 2 2 2 2" xfId="708" xr:uid="{00000000-0005-0000-0000-0000E0000000}"/>
    <cellStyle name="40% - Accent6 2 2 3" xfId="539" xr:uid="{00000000-0005-0000-0000-0000E1000000}"/>
    <cellStyle name="40% - Accent6 2 3" xfId="323" xr:uid="{00000000-0005-0000-0000-0000E2000000}"/>
    <cellStyle name="40% - Accent6 2 3 2" xfId="642" xr:uid="{00000000-0005-0000-0000-0000E3000000}"/>
    <cellStyle name="40% - Accent6 2 4" xfId="473" xr:uid="{00000000-0005-0000-0000-0000E4000000}"/>
    <cellStyle name="40% - Accent6 3" xfId="179" xr:uid="{00000000-0005-0000-0000-0000E5000000}"/>
    <cellStyle name="40% - Accent6 3 2" xfId="358" xr:uid="{00000000-0005-0000-0000-0000E6000000}"/>
    <cellStyle name="40% - Accent6 3 2 2" xfId="677" xr:uid="{00000000-0005-0000-0000-0000E7000000}"/>
    <cellStyle name="40% - Accent6 3 3" xfId="508" xr:uid="{00000000-0005-0000-0000-0000E8000000}"/>
    <cellStyle name="40% - Accent6 4" xfId="242" xr:uid="{00000000-0005-0000-0000-0000E9000000}"/>
    <cellStyle name="40% - Accent6 4 2" xfId="420" xr:uid="{00000000-0005-0000-0000-0000EA000000}"/>
    <cellStyle name="40% - Accent6 4 2 2" xfId="739" xr:uid="{00000000-0005-0000-0000-0000EB000000}"/>
    <cellStyle name="40% - Accent6 4 3" xfId="570" xr:uid="{00000000-0005-0000-0000-0000EC000000}"/>
    <cellStyle name="40% - Accent6 5" xfId="291" xr:uid="{00000000-0005-0000-0000-0000ED000000}"/>
    <cellStyle name="40% - Accent6 5 2" xfId="611" xr:uid="{00000000-0005-0000-0000-0000EE000000}"/>
    <cellStyle name="40% - Accent6 6" xfId="440" xr:uid="{00000000-0005-0000-0000-0000EF000000}"/>
    <cellStyle name="60% - Accent1 2" xfId="118" xr:uid="{00000000-0005-0000-0000-0000F0000000}"/>
    <cellStyle name="60% - Accent1 2 2" xfId="197" xr:uid="{00000000-0005-0000-0000-0000F1000000}"/>
    <cellStyle name="60% - Accent1 2 2 2" xfId="375" xr:uid="{00000000-0005-0000-0000-0000F2000000}"/>
    <cellStyle name="60% - Accent1 2 2 2 2" xfId="694" xr:uid="{00000000-0005-0000-0000-0000F3000000}"/>
    <cellStyle name="60% - Accent1 2 2 3" xfId="525" xr:uid="{00000000-0005-0000-0000-0000F4000000}"/>
    <cellStyle name="60% - Accent1 2 3" xfId="309" xr:uid="{00000000-0005-0000-0000-0000F5000000}"/>
    <cellStyle name="60% - Accent1 2 3 2" xfId="628" xr:uid="{00000000-0005-0000-0000-0000F6000000}"/>
    <cellStyle name="60% - Accent1 2 4" xfId="459" xr:uid="{00000000-0005-0000-0000-0000F7000000}"/>
    <cellStyle name="60% - Accent1 3" xfId="165" xr:uid="{00000000-0005-0000-0000-0000F8000000}"/>
    <cellStyle name="60% - Accent1 3 2" xfId="344" xr:uid="{00000000-0005-0000-0000-0000F9000000}"/>
    <cellStyle name="60% - Accent1 3 2 2" xfId="663" xr:uid="{00000000-0005-0000-0000-0000FA000000}"/>
    <cellStyle name="60% - Accent1 3 3" xfId="494" xr:uid="{00000000-0005-0000-0000-0000FB000000}"/>
    <cellStyle name="60% - Accent1 4" xfId="228" xr:uid="{00000000-0005-0000-0000-0000FC000000}"/>
    <cellStyle name="60% - Accent1 4 2" xfId="406" xr:uid="{00000000-0005-0000-0000-0000FD000000}"/>
    <cellStyle name="60% - Accent1 4 2 2" xfId="725" xr:uid="{00000000-0005-0000-0000-0000FE000000}"/>
    <cellStyle name="60% - Accent1 4 3" xfId="556" xr:uid="{00000000-0005-0000-0000-0000FF000000}"/>
    <cellStyle name="60% - Accent1 5" xfId="277" xr:uid="{00000000-0005-0000-0000-000000010000}"/>
    <cellStyle name="60% - Accent1 5 2" xfId="597" xr:uid="{00000000-0005-0000-0000-000001010000}"/>
    <cellStyle name="60% - Accent1 6" xfId="426" xr:uid="{00000000-0005-0000-0000-000002010000}"/>
    <cellStyle name="60% - Accent1 7" xfId="96" xr:uid="{00000000-0005-0000-0000-000003010000}"/>
    <cellStyle name="60% - Accent2 2" xfId="121" xr:uid="{00000000-0005-0000-0000-000004010000}"/>
    <cellStyle name="60% - Accent2 2 2" xfId="200" xr:uid="{00000000-0005-0000-0000-000005010000}"/>
    <cellStyle name="60% - Accent2 2 2 2" xfId="378" xr:uid="{00000000-0005-0000-0000-000006010000}"/>
    <cellStyle name="60% - Accent2 2 2 2 2" xfId="697" xr:uid="{00000000-0005-0000-0000-000007010000}"/>
    <cellStyle name="60% - Accent2 2 2 3" xfId="528" xr:uid="{00000000-0005-0000-0000-000008010000}"/>
    <cellStyle name="60% - Accent2 2 3" xfId="312" xr:uid="{00000000-0005-0000-0000-000009010000}"/>
    <cellStyle name="60% - Accent2 2 3 2" xfId="631" xr:uid="{00000000-0005-0000-0000-00000A010000}"/>
    <cellStyle name="60% - Accent2 2 4" xfId="462" xr:uid="{00000000-0005-0000-0000-00000B010000}"/>
    <cellStyle name="60% - Accent2 3" xfId="168" xr:uid="{00000000-0005-0000-0000-00000C010000}"/>
    <cellStyle name="60% - Accent2 3 2" xfId="347" xr:uid="{00000000-0005-0000-0000-00000D010000}"/>
    <cellStyle name="60% - Accent2 3 2 2" xfId="666" xr:uid="{00000000-0005-0000-0000-00000E010000}"/>
    <cellStyle name="60% - Accent2 3 3" xfId="497" xr:uid="{00000000-0005-0000-0000-00000F010000}"/>
    <cellStyle name="60% - Accent2 4" xfId="231" xr:uid="{00000000-0005-0000-0000-000010010000}"/>
    <cellStyle name="60% - Accent2 4 2" xfId="409" xr:uid="{00000000-0005-0000-0000-000011010000}"/>
    <cellStyle name="60% - Accent2 4 2 2" xfId="728" xr:uid="{00000000-0005-0000-0000-000012010000}"/>
    <cellStyle name="60% - Accent2 4 3" xfId="559" xr:uid="{00000000-0005-0000-0000-000013010000}"/>
    <cellStyle name="60% - Accent2 5" xfId="280" xr:uid="{00000000-0005-0000-0000-000014010000}"/>
    <cellStyle name="60% - Accent2 5 2" xfId="600" xr:uid="{00000000-0005-0000-0000-000015010000}"/>
    <cellStyle name="60% - Accent2 6" xfId="429" xr:uid="{00000000-0005-0000-0000-000016010000}"/>
    <cellStyle name="60% - Accent2 7" xfId="97" xr:uid="{00000000-0005-0000-0000-000017010000}"/>
    <cellStyle name="60% - Accent3 2" xfId="124" xr:uid="{00000000-0005-0000-0000-000018010000}"/>
    <cellStyle name="60% - Accent3 2 2" xfId="203" xr:uid="{00000000-0005-0000-0000-000019010000}"/>
    <cellStyle name="60% - Accent3 2 2 2" xfId="381" xr:uid="{00000000-0005-0000-0000-00001A010000}"/>
    <cellStyle name="60% - Accent3 2 2 2 2" xfId="700" xr:uid="{00000000-0005-0000-0000-00001B010000}"/>
    <cellStyle name="60% - Accent3 2 2 3" xfId="531" xr:uid="{00000000-0005-0000-0000-00001C010000}"/>
    <cellStyle name="60% - Accent3 2 3" xfId="315" xr:uid="{00000000-0005-0000-0000-00001D010000}"/>
    <cellStyle name="60% - Accent3 2 3 2" xfId="634" xr:uid="{00000000-0005-0000-0000-00001E010000}"/>
    <cellStyle name="60% - Accent3 2 4" xfId="465" xr:uid="{00000000-0005-0000-0000-00001F010000}"/>
    <cellStyle name="60% - Accent3 3" xfId="171" xr:uid="{00000000-0005-0000-0000-000020010000}"/>
    <cellStyle name="60% - Accent3 3 2" xfId="350" xr:uid="{00000000-0005-0000-0000-000021010000}"/>
    <cellStyle name="60% - Accent3 3 2 2" xfId="669" xr:uid="{00000000-0005-0000-0000-000022010000}"/>
    <cellStyle name="60% - Accent3 3 3" xfId="500" xr:uid="{00000000-0005-0000-0000-000023010000}"/>
    <cellStyle name="60% - Accent3 4" xfId="234" xr:uid="{00000000-0005-0000-0000-000024010000}"/>
    <cellStyle name="60% - Accent3 4 2" xfId="412" xr:uid="{00000000-0005-0000-0000-000025010000}"/>
    <cellStyle name="60% - Accent3 4 2 2" xfId="731" xr:uid="{00000000-0005-0000-0000-000026010000}"/>
    <cellStyle name="60% - Accent3 4 3" xfId="562" xr:uid="{00000000-0005-0000-0000-000027010000}"/>
    <cellStyle name="60% - Accent3 5" xfId="283" xr:uid="{00000000-0005-0000-0000-000028010000}"/>
    <cellStyle name="60% - Accent3 5 2" xfId="603" xr:uid="{00000000-0005-0000-0000-000029010000}"/>
    <cellStyle name="60% - Accent3 6" xfId="432" xr:uid="{00000000-0005-0000-0000-00002A010000}"/>
    <cellStyle name="60% - Accent3 7" xfId="98" xr:uid="{00000000-0005-0000-0000-00002B010000}"/>
    <cellStyle name="60% - Accent4 2" xfId="127" xr:uid="{00000000-0005-0000-0000-00002C010000}"/>
    <cellStyle name="60% - Accent4 2 2" xfId="206" xr:uid="{00000000-0005-0000-0000-00002D010000}"/>
    <cellStyle name="60% - Accent4 2 2 2" xfId="384" xr:uid="{00000000-0005-0000-0000-00002E010000}"/>
    <cellStyle name="60% - Accent4 2 2 2 2" xfId="703" xr:uid="{00000000-0005-0000-0000-00002F010000}"/>
    <cellStyle name="60% - Accent4 2 2 3" xfId="534" xr:uid="{00000000-0005-0000-0000-000030010000}"/>
    <cellStyle name="60% - Accent4 2 3" xfId="318" xr:uid="{00000000-0005-0000-0000-000031010000}"/>
    <cellStyle name="60% - Accent4 2 3 2" xfId="637" xr:uid="{00000000-0005-0000-0000-000032010000}"/>
    <cellStyle name="60% - Accent4 2 4" xfId="468" xr:uid="{00000000-0005-0000-0000-000033010000}"/>
    <cellStyle name="60% - Accent4 3" xfId="174" xr:uid="{00000000-0005-0000-0000-000034010000}"/>
    <cellStyle name="60% - Accent4 3 2" xfId="353" xr:uid="{00000000-0005-0000-0000-000035010000}"/>
    <cellStyle name="60% - Accent4 3 2 2" xfId="672" xr:uid="{00000000-0005-0000-0000-000036010000}"/>
    <cellStyle name="60% - Accent4 3 3" xfId="503" xr:uid="{00000000-0005-0000-0000-000037010000}"/>
    <cellStyle name="60% - Accent4 4" xfId="237" xr:uid="{00000000-0005-0000-0000-000038010000}"/>
    <cellStyle name="60% - Accent4 4 2" xfId="415" xr:uid="{00000000-0005-0000-0000-000039010000}"/>
    <cellStyle name="60% - Accent4 4 2 2" xfId="734" xr:uid="{00000000-0005-0000-0000-00003A010000}"/>
    <cellStyle name="60% - Accent4 4 3" xfId="565" xr:uid="{00000000-0005-0000-0000-00003B010000}"/>
    <cellStyle name="60% - Accent4 5" xfId="286" xr:uid="{00000000-0005-0000-0000-00003C010000}"/>
    <cellStyle name="60% - Accent4 5 2" xfId="606" xr:uid="{00000000-0005-0000-0000-00003D010000}"/>
    <cellStyle name="60% - Accent4 6" xfId="435" xr:uid="{00000000-0005-0000-0000-00003E010000}"/>
    <cellStyle name="60% - Accent4 7" xfId="99" xr:uid="{00000000-0005-0000-0000-00003F010000}"/>
    <cellStyle name="60% - Accent5 2" xfId="130" xr:uid="{00000000-0005-0000-0000-000040010000}"/>
    <cellStyle name="60% - Accent5 2 2" xfId="209" xr:uid="{00000000-0005-0000-0000-000041010000}"/>
    <cellStyle name="60% - Accent5 2 2 2" xfId="387" xr:uid="{00000000-0005-0000-0000-000042010000}"/>
    <cellStyle name="60% - Accent5 2 2 2 2" xfId="706" xr:uid="{00000000-0005-0000-0000-000043010000}"/>
    <cellStyle name="60% - Accent5 2 2 3" xfId="537" xr:uid="{00000000-0005-0000-0000-000044010000}"/>
    <cellStyle name="60% - Accent5 2 3" xfId="321" xr:uid="{00000000-0005-0000-0000-000045010000}"/>
    <cellStyle name="60% - Accent5 2 3 2" xfId="640" xr:uid="{00000000-0005-0000-0000-000046010000}"/>
    <cellStyle name="60% - Accent5 2 4" xfId="471" xr:uid="{00000000-0005-0000-0000-000047010000}"/>
    <cellStyle name="60% - Accent5 3" xfId="177" xr:uid="{00000000-0005-0000-0000-000048010000}"/>
    <cellStyle name="60% - Accent5 3 2" xfId="356" xr:uid="{00000000-0005-0000-0000-000049010000}"/>
    <cellStyle name="60% - Accent5 3 2 2" xfId="675" xr:uid="{00000000-0005-0000-0000-00004A010000}"/>
    <cellStyle name="60% - Accent5 3 3" xfId="506" xr:uid="{00000000-0005-0000-0000-00004B010000}"/>
    <cellStyle name="60% - Accent5 4" xfId="240" xr:uid="{00000000-0005-0000-0000-00004C010000}"/>
    <cellStyle name="60% - Accent5 4 2" xfId="418" xr:uid="{00000000-0005-0000-0000-00004D010000}"/>
    <cellStyle name="60% - Accent5 4 2 2" xfId="737" xr:uid="{00000000-0005-0000-0000-00004E010000}"/>
    <cellStyle name="60% - Accent5 4 3" xfId="568" xr:uid="{00000000-0005-0000-0000-00004F010000}"/>
    <cellStyle name="60% - Accent5 5" xfId="289" xr:uid="{00000000-0005-0000-0000-000050010000}"/>
    <cellStyle name="60% - Accent5 5 2" xfId="609" xr:uid="{00000000-0005-0000-0000-000051010000}"/>
    <cellStyle name="60% - Accent5 6" xfId="438" xr:uid="{00000000-0005-0000-0000-000052010000}"/>
    <cellStyle name="60% - Accent5 7" xfId="100" xr:uid="{00000000-0005-0000-0000-000053010000}"/>
    <cellStyle name="60% - Accent6 2" xfId="133" xr:uid="{00000000-0005-0000-0000-000054010000}"/>
    <cellStyle name="60% - Accent6 2 2" xfId="212" xr:uid="{00000000-0005-0000-0000-000055010000}"/>
    <cellStyle name="60% - Accent6 2 2 2" xfId="390" xr:uid="{00000000-0005-0000-0000-000056010000}"/>
    <cellStyle name="60% - Accent6 2 2 2 2" xfId="709" xr:uid="{00000000-0005-0000-0000-000057010000}"/>
    <cellStyle name="60% - Accent6 2 2 3" xfId="540" xr:uid="{00000000-0005-0000-0000-000058010000}"/>
    <cellStyle name="60% - Accent6 2 3" xfId="324" xr:uid="{00000000-0005-0000-0000-000059010000}"/>
    <cellStyle name="60% - Accent6 2 3 2" xfId="643" xr:uid="{00000000-0005-0000-0000-00005A010000}"/>
    <cellStyle name="60% - Accent6 2 4" xfId="474" xr:uid="{00000000-0005-0000-0000-00005B010000}"/>
    <cellStyle name="60% - Accent6 3" xfId="180" xr:uid="{00000000-0005-0000-0000-00005C010000}"/>
    <cellStyle name="60% - Accent6 3 2" xfId="359" xr:uid="{00000000-0005-0000-0000-00005D010000}"/>
    <cellStyle name="60% - Accent6 3 2 2" xfId="678" xr:uid="{00000000-0005-0000-0000-00005E010000}"/>
    <cellStyle name="60% - Accent6 3 3" xfId="509" xr:uid="{00000000-0005-0000-0000-00005F010000}"/>
    <cellStyle name="60% - Accent6 4" xfId="243" xr:uid="{00000000-0005-0000-0000-000060010000}"/>
    <cellStyle name="60% - Accent6 4 2" xfId="421" xr:uid="{00000000-0005-0000-0000-000061010000}"/>
    <cellStyle name="60% - Accent6 4 2 2" xfId="740" xr:uid="{00000000-0005-0000-0000-000062010000}"/>
    <cellStyle name="60% - Accent6 4 3" xfId="571" xr:uid="{00000000-0005-0000-0000-000063010000}"/>
    <cellStyle name="60% - Accent6 5" xfId="292" xr:uid="{00000000-0005-0000-0000-000064010000}"/>
    <cellStyle name="60% - Accent6 5 2" xfId="612" xr:uid="{00000000-0005-0000-0000-000065010000}"/>
    <cellStyle name="60% - Accent6 6" xfId="441" xr:uid="{00000000-0005-0000-0000-000066010000}"/>
    <cellStyle name="60% - Accent6 7" xfId="101" xr:uid="{00000000-0005-0000-0000-000067010000}"/>
    <cellStyle name="Accent1" xfId="30" builtinId="29" customBuiltin="1"/>
    <cellStyle name="Accent2" xfId="33" builtinId="33" customBuiltin="1"/>
    <cellStyle name="Accent3" xfId="36" builtinId="37" customBuiltin="1"/>
    <cellStyle name="Accent4" xfId="39" builtinId="41" customBuiltin="1"/>
    <cellStyle name="Accent5" xfId="42" builtinId="45" customBuiltin="1"/>
    <cellStyle name="Accent6" xfId="45" builtinId="49" customBuiltin="1"/>
    <cellStyle name="Bad" xfId="21" builtinId="27" customBuiltin="1"/>
    <cellStyle name="Calculation" xfId="24" builtinId="22" customBuiltin="1"/>
    <cellStyle name="Calculation 2" xfId="54" xr:uid="{00000000-0005-0000-0000-000070010000}"/>
    <cellStyle name="Check Cell" xfId="26" builtinId="23" customBuiltin="1"/>
    <cellStyle name="Comma 10" xfId="103" xr:uid="{00000000-0005-0000-0000-000072010000}"/>
    <cellStyle name="Comma 11" xfId="84" xr:uid="{00000000-0005-0000-0000-000073010000}"/>
    <cellStyle name="Comma 2" xfId="65" xr:uid="{00000000-0005-0000-0000-000074010000}"/>
    <cellStyle name="Comma 2 10" xfId="107" xr:uid="{00000000-0005-0000-0000-000075010000}"/>
    <cellStyle name="Comma 2 2" xfId="79" xr:uid="{00000000-0005-0000-0000-000076010000}"/>
    <cellStyle name="Comma 2 2 2" xfId="94" xr:uid="{00000000-0005-0000-0000-000077010000}"/>
    <cellStyle name="Comma 2 2 2 2" xfId="399" xr:uid="{00000000-0005-0000-0000-000078010000}"/>
    <cellStyle name="Comma 2 2 2 2 2" xfId="718" xr:uid="{00000000-0005-0000-0000-000079010000}"/>
    <cellStyle name="Comma 2 2 2 3" xfId="549" xr:uid="{00000000-0005-0000-0000-00007A010000}"/>
    <cellStyle name="Comma 2 2 2 4" xfId="221" xr:uid="{00000000-0005-0000-0000-00007B010000}"/>
    <cellStyle name="Comma 2 2 3" xfId="270" xr:uid="{00000000-0005-0000-0000-00007C010000}"/>
    <cellStyle name="Comma 2 2 3 2" xfId="590" xr:uid="{00000000-0005-0000-0000-00007D010000}"/>
    <cellStyle name="Comma 2 2 4" xfId="338" xr:uid="{00000000-0005-0000-0000-00007E010000}"/>
    <cellStyle name="Comma 2 2 4 2" xfId="657" xr:uid="{00000000-0005-0000-0000-00007F010000}"/>
    <cellStyle name="Comma 2 2 5" xfId="758" xr:uid="{00000000-0005-0000-0000-000080010000}"/>
    <cellStyle name="Comma 2 2 6" xfId="488" xr:uid="{00000000-0005-0000-0000-000081010000}"/>
    <cellStyle name="Comma 2 2 7" xfId="157" xr:uid="{00000000-0005-0000-0000-000082010000}"/>
    <cellStyle name="Comma 2 3" xfId="86" xr:uid="{00000000-0005-0000-0000-000083010000}"/>
    <cellStyle name="Comma 2 3 2" xfId="332" xr:uid="{00000000-0005-0000-0000-000084010000}"/>
    <cellStyle name="Comma 2 3 2 2" xfId="651" xr:uid="{00000000-0005-0000-0000-000085010000}"/>
    <cellStyle name="Comma 2 3 3" xfId="482" xr:uid="{00000000-0005-0000-0000-000086010000}"/>
    <cellStyle name="Comma 2 3 4" xfId="151" xr:uid="{00000000-0005-0000-0000-000087010000}"/>
    <cellStyle name="Comma 2 4" xfId="186" xr:uid="{00000000-0005-0000-0000-000088010000}"/>
    <cellStyle name="Comma 2 4 2" xfId="364" xr:uid="{00000000-0005-0000-0000-000089010000}"/>
    <cellStyle name="Comma 2 4 2 2" xfId="683" xr:uid="{00000000-0005-0000-0000-00008A010000}"/>
    <cellStyle name="Comma 2 4 3" xfId="514" xr:uid="{00000000-0005-0000-0000-00008B010000}"/>
    <cellStyle name="Comma 2 5" xfId="253" xr:uid="{00000000-0005-0000-0000-00008C010000}"/>
    <cellStyle name="Comma 2 5 2" xfId="576" xr:uid="{00000000-0005-0000-0000-00008D010000}"/>
    <cellStyle name="Comma 2 6" xfId="264" xr:uid="{00000000-0005-0000-0000-00008E010000}"/>
    <cellStyle name="Comma 2 6 2" xfId="584" xr:uid="{00000000-0005-0000-0000-00008F010000}"/>
    <cellStyle name="Comma 2 7" xfId="298" xr:uid="{00000000-0005-0000-0000-000090010000}"/>
    <cellStyle name="Comma 2 7 2" xfId="617" xr:uid="{00000000-0005-0000-0000-000091010000}"/>
    <cellStyle name="Comma 2 8" xfId="745" xr:uid="{00000000-0005-0000-0000-000092010000}"/>
    <cellStyle name="Comma 2 9" xfId="449" xr:uid="{00000000-0005-0000-0000-000093010000}"/>
    <cellStyle name="Comma 3" xfId="59" xr:uid="{00000000-0005-0000-0000-000094010000}"/>
    <cellStyle name="Comma 3 2" xfId="74" xr:uid="{00000000-0005-0000-0000-000095010000}"/>
    <cellStyle name="Comma 3 2 2" xfId="217" xr:uid="{00000000-0005-0000-0000-000096010000}"/>
    <cellStyle name="Comma 3 2 2 2" xfId="395" xr:uid="{00000000-0005-0000-0000-000097010000}"/>
    <cellStyle name="Comma 3 2 2 2 2" xfId="714" xr:uid="{00000000-0005-0000-0000-000098010000}"/>
    <cellStyle name="Comma 3 2 2 3" xfId="545" xr:uid="{00000000-0005-0000-0000-000099010000}"/>
    <cellStyle name="Comma 3 2 3" xfId="266" xr:uid="{00000000-0005-0000-0000-00009A010000}"/>
    <cellStyle name="Comma 3 2 3 2" xfId="586" xr:uid="{00000000-0005-0000-0000-00009B010000}"/>
    <cellStyle name="Comma 3 2 4" xfId="334" xr:uid="{00000000-0005-0000-0000-00009C010000}"/>
    <cellStyle name="Comma 3 2 4 2" xfId="653" xr:uid="{00000000-0005-0000-0000-00009D010000}"/>
    <cellStyle name="Comma 3 2 5" xfId="754" xr:uid="{00000000-0005-0000-0000-00009E010000}"/>
    <cellStyle name="Comma 3 2 6" xfId="484" xr:uid="{00000000-0005-0000-0000-00009F010000}"/>
    <cellStyle name="Comma 3 2 7" xfId="153" xr:uid="{00000000-0005-0000-0000-0000A0010000}"/>
    <cellStyle name="Comma 3 3" xfId="88" xr:uid="{00000000-0005-0000-0000-0000A1010000}"/>
    <cellStyle name="Comma 3 3 2" xfId="328" xr:uid="{00000000-0005-0000-0000-0000A2010000}"/>
    <cellStyle name="Comma 3 3 2 2" xfId="647" xr:uid="{00000000-0005-0000-0000-0000A3010000}"/>
    <cellStyle name="Comma 3 3 3" xfId="478" xr:uid="{00000000-0005-0000-0000-0000A4010000}"/>
    <cellStyle name="Comma 3 3 4" xfId="146" xr:uid="{00000000-0005-0000-0000-0000A5010000}"/>
    <cellStyle name="Comma 3 4" xfId="214" xr:uid="{00000000-0005-0000-0000-0000A6010000}"/>
    <cellStyle name="Comma 3 4 2" xfId="392" xr:uid="{00000000-0005-0000-0000-0000A7010000}"/>
    <cellStyle name="Comma 3 4 2 2" xfId="711" xr:uid="{00000000-0005-0000-0000-0000A8010000}"/>
    <cellStyle name="Comma 3 4 3" xfId="542" xr:uid="{00000000-0005-0000-0000-0000A9010000}"/>
    <cellStyle name="Comma 3 5" xfId="261" xr:uid="{00000000-0005-0000-0000-0000AA010000}"/>
    <cellStyle name="Comma 3 5 2" xfId="581" xr:uid="{00000000-0005-0000-0000-0000AB010000}"/>
    <cellStyle name="Comma 3 6" xfId="326" xr:uid="{00000000-0005-0000-0000-0000AC010000}"/>
    <cellStyle name="Comma 3 6 2" xfId="645" xr:uid="{00000000-0005-0000-0000-0000AD010000}"/>
    <cellStyle name="Comma 3 7" xfId="751" xr:uid="{00000000-0005-0000-0000-0000AE010000}"/>
    <cellStyle name="Comma 3 8" xfId="476" xr:uid="{00000000-0005-0000-0000-0000AF010000}"/>
    <cellStyle name="Comma 3 9" xfId="135" xr:uid="{00000000-0005-0000-0000-0000B0010000}"/>
    <cellStyle name="Comma 4" xfId="90" xr:uid="{00000000-0005-0000-0000-0000B1010000}"/>
    <cellStyle name="Comma 4 2" xfId="341" xr:uid="{00000000-0005-0000-0000-0000B2010000}"/>
    <cellStyle name="Comma 4 2 2" xfId="660" xr:uid="{00000000-0005-0000-0000-0000B3010000}"/>
    <cellStyle name="Comma 4 3" xfId="491" xr:uid="{00000000-0005-0000-0000-0000B4010000}"/>
    <cellStyle name="Comma 4 4" xfId="161" xr:uid="{00000000-0005-0000-0000-0000B5010000}"/>
    <cellStyle name="Comma 5" xfId="87" xr:uid="{00000000-0005-0000-0000-0000B6010000}"/>
    <cellStyle name="Comma 5 2" xfId="360" xr:uid="{00000000-0005-0000-0000-0000B7010000}"/>
    <cellStyle name="Comma 5 2 2" xfId="679" xr:uid="{00000000-0005-0000-0000-0000B8010000}"/>
    <cellStyle name="Comma 5 3" xfId="510" xr:uid="{00000000-0005-0000-0000-0000B9010000}"/>
    <cellStyle name="Comma 5 4" xfId="182" xr:uid="{00000000-0005-0000-0000-0000BA010000}"/>
    <cellStyle name="Comma 6" xfId="250" xr:uid="{00000000-0005-0000-0000-0000BB010000}"/>
    <cellStyle name="Comma 6 2" xfId="573" xr:uid="{00000000-0005-0000-0000-0000BC010000}"/>
    <cellStyle name="Comma 7" xfId="273" xr:uid="{00000000-0005-0000-0000-0000BD010000}"/>
    <cellStyle name="Comma 7 2" xfId="593" xr:uid="{00000000-0005-0000-0000-0000BE010000}"/>
    <cellStyle name="Comma 8" xfId="294" xr:uid="{00000000-0005-0000-0000-0000BF010000}"/>
    <cellStyle name="Comma 8 2" xfId="613" xr:uid="{00000000-0005-0000-0000-0000C0010000}"/>
    <cellStyle name="Comma 9" xfId="444" xr:uid="{00000000-0005-0000-0000-0000C1010000}"/>
    <cellStyle name="Currency 2" xfId="244" xr:uid="{00000000-0005-0000-0000-0000C2010000}"/>
    <cellStyle name="Currency 2 2" xfId="254" xr:uid="{00000000-0005-0000-0000-0000C3010000}"/>
    <cellStyle name="Currency 2 2 2" xfId="577" xr:uid="{00000000-0005-0000-0000-0000C4010000}"/>
    <cellStyle name="Currency 2 3" xfId="572" xr:uid="{00000000-0005-0000-0000-0000C5010000}"/>
    <cellStyle name="Currency 3" xfId="251" xr:uid="{00000000-0005-0000-0000-0000C6010000}"/>
    <cellStyle name="Currency 3 2" xfId="574" xr:uid="{00000000-0005-0000-0000-0000C7010000}"/>
    <cellStyle name="Explanatory Text" xfId="28"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Hyperlink" xfId="2" builtinId="8"/>
    <cellStyle name="Hyperlink 2" xfId="61" xr:uid="{00000000-0005-0000-0000-0000CF010000}"/>
    <cellStyle name="Hyperlink 2 2" xfId="81" xr:uid="{00000000-0005-0000-0000-0000D0010000}"/>
    <cellStyle name="Hyperlink 2 3" xfId="147" xr:uid="{00000000-0005-0000-0000-0000D1010000}"/>
    <cellStyle name="Hyperlink 3" xfId="136" xr:uid="{00000000-0005-0000-0000-0000D2010000}"/>
    <cellStyle name="Hyperlink 4" xfId="257" xr:uid="{00000000-0005-0000-0000-0000D3010000}"/>
    <cellStyle name="Hyperlink 5" xfId="445" xr:uid="{00000000-0005-0000-0000-0000D4010000}"/>
    <cellStyle name="Input" xfId="22" builtinId="20" customBuiltin="1"/>
    <cellStyle name="Linked Cell" xfId="25" builtinId="24" customBuiltin="1"/>
    <cellStyle name="Neutral 2" xfId="95" xr:uid="{00000000-0005-0000-0000-0000D7010000}"/>
    <cellStyle name="NJS" xfId="245" xr:uid="{00000000-0005-0000-0000-0000D8010000}"/>
    <cellStyle name="Normal" xfId="0" builtinId="0"/>
    <cellStyle name="Normal 10" xfId="80" xr:uid="{00000000-0005-0000-0000-0000DA010000}"/>
    <cellStyle name="Normal 10 2" xfId="158" xr:uid="{00000000-0005-0000-0000-0000DB010000}"/>
    <cellStyle name="Normal 10 3" xfId="193" xr:uid="{00000000-0005-0000-0000-0000DC010000}"/>
    <cellStyle name="Normal 10 3 2" xfId="371" xr:uid="{00000000-0005-0000-0000-0000DD010000}"/>
    <cellStyle name="Normal 10 3 2 2" xfId="690" xr:uid="{00000000-0005-0000-0000-0000DE010000}"/>
    <cellStyle name="Normal 10 3 3" xfId="521" xr:uid="{00000000-0005-0000-0000-0000DF010000}"/>
    <cellStyle name="Normal 10 4" xfId="305" xr:uid="{00000000-0005-0000-0000-0000E0010000}"/>
    <cellStyle name="Normal 10 4 2" xfId="624" xr:uid="{00000000-0005-0000-0000-0000E1010000}"/>
    <cellStyle name="Normal 10 5" xfId="750" xr:uid="{00000000-0005-0000-0000-0000E2010000}"/>
    <cellStyle name="Normal 10 6" xfId="455" xr:uid="{00000000-0005-0000-0000-0000E3010000}"/>
    <cellStyle name="Normal 10 7" xfId="114" xr:uid="{00000000-0005-0000-0000-0000E4010000}"/>
    <cellStyle name="Normal 11" xfId="85" xr:uid="{00000000-0005-0000-0000-0000E5010000}"/>
    <cellStyle name="Normal 11 2" xfId="181" xr:uid="{00000000-0005-0000-0000-0000E6010000}"/>
    <cellStyle name="Normal 12" xfId="224" xr:uid="{00000000-0005-0000-0000-0000E7010000}"/>
    <cellStyle name="Normal 12 2" xfId="402" xr:uid="{00000000-0005-0000-0000-0000E8010000}"/>
    <cellStyle name="Normal 12 2 2" xfId="721" xr:uid="{00000000-0005-0000-0000-0000E9010000}"/>
    <cellStyle name="Normal 12 3" xfId="552" xr:uid="{00000000-0005-0000-0000-0000EA010000}"/>
    <cellStyle name="Normal 13" xfId="258" xr:uid="{00000000-0005-0000-0000-0000EB010000}"/>
    <cellStyle name="Normal 14" xfId="249" xr:uid="{00000000-0005-0000-0000-0000EC010000}"/>
    <cellStyle name="Normal 15" xfId="259" xr:uid="{00000000-0005-0000-0000-0000ED010000}"/>
    <cellStyle name="Normal 16" xfId="274" xr:uid="{00000000-0005-0000-0000-0000EE010000}"/>
    <cellStyle name="Normal 16 2" xfId="293" xr:uid="{00000000-0005-0000-0000-0000EF010000}"/>
    <cellStyle name="Normal 16 3" xfId="594" xr:uid="{00000000-0005-0000-0000-0000F0010000}"/>
    <cellStyle name="Normal 17" xfId="422" xr:uid="{00000000-0005-0000-0000-0000F1010000}"/>
    <cellStyle name="Normal 17 2" xfId="741" xr:uid="{00000000-0005-0000-0000-0000F2010000}"/>
    <cellStyle name="Normal 18" xfId="442" xr:uid="{00000000-0005-0000-0000-0000F3010000}"/>
    <cellStyle name="Normal 19" xfId="102" xr:uid="{00000000-0005-0000-0000-0000F4010000}"/>
    <cellStyle name="Normal 2" xfId="1" xr:uid="{00000000-0005-0000-0000-0000F5010000}"/>
    <cellStyle name="Normal 2 2" xfId="3" xr:uid="{00000000-0005-0000-0000-0000F6010000}"/>
    <cellStyle name="Normal 2 2 2" xfId="10" xr:uid="{00000000-0005-0000-0000-0000F7010000}"/>
    <cellStyle name="Normal 2 3" xfId="58" xr:uid="{00000000-0005-0000-0000-0000F8010000}"/>
    <cellStyle name="Normal 2_Leakage backcast AUG22" xfId="246" xr:uid="{00000000-0005-0000-0000-0000F9010000}"/>
    <cellStyle name="Normal 3" xfId="4" xr:uid="{00000000-0005-0000-0000-0000FA010000}"/>
    <cellStyle name="Normal 3 2" xfId="9" xr:uid="{00000000-0005-0000-0000-0000FB010000}"/>
    <cellStyle name="Normal 3 2 2" xfId="12" xr:uid="{00000000-0005-0000-0000-0000FC010000}"/>
    <cellStyle name="Normal 3 2 8" xfId="13" xr:uid="{00000000-0005-0000-0000-0000FD010000}"/>
    <cellStyle name="Normal 3 3" xfId="60" xr:uid="{00000000-0005-0000-0000-0000FE010000}"/>
    <cellStyle name="Normal 3 3 2" xfId="75" xr:uid="{00000000-0005-0000-0000-0000FF010000}"/>
    <cellStyle name="Normal 3 4" xfId="67" xr:uid="{00000000-0005-0000-0000-000000020000}"/>
    <cellStyle name="Normal 3 5" xfId="137" xr:uid="{00000000-0005-0000-0000-000001020000}"/>
    <cellStyle name="Normal 3 6" xfId="252" xr:uid="{00000000-0005-0000-0000-000002020000}"/>
    <cellStyle name="Normal 3 6 2" xfId="575" xr:uid="{00000000-0005-0000-0000-000003020000}"/>
    <cellStyle name="Normal 3 7" xfId="48" xr:uid="{00000000-0005-0000-0000-000004020000}"/>
    <cellStyle name="Normal 3_Leakage backcast AUG22" xfId="247" xr:uid="{00000000-0005-0000-0000-000005020000}"/>
    <cellStyle name="Normal 4" xfId="5" xr:uid="{00000000-0005-0000-0000-000006020000}"/>
    <cellStyle name="Normal 4 10" xfId="104" xr:uid="{00000000-0005-0000-0000-000007020000}"/>
    <cellStyle name="Normal 4 11" xfId="49" xr:uid="{00000000-0005-0000-0000-000008020000}"/>
    <cellStyle name="Normal 4 2" xfId="62" xr:uid="{00000000-0005-0000-0000-000009020000}"/>
    <cellStyle name="Normal 4 2 2" xfId="76" xr:uid="{00000000-0005-0000-0000-00000A020000}"/>
    <cellStyle name="Normal 4 2 2 2" xfId="218" xr:uid="{00000000-0005-0000-0000-00000B020000}"/>
    <cellStyle name="Normal 4 2 2 2 2" xfId="396" xr:uid="{00000000-0005-0000-0000-00000C020000}"/>
    <cellStyle name="Normal 4 2 2 2 2 2" xfId="715" xr:uid="{00000000-0005-0000-0000-00000D020000}"/>
    <cellStyle name="Normal 4 2 2 2 3" xfId="546" xr:uid="{00000000-0005-0000-0000-00000E020000}"/>
    <cellStyle name="Normal 4 2 2 3" xfId="267" xr:uid="{00000000-0005-0000-0000-00000F020000}"/>
    <cellStyle name="Normal 4 2 2 3 2" xfId="587" xr:uid="{00000000-0005-0000-0000-000010020000}"/>
    <cellStyle name="Normal 4 2 2 4" xfId="335" xr:uid="{00000000-0005-0000-0000-000011020000}"/>
    <cellStyle name="Normal 4 2 2 4 2" xfId="654" xr:uid="{00000000-0005-0000-0000-000012020000}"/>
    <cellStyle name="Normal 4 2 2 5" xfId="755" xr:uid="{00000000-0005-0000-0000-000013020000}"/>
    <cellStyle name="Normal 4 2 2 6" xfId="485" xr:uid="{00000000-0005-0000-0000-000014020000}"/>
    <cellStyle name="Normal 4 2 2 7" xfId="154" xr:uid="{00000000-0005-0000-0000-000015020000}"/>
    <cellStyle name="Normal 4 2 3" xfId="148" xr:uid="{00000000-0005-0000-0000-000016020000}"/>
    <cellStyle name="Normal 4 2 3 2" xfId="329" xr:uid="{00000000-0005-0000-0000-000017020000}"/>
    <cellStyle name="Normal 4 2 3 2 2" xfId="648" xr:uid="{00000000-0005-0000-0000-000018020000}"/>
    <cellStyle name="Normal 4 2 3 3" xfId="479" xr:uid="{00000000-0005-0000-0000-000019020000}"/>
    <cellStyle name="Normal 4 2 4" xfId="189" xr:uid="{00000000-0005-0000-0000-00001A020000}"/>
    <cellStyle name="Normal 4 2 4 2" xfId="367" xr:uid="{00000000-0005-0000-0000-00001B020000}"/>
    <cellStyle name="Normal 4 2 4 2 2" xfId="686" xr:uid="{00000000-0005-0000-0000-00001C020000}"/>
    <cellStyle name="Normal 4 2 4 3" xfId="517" xr:uid="{00000000-0005-0000-0000-00001D020000}"/>
    <cellStyle name="Normal 4 2 5" xfId="262" xr:uid="{00000000-0005-0000-0000-00001E020000}"/>
    <cellStyle name="Normal 4 2 5 2" xfId="582" xr:uid="{00000000-0005-0000-0000-00001F020000}"/>
    <cellStyle name="Normal 4 2 6" xfId="301" xr:uid="{00000000-0005-0000-0000-000020020000}"/>
    <cellStyle name="Normal 4 2 6 2" xfId="620" xr:uid="{00000000-0005-0000-0000-000021020000}"/>
    <cellStyle name="Normal 4 2 7" xfId="748" xr:uid="{00000000-0005-0000-0000-000022020000}"/>
    <cellStyle name="Normal 4 2 8" xfId="452" xr:uid="{00000000-0005-0000-0000-000023020000}"/>
    <cellStyle name="Normal 4 2 9" xfId="110" xr:uid="{00000000-0005-0000-0000-000024020000}"/>
    <cellStyle name="Normal 4 3" xfId="68" xr:uid="{00000000-0005-0000-0000-000025020000}"/>
    <cellStyle name="Normal 4 4" xfId="91" xr:uid="{00000000-0005-0000-0000-000026020000}"/>
    <cellStyle name="Normal 4 4 2" xfId="138" xr:uid="{00000000-0005-0000-0000-000027020000}"/>
    <cellStyle name="Normal 4 5" xfId="183" xr:uid="{00000000-0005-0000-0000-000028020000}"/>
    <cellStyle name="Normal 4 5 2" xfId="361" xr:uid="{00000000-0005-0000-0000-000029020000}"/>
    <cellStyle name="Normal 4 5 2 2" xfId="680" xr:uid="{00000000-0005-0000-0000-00002A020000}"/>
    <cellStyle name="Normal 4 5 3" xfId="511" xr:uid="{00000000-0005-0000-0000-00002B020000}"/>
    <cellStyle name="Normal 4 6" xfId="255" xr:uid="{00000000-0005-0000-0000-00002C020000}"/>
    <cellStyle name="Normal 4 6 2" xfId="578" xr:uid="{00000000-0005-0000-0000-00002D020000}"/>
    <cellStyle name="Normal 4 7" xfId="295" xr:uid="{00000000-0005-0000-0000-00002E020000}"/>
    <cellStyle name="Normal 4 7 2" xfId="614" xr:uid="{00000000-0005-0000-0000-00002F020000}"/>
    <cellStyle name="Normal 4 8" xfId="742" xr:uid="{00000000-0005-0000-0000-000030020000}"/>
    <cellStyle name="Normal 4 9" xfId="446" xr:uid="{00000000-0005-0000-0000-000031020000}"/>
    <cellStyle name="Normal 4_Leakage backcast AUG22" xfId="248" xr:uid="{00000000-0005-0000-0000-000032020000}"/>
    <cellStyle name="Normal 5" xfId="6" xr:uid="{00000000-0005-0000-0000-000033020000}"/>
    <cellStyle name="Normal 5 10" xfId="50" xr:uid="{00000000-0005-0000-0000-000034020000}"/>
    <cellStyle name="Normal 5 2" xfId="64" xr:uid="{00000000-0005-0000-0000-000035020000}"/>
    <cellStyle name="Normal 5 2 2" xfId="78" xr:uid="{00000000-0005-0000-0000-000036020000}"/>
    <cellStyle name="Normal 5 2 2 2" xfId="220" xr:uid="{00000000-0005-0000-0000-000037020000}"/>
    <cellStyle name="Normal 5 2 2 2 2" xfId="398" xr:uid="{00000000-0005-0000-0000-000038020000}"/>
    <cellStyle name="Normal 5 2 2 2 2 2" xfId="717" xr:uid="{00000000-0005-0000-0000-000039020000}"/>
    <cellStyle name="Normal 5 2 2 2 3" xfId="548" xr:uid="{00000000-0005-0000-0000-00003A020000}"/>
    <cellStyle name="Normal 5 2 2 3" xfId="269" xr:uid="{00000000-0005-0000-0000-00003B020000}"/>
    <cellStyle name="Normal 5 2 2 3 2" xfId="589" xr:uid="{00000000-0005-0000-0000-00003C020000}"/>
    <cellStyle name="Normal 5 2 2 4" xfId="337" xr:uid="{00000000-0005-0000-0000-00003D020000}"/>
    <cellStyle name="Normal 5 2 2 4 2" xfId="656" xr:uid="{00000000-0005-0000-0000-00003E020000}"/>
    <cellStyle name="Normal 5 2 2 5" xfId="757" xr:uid="{00000000-0005-0000-0000-00003F020000}"/>
    <cellStyle name="Normal 5 2 2 6" xfId="487" xr:uid="{00000000-0005-0000-0000-000040020000}"/>
    <cellStyle name="Normal 5 2 2 7" xfId="156" xr:uid="{00000000-0005-0000-0000-000041020000}"/>
    <cellStyle name="Normal 5 2 3" xfId="215" xr:uid="{00000000-0005-0000-0000-000042020000}"/>
    <cellStyle name="Normal 5 2 3 2" xfId="393" xr:uid="{00000000-0005-0000-0000-000043020000}"/>
    <cellStyle name="Normal 5 2 3 2 2" xfId="712" xr:uid="{00000000-0005-0000-0000-000044020000}"/>
    <cellStyle name="Normal 5 2 3 3" xfId="543" xr:uid="{00000000-0005-0000-0000-000045020000}"/>
    <cellStyle name="Normal 5 2 4" xfId="263" xr:uid="{00000000-0005-0000-0000-000046020000}"/>
    <cellStyle name="Normal 5 2 4 2" xfId="583" xr:uid="{00000000-0005-0000-0000-000047020000}"/>
    <cellStyle name="Normal 5 2 5" xfId="331" xr:uid="{00000000-0005-0000-0000-000048020000}"/>
    <cellStyle name="Normal 5 2 5 2" xfId="650" xr:uid="{00000000-0005-0000-0000-000049020000}"/>
    <cellStyle name="Normal 5 2 6" xfId="752" xr:uid="{00000000-0005-0000-0000-00004A020000}"/>
    <cellStyle name="Normal 5 2 7" xfId="481" xr:uid="{00000000-0005-0000-0000-00004B020000}"/>
    <cellStyle name="Normal 5 2 8" xfId="150" xr:uid="{00000000-0005-0000-0000-00004C020000}"/>
    <cellStyle name="Normal 5 3" xfId="69" xr:uid="{00000000-0005-0000-0000-00004D020000}"/>
    <cellStyle name="Normal 5 4" xfId="93" xr:uid="{00000000-0005-0000-0000-00004E020000}"/>
    <cellStyle name="Normal 5 4 2" xfId="139" xr:uid="{00000000-0005-0000-0000-00004F020000}"/>
    <cellStyle name="Normal 5 5" xfId="185" xr:uid="{00000000-0005-0000-0000-000050020000}"/>
    <cellStyle name="Normal 5 5 2" xfId="363" xr:uid="{00000000-0005-0000-0000-000051020000}"/>
    <cellStyle name="Normal 5 5 2 2" xfId="682" xr:uid="{00000000-0005-0000-0000-000052020000}"/>
    <cellStyle name="Normal 5 5 3" xfId="513" xr:uid="{00000000-0005-0000-0000-000053020000}"/>
    <cellStyle name="Normal 5 6" xfId="297" xr:uid="{00000000-0005-0000-0000-000054020000}"/>
    <cellStyle name="Normal 5 6 2" xfId="616" xr:uid="{00000000-0005-0000-0000-000055020000}"/>
    <cellStyle name="Normal 5 7" xfId="744" xr:uid="{00000000-0005-0000-0000-000056020000}"/>
    <cellStyle name="Normal 5 8" xfId="448" xr:uid="{00000000-0005-0000-0000-000057020000}"/>
    <cellStyle name="Normal 5 9" xfId="106" xr:uid="{00000000-0005-0000-0000-000058020000}"/>
    <cellStyle name="Normal 6" xfId="7" xr:uid="{00000000-0005-0000-0000-000059020000}"/>
    <cellStyle name="Normal 6 10" xfId="51" xr:uid="{00000000-0005-0000-0000-00005A020000}"/>
    <cellStyle name="Normal 6 2" xfId="70" xr:uid="{00000000-0005-0000-0000-00005B020000}"/>
    <cellStyle name="Normal 6 3" xfId="82" xr:uid="{00000000-0005-0000-0000-00005C020000}"/>
    <cellStyle name="Normal 6 3 2" xfId="222" xr:uid="{00000000-0005-0000-0000-00005D020000}"/>
    <cellStyle name="Normal 6 3 2 2" xfId="400" xr:uid="{00000000-0005-0000-0000-00005E020000}"/>
    <cellStyle name="Normal 6 3 2 2 2" xfId="719" xr:uid="{00000000-0005-0000-0000-00005F020000}"/>
    <cellStyle name="Normal 6 3 2 3" xfId="550" xr:uid="{00000000-0005-0000-0000-000060020000}"/>
    <cellStyle name="Normal 6 3 3" xfId="271" xr:uid="{00000000-0005-0000-0000-000061020000}"/>
    <cellStyle name="Normal 6 3 3 2" xfId="591" xr:uid="{00000000-0005-0000-0000-000062020000}"/>
    <cellStyle name="Normal 6 3 4" xfId="339" xr:uid="{00000000-0005-0000-0000-000063020000}"/>
    <cellStyle name="Normal 6 3 4 2" xfId="658" xr:uid="{00000000-0005-0000-0000-000064020000}"/>
    <cellStyle name="Normal 6 3 5" xfId="759" xr:uid="{00000000-0005-0000-0000-000065020000}"/>
    <cellStyle name="Normal 6 3 6" xfId="489" xr:uid="{00000000-0005-0000-0000-000066020000}"/>
    <cellStyle name="Normal 6 3 7" xfId="159" xr:uid="{00000000-0005-0000-0000-000067020000}"/>
    <cellStyle name="Normal 6 4" xfId="89" xr:uid="{00000000-0005-0000-0000-000068020000}"/>
    <cellStyle name="Normal 6 4 2" xfId="140" xr:uid="{00000000-0005-0000-0000-000069020000}"/>
    <cellStyle name="Normal 6 5" xfId="187" xr:uid="{00000000-0005-0000-0000-00006A020000}"/>
    <cellStyle name="Normal 6 5 2" xfId="365" xr:uid="{00000000-0005-0000-0000-00006B020000}"/>
    <cellStyle name="Normal 6 5 2 2" xfId="684" xr:uid="{00000000-0005-0000-0000-00006C020000}"/>
    <cellStyle name="Normal 6 5 3" xfId="515" xr:uid="{00000000-0005-0000-0000-00006D020000}"/>
    <cellStyle name="Normal 6 6" xfId="299" xr:uid="{00000000-0005-0000-0000-00006E020000}"/>
    <cellStyle name="Normal 6 6 2" xfId="618" xr:uid="{00000000-0005-0000-0000-00006F020000}"/>
    <cellStyle name="Normal 6 7" xfId="746" xr:uid="{00000000-0005-0000-0000-000070020000}"/>
    <cellStyle name="Normal 6 8" xfId="450" xr:uid="{00000000-0005-0000-0000-000071020000}"/>
    <cellStyle name="Normal 6 9" xfId="108" xr:uid="{00000000-0005-0000-0000-000072020000}"/>
    <cellStyle name="Normal 7" xfId="11" xr:uid="{00000000-0005-0000-0000-000073020000}"/>
    <cellStyle name="Normal 7 2" xfId="66" xr:uid="{00000000-0005-0000-0000-000074020000}"/>
    <cellStyle name="Normal 7 3" xfId="142" xr:uid="{00000000-0005-0000-0000-000075020000}"/>
    <cellStyle name="Normal 8" xfId="14" xr:uid="{00000000-0005-0000-0000-000076020000}"/>
    <cellStyle name="Normal 8 10" xfId="53" xr:uid="{00000000-0005-0000-0000-000077020000}"/>
    <cellStyle name="Normal 8 2" xfId="72" xr:uid="{00000000-0005-0000-0000-000078020000}"/>
    <cellStyle name="Normal 8 2 2" xfId="216" xr:uid="{00000000-0005-0000-0000-000079020000}"/>
    <cellStyle name="Normal 8 2 2 2" xfId="394" xr:uid="{00000000-0005-0000-0000-00007A020000}"/>
    <cellStyle name="Normal 8 2 2 2 2" xfId="713" xr:uid="{00000000-0005-0000-0000-00007B020000}"/>
    <cellStyle name="Normal 8 2 2 3" xfId="544" xr:uid="{00000000-0005-0000-0000-00007C020000}"/>
    <cellStyle name="Normal 8 2 3" xfId="265" xr:uid="{00000000-0005-0000-0000-00007D020000}"/>
    <cellStyle name="Normal 8 2 3 2" xfId="585" xr:uid="{00000000-0005-0000-0000-00007E020000}"/>
    <cellStyle name="Normal 8 2 4" xfId="333" xr:uid="{00000000-0005-0000-0000-00007F020000}"/>
    <cellStyle name="Normal 8 2 4 2" xfId="652" xr:uid="{00000000-0005-0000-0000-000080020000}"/>
    <cellStyle name="Normal 8 2 5" xfId="753" xr:uid="{00000000-0005-0000-0000-000081020000}"/>
    <cellStyle name="Normal 8 2 6" xfId="483" xr:uid="{00000000-0005-0000-0000-000082020000}"/>
    <cellStyle name="Normal 8 2 7" xfId="152" xr:uid="{00000000-0005-0000-0000-000083020000}"/>
    <cellStyle name="Normal 8 3" xfId="143" xr:uid="{00000000-0005-0000-0000-000084020000}"/>
    <cellStyle name="Normal 8 3 2" xfId="327" xr:uid="{00000000-0005-0000-0000-000085020000}"/>
    <cellStyle name="Normal 8 3 2 2" xfId="646" xr:uid="{00000000-0005-0000-0000-000086020000}"/>
    <cellStyle name="Normal 8 3 3" xfId="477" xr:uid="{00000000-0005-0000-0000-000087020000}"/>
    <cellStyle name="Normal 8 4" xfId="190" xr:uid="{00000000-0005-0000-0000-000088020000}"/>
    <cellStyle name="Normal 8 4 2" xfId="368" xr:uid="{00000000-0005-0000-0000-000089020000}"/>
    <cellStyle name="Normal 8 4 2 2" xfId="687" xr:uid="{00000000-0005-0000-0000-00008A020000}"/>
    <cellStyle name="Normal 8 4 3" xfId="518" xr:uid="{00000000-0005-0000-0000-00008B020000}"/>
    <cellStyle name="Normal 8 5" xfId="260" xr:uid="{00000000-0005-0000-0000-00008C020000}"/>
    <cellStyle name="Normal 8 5 2" xfId="580" xr:uid="{00000000-0005-0000-0000-00008D020000}"/>
    <cellStyle name="Normal 8 6" xfId="302" xr:uid="{00000000-0005-0000-0000-00008E020000}"/>
    <cellStyle name="Normal 8 6 2" xfId="621" xr:uid="{00000000-0005-0000-0000-00008F020000}"/>
    <cellStyle name="Normal 8 7" xfId="749" xr:uid="{00000000-0005-0000-0000-000090020000}"/>
    <cellStyle name="Normal 8 8" xfId="453" xr:uid="{00000000-0005-0000-0000-000091020000}"/>
    <cellStyle name="Normal 8 9" xfId="111" xr:uid="{00000000-0005-0000-0000-000092020000}"/>
    <cellStyle name="Normal 9" xfId="55" xr:uid="{00000000-0005-0000-0000-000093020000}"/>
    <cellStyle name="Normal 9 2" xfId="144" xr:uid="{00000000-0005-0000-0000-000094020000}"/>
    <cellStyle name="Normal 9 3" xfId="192" xr:uid="{00000000-0005-0000-0000-000095020000}"/>
    <cellStyle name="Normal 9 3 2" xfId="370" xr:uid="{00000000-0005-0000-0000-000096020000}"/>
    <cellStyle name="Normal 9 3 2 2" xfId="689" xr:uid="{00000000-0005-0000-0000-000097020000}"/>
    <cellStyle name="Normal 9 3 3" xfId="520" xr:uid="{00000000-0005-0000-0000-000098020000}"/>
    <cellStyle name="Normal 9 4" xfId="304" xr:uid="{00000000-0005-0000-0000-000099020000}"/>
    <cellStyle name="Normal 9 4 2" xfId="623" xr:uid="{00000000-0005-0000-0000-00009A020000}"/>
    <cellStyle name="Normal 9 5" xfId="423" xr:uid="{00000000-0005-0000-0000-00009B020000}"/>
    <cellStyle name="Normal 9 6" xfId="113" xr:uid="{00000000-0005-0000-0000-00009C020000}"/>
    <cellStyle name="Note 2" xfId="112" xr:uid="{00000000-0005-0000-0000-00009D020000}"/>
    <cellStyle name="Note 2 2" xfId="191" xr:uid="{00000000-0005-0000-0000-00009E020000}"/>
    <cellStyle name="Note 2 2 2" xfId="369" xr:uid="{00000000-0005-0000-0000-00009F020000}"/>
    <cellStyle name="Note 2 2 2 2" xfId="688" xr:uid="{00000000-0005-0000-0000-0000A0020000}"/>
    <cellStyle name="Note 2 2 3" xfId="519" xr:uid="{00000000-0005-0000-0000-0000A1020000}"/>
    <cellStyle name="Note 2 3" xfId="303" xr:uid="{00000000-0005-0000-0000-0000A2020000}"/>
    <cellStyle name="Note 2 3 2" xfId="622" xr:uid="{00000000-0005-0000-0000-0000A3020000}"/>
    <cellStyle name="Note 2 4" xfId="454" xr:uid="{00000000-0005-0000-0000-0000A4020000}"/>
    <cellStyle name="Note 3" xfId="115" xr:uid="{00000000-0005-0000-0000-0000A5020000}"/>
    <cellStyle name="Note 3 2" xfId="194" xr:uid="{00000000-0005-0000-0000-0000A6020000}"/>
    <cellStyle name="Note 3 2 2" xfId="372" xr:uid="{00000000-0005-0000-0000-0000A7020000}"/>
    <cellStyle name="Note 3 2 2 2" xfId="691" xr:uid="{00000000-0005-0000-0000-0000A8020000}"/>
    <cellStyle name="Note 3 2 3" xfId="522" xr:uid="{00000000-0005-0000-0000-0000A9020000}"/>
    <cellStyle name="Note 3 3" xfId="306" xr:uid="{00000000-0005-0000-0000-0000AA020000}"/>
    <cellStyle name="Note 3 3 2" xfId="625" xr:uid="{00000000-0005-0000-0000-0000AB020000}"/>
    <cellStyle name="Note 3 4" xfId="456" xr:uid="{00000000-0005-0000-0000-0000AC020000}"/>
    <cellStyle name="Note 4" xfId="225" xr:uid="{00000000-0005-0000-0000-0000AD020000}"/>
    <cellStyle name="Note 4 2" xfId="403" xr:uid="{00000000-0005-0000-0000-0000AE020000}"/>
    <cellStyle name="Note 4 2 2" xfId="722" xr:uid="{00000000-0005-0000-0000-0000AF020000}"/>
    <cellStyle name="Note 4 3" xfId="553" xr:uid="{00000000-0005-0000-0000-0000B0020000}"/>
    <cellStyle name="Output" xfId="23" builtinId="21" customBuiltin="1"/>
    <cellStyle name="Percent 2" xfId="8" xr:uid="{00000000-0005-0000-0000-0000B2020000}"/>
    <cellStyle name="Percent 2 2" xfId="57" xr:uid="{00000000-0005-0000-0000-0000B3020000}"/>
    <cellStyle name="Percent 2 2 2" xfId="73" xr:uid="{00000000-0005-0000-0000-0000B4020000}"/>
    <cellStyle name="Percent 2 3" xfId="71" xr:uid="{00000000-0005-0000-0000-0000B5020000}"/>
    <cellStyle name="Percent 2 4" xfId="141" xr:uid="{00000000-0005-0000-0000-0000B6020000}"/>
    <cellStyle name="Percent 2 5" xfId="52" xr:uid="{00000000-0005-0000-0000-0000B7020000}"/>
    <cellStyle name="Percent 3" xfId="63" xr:uid="{00000000-0005-0000-0000-0000B8020000}"/>
    <cellStyle name="Percent 3 2" xfId="77" xr:uid="{00000000-0005-0000-0000-0000B9020000}"/>
    <cellStyle name="Percent 3 2 2" xfId="219" xr:uid="{00000000-0005-0000-0000-0000BA020000}"/>
    <cellStyle name="Percent 3 2 2 2" xfId="397" xr:uid="{00000000-0005-0000-0000-0000BB020000}"/>
    <cellStyle name="Percent 3 2 2 2 2" xfId="716" xr:uid="{00000000-0005-0000-0000-0000BC020000}"/>
    <cellStyle name="Percent 3 2 2 3" xfId="547" xr:uid="{00000000-0005-0000-0000-0000BD020000}"/>
    <cellStyle name="Percent 3 2 3" xfId="268" xr:uid="{00000000-0005-0000-0000-0000BE020000}"/>
    <cellStyle name="Percent 3 2 3 2" xfId="588" xr:uid="{00000000-0005-0000-0000-0000BF020000}"/>
    <cellStyle name="Percent 3 2 4" xfId="336" xr:uid="{00000000-0005-0000-0000-0000C0020000}"/>
    <cellStyle name="Percent 3 2 4 2" xfId="655" xr:uid="{00000000-0005-0000-0000-0000C1020000}"/>
    <cellStyle name="Percent 3 2 5" xfId="756" xr:uid="{00000000-0005-0000-0000-0000C2020000}"/>
    <cellStyle name="Percent 3 2 6" xfId="486" xr:uid="{00000000-0005-0000-0000-0000C3020000}"/>
    <cellStyle name="Percent 3 2 7" xfId="155" xr:uid="{00000000-0005-0000-0000-0000C4020000}"/>
    <cellStyle name="Percent 3 3" xfId="92" xr:uid="{00000000-0005-0000-0000-0000C5020000}"/>
    <cellStyle name="Percent 3 3 2" xfId="330" xr:uid="{00000000-0005-0000-0000-0000C6020000}"/>
    <cellStyle name="Percent 3 3 2 2" xfId="649" xr:uid="{00000000-0005-0000-0000-0000C7020000}"/>
    <cellStyle name="Percent 3 3 3" xfId="480" xr:uid="{00000000-0005-0000-0000-0000C8020000}"/>
    <cellStyle name="Percent 3 3 4" xfId="149" xr:uid="{00000000-0005-0000-0000-0000C9020000}"/>
    <cellStyle name="Percent 3 4" xfId="184" xr:uid="{00000000-0005-0000-0000-0000CA020000}"/>
    <cellStyle name="Percent 3 4 2" xfId="362" xr:uid="{00000000-0005-0000-0000-0000CB020000}"/>
    <cellStyle name="Percent 3 4 2 2" xfId="681" xr:uid="{00000000-0005-0000-0000-0000CC020000}"/>
    <cellStyle name="Percent 3 4 3" xfId="512" xr:uid="{00000000-0005-0000-0000-0000CD020000}"/>
    <cellStyle name="Percent 3 5" xfId="256" xr:uid="{00000000-0005-0000-0000-0000CE020000}"/>
    <cellStyle name="Percent 3 5 2" xfId="579" xr:uid="{00000000-0005-0000-0000-0000CF020000}"/>
    <cellStyle name="Percent 3 6" xfId="296" xr:uid="{00000000-0005-0000-0000-0000D0020000}"/>
    <cellStyle name="Percent 3 6 2" xfId="615" xr:uid="{00000000-0005-0000-0000-0000D1020000}"/>
    <cellStyle name="Percent 3 7" xfId="743" xr:uid="{00000000-0005-0000-0000-0000D2020000}"/>
    <cellStyle name="Percent 3 8" xfId="447" xr:uid="{00000000-0005-0000-0000-0000D3020000}"/>
    <cellStyle name="Percent 3 9" xfId="105" xr:uid="{00000000-0005-0000-0000-0000D4020000}"/>
    <cellStyle name="Percent 4" xfId="56" xr:uid="{00000000-0005-0000-0000-0000D5020000}"/>
    <cellStyle name="Percent 4 2" xfId="83" xr:uid="{00000000-0005-0000-0000-0000D6020000}"/>
    <cellStyle name="Percent 4 2 2" xfId="223" xr:uid="{00000000-0005-0000-0000-0000D7020000}"/>
    <cellStyle name="Percent 4 2 2 2" xfId="401" xr:uid="{00000000-0005-0000-0000-0000D8020000}"/>
    <cellStyle name="Percent 4 2 2 2 2" xfId="720" xr:uid="{00000000-0005-0000-0000-0000D9020000}"/>
    <cellStyle name="Percent 4 2 2 3" xfId="551" xr:uid="{00000000-0005-0000-0000-0000DA020000}"/>
    <cellStyle name="Percent 4 2 3" xfId="272" xr:uid="{00000000-0005-0000-0000-0000DB020000}"/>
    <cellStyle name="Percent 4 2 3 2" xfId="592" xr:uid="{00000000-0005-0000-0000-0000DC020000}"/>
    <cellStyle name="Percent 4 2 4" xfId="340" xr:uid="{00000000-0005-0000-0000-0000DD020000}"/>
    <cellStyle name="Percent 4 2 4 2" xfId="659" xr:uid="{00000000-0005-0000-0000-0000DE020000}"/>
    <cellStyle name="Percent 4 2 5" xfId="760" xr:uid="{00000000-0005-0000-0000-0000DF020000}"/>
    <cellStyle name="Percent 4 2 6" xfId="490" xr:uid="{00000000-0005-0000-0000-0000E0020000}"/>
    <cellStyle name="Percent 4 2 7" xfId="160" xr:uid="{00000000-0005-0000-0000-0000E1020000}"/>
    <cellStyle name="Percent 4 3" xfId="145" xr:uid="{00000000-0005-0000-0000-0000E2020000}"/>
    <cellStyle name="Percent 4 4" xfId="188" xr:uid="{00000000-0005-0000-0000-0000E3020000}"/>
    <cellStyle name="Percent 4 4 2" xfId="366" xr:uid="{00000000-0005-0000-0000-0000E4020000}"/>
    <cellStyle name="Percent 4 4 2 2" xfId="685" xr:uid="{00000000-0005-0000-0000-0000E5020000}"/>
    <cellStyle name="Percent 4 4 3" xfId="516" xr:uid="{00000000-0005-0000-0000-0000E6020000}"/>
    <cellStyle name="Percent 4 5" xfId="300" xr:uid="{00000000-0005-0000-0000-0000E7020000}"/>
    <cellStyle name="Percent 4 5 2" xfId="619" xr:uid="{00000000-0005-0000-0000-0000E8020000}"/>
    <cellStyle name="Percent 4 6" xfId="747" xr:uid="{00000000-0005-0000-0000-0000E9020000}"/>
    <cellStyle name="Percent 4 7" xfId="451" xr:uid="{00000000-0005-0000-0000-0000EA020000}"/>
    <cellStyle name="Percent 4 8" xfId="109" xr:uid="{00000000-0005-0000-0000-0000EB020000}"/>
    <cellStyle name="Percent 5" xfId="134" xr:uid="{00000000-0005-0000-0000-0000EC020000}"/>
    <cellStyle name="Percent 5 2" xfId="213" xr:uid="{00000000-0005-0000-0000-0000ED020000}"/>
    <cellStyle name="Percent 5 2 2" xfId="391" xr:uid="{00000000-0005-0000-0000-0000EE020000}"/>
    <cellStyle name="Percent 5 2 2 2" xfId="710" xr:uid="{00000000-0005-0000-0000-0000EF020000}"/>
    <cellStyle name="Percent 5 2 3" xfId="541" xr:uid="{00000000-0005-0000-0000-0000F0020000}"/>
    <cellStyle name="Percent 5 3" xfId="325" xr:uid="{00000000-0005-0000-0000-0000F1020000}"/>
    <cellStyle name="Percent 5 3 2" xfId="644" xr:uid="{00000000-0005-0000-0000-0000F2020000}"/>
    <cellStyle name="Percent 5 4" xfId="475" xr:uid="{00000000-0005-0000-0000-0000F3020000}"/>
    <cellStyle name="Percent 6" xfId="162" xr:uid="{00000000-0005-0000-0000-0000F4020000}"/>
    <cellStyle name="Percent 7" xfId="443" xr:uid="{00000000-0005-0000-0000-0000F5020000}"/>
    <cellStyle name="Title" xfId="15" builtinId="15" customBuiltin="1"/>
    <cellStyle name="Total" xfId="29" builtinId="25" customBuiltin="1"/>
    <cellStyle name="Warning Text" xfId="27" builtinId="11" customBuiltin="1"/>
  </cellStyles>
  <dxfs count="1789">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thin">
          <color auto="1"/>
        </left>
        <right style="medium">
          <color auto="1"/>
        </right>
        <top style="thin">
          <color auto="1"/>
        </top>
        <bottom style="thin">
          <color auto="1"/>
        </bottom>
      </border>
    </dxf>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Calibri"/>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border diagonalUp="0" diagonalDown="0" outline="0">
        <left style="medium">
          <color auto="1"/>
        </left>
        <right style="thin">
          <color auto="1"/>
        </right>
        <top style="thin">
          <color auto="1"/>
        </top>
        <bottom style="thin">
          <color auto="1"/>
        </bottom>
      </border>
    </dxf>
    <dxf>
      <border outline="0">
        <left style="medium">
          <color auto="1"/>
        </left>
        <right style="medium">
          <color auto="1"/>
        </right>
        <top style="medium">
          <color auto="1"/>
        </top>
        <bottom style="medium">
          <color auto="1"/>
        </bottom>
      </border>
    </dxf>
    <dxf>
      <font>
        <b val="0"/>
        <i val="0"/>
        <strike val="0"/>
        <condense val="0"/>
        <extend val="0"/>
        <outline val="0"/>
        <shadow val="0"/>
        <u val="none"/>
        <vertAlign val="baseline"/>
        <sz val="11"/>
        <color rgb="FF000000"/>
        <name val="Arial"/>
        <scheme val="none"/>
      </font>
      <fill>
        <patternFill patternType="solid">
          <fgColor rgb="FFDDEBF7"/>
          <bgColor rgb="FFDDEBF7"/>
        </patternFill>
      </fill>
      <alignment horizontal="general" vertical="top" textRotation="0" wrapText="0" indent="0" justifyLastLine="0" shrinkToFit="0" readingOrder="0"/>
    </dxf>
    <dxf>
      <border outline="0">
        <bottom style="medium">
          <color auto="1"/>
        </bottom>
      </border>
    </dxf>
    <dxf>
      <font>
        <strike val="0"/>
        <outline val="0"/>
        <shadow val="0"/>
        <u val="none"/>
        <vertAlign val="baseline"/>
        <sz val="11"/>
        <name val="Calibri"/>
        <scheme val="minor"/>
      </font>
      <fill>
        <patternFill patternType="solid">
          <fgColor indexed="64"/>
          <bgColor theme="0" tint="-0.14996795556505021"/>
        </patternFill>
      </fill>
      <border diagonalUp="0" diagonalDown="0" outline="0">
        <left style="thin">
          <color auto="1"/>
        </left>
        <right style="thin">
          <color auto="1"/>
        </right>
        <top/>
        <bottom/>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alignment horizontal="right" textRotation="0" wrapText="0" indent="0" justifyLastLine="0" readingOrder="0"/>
      <border diagonalUp="0" diagonalDown="0" outline="0">
        <left style="thin">
          <color indexed="64"/>
        </left>
        <right style="medium">
          <color indexed="64"/>
        </right>
        <top/>
        <bottom/>
      </border>
    </dxf>
    <dxf>
      <font>
        <strike val="0"/>
        <outline val="0"/>
        <shadow val="0"/>
        <u val="none"/>
        <vertAlign val="baseline"/>
        <sz val="11"/>
        <name val="Arial"/>
        <scheme val="none"/>
      </font>
      <alignment horizontal="right"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medium">
          <color indexed="64"/>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border diagonalUp="0" diagonalDown="0" outline="0">
        <left style="medium">
          <color indexed="64"/>
        </left>
        <right style="thin">
          <color indexed="64"/>
        </right>
        <top/>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alignment horizontal="right" textRotation="0" wrapText="0" indent="0" justifyLastLine="0" readingOrder="0"/>
      <border diagonalUp="0" diagonalDown="0" outline="0">
        <left style="thin">
          <color indexed="64"/>
        </left>
        <right style="medium">
          <color indexed="64"/>
        </right>
        <top/>
        <bottom/>
      </border>
    </dxf>
    <dxf>
      <font>
        <strike val="0"/>
        <outline val="0"/>
        <shadow val="0"/>
        <u val="none"/>
        <vertAlign val="baseline"/>
        <sz val="11"/>
        <name val="Arial"/>
        <scheme val="none"/>
      </font>
      <alignment horizontal="right"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medium">
          <color indexed="64"/>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border diagonalUp="0" diagonalDown="0" outline="0">
        <left style="medium">
          <color indexed="64"/>
        </left>
        <right style="thin">
          <color indexed="64"/>
        </right>
        <top/>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numFmt numFmtId="167" formatCode="0.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border>
    </dxf>
    <dxf>
      <font>
        <strike val="0"/>
        <outline val="0"/>
        <shadow val="0"/>
        <u val="none"/>
        <vertAlign val="baseline"/>
        <sz val="11"/>
        <name val="Arial"/>
        <scheme val="none"/>
      </font>
      <alignment horizontal="right" textRotation="0" wrapText="0" indent="0" justifyLastLine="0" readingOrder="0"/>
      <border diagonalUp="0" diagonalDown="0" outline="0">
        <left style="thin">
          <color indexed="64"/>
        </left>
        <right style="medium">
          <color indexed="64"/>
        </right>
        <top/>
        <bottom/>
      </border>
    </dxf>
    <dxf>
      <font>
        <strike val="0"/>
        <outline val="0"/>
        <shadow val="0"/>
        <u val="none"/>
        <vertAlign val="baseline"/>
        <sz val="11"/>
        <name val="Arial"/>
        <scheme val="none"/>
      </font>
      <alignment horizontal="right"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thin">
          <color indexed="64"/>
        </left>
        <right style="thin">
          <color indexed="64"/>
        </right>
        <top/>
        <bottom/>
      </border>
    </dxf>
    <dxf>
      <font>
        <strike val="0"/>
        <outline val="0"/>
        <shadow val="0"/>
        <u val="none"/>
        <vertAlign val="baseline"/>
        <sz val="11"/>
        <name val="Arial"/>
        <scheme val="none"/>
      </font>
      <border diagonalUp="0" diagonalDown="0" outline="0">
        <left style="medium">
          <color indexed="64"/>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numFmt numFmtId="2" formatCode="0.00"/>
      <fill>
        <patternFill patternType="solid">
          <fgColor indexed="64"/>
          <bgColor rgb="FFD9D9D9"/>
        </patternFill>
      </fill>
      <alignment horizontal="right" textRotation="0" wrapText="0" indent="0" justifyLastLine="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D9D9D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numFmt numFmtId="167" formatCode="0.000"/>
      <fill>
        <patternFill patternType="solid">
          <fgColor indexed="64"/>
          <bgColor rgb="FFFFFF99"/>
        </patternFill>
      </fill>
      <alignment horizontal="right"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0" indent="0" justifyLastLine="0" shrinkToFit="1" readingOrder="0"/>
      <border diagonalUp="0" diagonalDown="0" outline="0">
        <left style="medium">
          <color indexed="64"/>
        </left>
        <right style="thin">
          <color indexed="64"/>
        </right>
        <top/>
        <bottom/>
      </border>
      <protection locked="0"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Arial"/>
        <scheme val="none"/>
      </font>
      <numFmt numFmtId="1" formatCode="0"/>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strike val="0"/>
        <outline val="0"/>
        <shadow val="0"/>
        <u val="none"/>
        <vertAlign val="baseline"/>
        <sz val="11"/>
        <name val="Arial"/>
        <scheme val="none"/>
      </font>
      <numFmt numFmtId="167" formatCode="0.000"/>
      <fill>
        <patternFill patternType="solid">
          <fgColor indexed="64"/>
          <bgColor rgb="FFD9D9D9"/>
        </patternFill>
      </fill>
      <alignment horizontal="right" vertical="center" textRotation="0" indent="0" justifyLastLine="0" readingOrder="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medium">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bottom/>
      </border>
      <protection locked="0" hidden="0"/>
    </dxf>
    <dxf>
      <font>
        <strike val="0"/>
        <outline val="0"/>
        <shadow val="0"/>
        <u val="none"/>
        <vertAlign val="baseline"/>
        <sz val="11"/>
        <name val="Arial"/>
        <scheme val="none"/>
      </font>
      <border diagonalUp="0" diagonalDown="0" outline="0">
        <left style="medium">
          <color indexed="64"/>
        </left>
        <right style="thin">
          <color indexed="64"/>
        </right>
        <top/>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scheme val="none"/>
      </font>
      <numFmt numFmtId="1" formatCode="0"/>
    </dxf>
    <dxf>
      <border>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1"/>
        <color rgb="FF808080"/>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solid">
          <fgColor indexed="64"/>
          <bgColor rgb="FFFFFF9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rgb="FFFFFF99"/>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scheme val="none"/>
      </font>
      <fill>
        <patternFill patternType="solid">
          <fgColor rgb="FF000000"/>
          <bgColor theme="0" tint="-0.249977111117893"/>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b val="0"/>
        <i/>
        <strike val="0"/>
        <condense val="0"/>
        <extend val="0"/>
        <outline val="0"/>
        <shadow val="0"/>
        <u val="none"/>
        <vertAlign val="baseline"/>
        <sz val="11"/>
        <color rgb="FF000000"/>
        <name val="Arial"/>
        <scheme val="none"/>
      </font>
      <numFmt numFmtId="167" formatCode="0.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numFmt numFmtId="167" formatCode="0.000"/>
      <fill>
        <patternFill patternType="none">
          <fgColor indexed="64"/>
          <bgColor indexed="65"/>
        </patternFill>
      </fill>
      <alignment horizontal="center" vertical="center" textRotation="0" wrapText="1" indent="0" justifyLastLine="0" shrinkToFit="0" readingOrder="0"/>
      <border diagonalUp="0" diagonalDown="0">
        <left/>
        <right/>
        <top/>
        <bottom style="thin">
          <color indexed="64"/>
        </bottom>
        <vertical/>
        <horizontal/>
      </border>
    </dxf>
    <dxf>
      <font>
        <b val="0"/>
        <i/>
        <strike val="0"/>
        <condense val="0"/>
        <extend val="0"/>
        <outline val="0"/>
        <shadow val="0"/>
        <u val="none"/>
        <vertAlign val="baseline"/>
        <sz val="11"/>
        <color rgb="FF000000"/>
        <name val="Arial"/>
        <scheme val="none"/>
      </font>
      <numFmt numFmtId="167" formatCode="0.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font>
        <b val="0"/>
        <i/>
        <strike val="0"/>
        <condense val="0"/>
        <extend val="0"/>
        <outline val="0"/>
        <shadow val="0"/>
        <u val="none"/>
        <vertAlign val="baseline"/>
        <sz val="11"/>
        <color rgb="FF000000"/>
        <name val="Arial"/>
        <scheme val="none"/>
      </font>
      <numFmt numFmtId="167" formatCode="0.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font>
        <b val="0"/>
        <i/>
        <strike val="0"/>
        <condense val="0"/>
        <extend val="0"/>
        <outline val="0"/>
        <shadow val="0"/>
        <u val="none"/>
        <vertAlign val="baseline"/>
        <sz val="11"/>
        <color rgb="FF000000"/>
        <name val="Arial"/>
        <scheme val="none"/>
      </font>
      <numFmt numFmtId="167" formatCode="0.000"/>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bottom style="thin">
          <color indexed="64"/>
        </bottom>
        <vertical/>
        <horizontal/>
      </border>
    </dxf>
    <dxf>
      <font>
        <b val="0"/>
        <i/>
        <strike val="0"/>
        <condense val="0"/>
        <extend val="0"/>
        <outline val="0"/>
        <shadow val="0"/>
        <u val="none"/>
        <vertAlign val="baseline"/>
        <sz val="11"/>
        <color rgb="FF000000"/>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bottom" textRotation="0" wrapText="1" indent="0" justifyLastLine="0" shrinkToFit="0" readingOrder="1"/>
      <border diagonalUp="0" diagonalDown="0" outline="0">
        <left style="thin">
          <color rgb="FF000000"/>
        </left>
        <right style="thin">
          <color rgb="FF000000"/>
        </right>
        <top style="thin">
          <color rgb="FF000000"/>
        </top>
        <bottom style="thin">
          <color rgb="FF000000"/>
        </bottom>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Arial"/>
        <scheme val="none"/>
      </font>
      <numFmt numFmtId="0" formatCode="General"/>
      <fill>
        <patternFill patternType="solid">
          <fgColor indexed="64"/>
          <bgColor theme="0" tint="-4.9989318521683403E-2"/>
        </patternFill>
      </fill>
      <alignment horizontal="left" vertical="center" textRotation="0" wrapText="1" indent="0" justifyLastLine="0" shrinkToFit="0" readingOrder="0"/>
      <border diagonalUp="0" diagonalDown="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11"/>
        <color rgb="FF000000"/>
        <name val="Arial"/>
        <scheme val="none"/>
      </font>
      <fill>
        <patternFill patternType="none">
          <fgColor indexed="64"/>
          <bgColor indexed="65"/>
        </patternFill>
      </fill>
      <alignment horizontal="left"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1"/>
        <color rgb="FF000000"/>
        <name val="Arial"/>
        <scheme val="none"/>
      </font>
      <fill>
        <patternFill patternType="solid">
          <fgColor rgb="FF000000"/>
          <bgColor rgb="FFC0C0C0"/>
        </patternFill>
      </fill>
      <alignment horizontal="left" vertical="center" textRotation="0" wrapText="1" indent="0" justifyLastLine="0" shrinkToFit="0" readingOrder="0"/>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medium">
          <color indexed="64"/>
        </bottom>
      </border>
      <protection locked="0" hidden="0"/>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 formatCode="0"/>
      <fill>
        <patternFill patternType="solid">
          <fgColor indexed="64"/>
          <bgColor rgb="FFFFFF99"/>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1"/>
        <color auto="1"/>
        <name val="Arial"/>
        <scheme val="none"/>
      </font>
      <numFmt numFmtId="1" formatCode="0"/>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medium">
          <color indexed="64"/>
        </left>
        <right style="thin">
          <color indexed="64"/>
        </right>
        <top style="thin">
          <color auto="1"/>
        </top>
        <bottom style="thin">
          <color auto="1"/>
        </bottom>
      </border>
      <protection locked="0" hidden="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left"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4"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medium">
          <color indexed="64"/>
        </bottom>
      </border>
      <protection locked="0" hidden="0"/>
    </dxf>
    <dxf>
      <border outline="0">
        <left style="medium">
          <color indexed="64"/>
        </left>
        <top style="medium">
          <color indexed="64"/>
        </top>
        <bottom style="medium">
          <color indexed="64"/>
        </bottom>
      </border>
    </dxf>
    <dxf>
      <numFmt numFmtId="1" formatCode="0"/>
      <alignment horizontal="left" vertical="center" textRotation="0" indent="0" justifyLastLine="0" readingOrder="0"/>
    </dxf>
    <dxf>
      <font>
        <b/>
        <i val="0"/>
        <strike val="0"/>
        <condense val="0"/>
        <extend val="0"/>
        <outline val="0"/>
        <shadow val="0"/>
        <u val="none"/>
        <vertAlign val="baseline"/>
        <sz val="11"/>
        <color auto="1"/>
        <name val="Arial"/>
        <scheme val="none"/>
      </font>
      <numFmt numFmtId="1" formatCode="0"/>
      <fill>
        <patternFill patternType="solid">
          <fgColor indexed="64"/>
          <bgColor theme="8"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1" formatCode="0"/>
      <fill>
        <patternFill patternType="solid">
          <fgColor indexed="64"/>
          <bgColor rgb="FFFFFF99"/>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rgb="FFFFFF99"/>
        </patternFill>
      </fill>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medium">
          <color indexed="64"/>
        </bottom>
      </border>
      <protection locked="0" hidden="0"/>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 formatCode="0"/>
      <fill>
        <patternFill patternType="solid">
          <fgColor indexed="64"/>
          <bgColor rgb="FFFFFF99"/>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1"/>
        <color auto="1"/>
        <name val="Arial"/>
        <scheme val="none"/>
      </font>
      <numFmt numFmtId="1" formatCode="0"/>
      <fill>
        <patternFill patternType="solid">
          <fgColor indexed="64"/>
          <bgColor theme="7"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solid">
          <fgColor indexed="64"/>
          <bgColor theme="0" tint="-0.249977111117893"/>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left"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7"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border outline="0">
        <left style="medium">
          <color indexed="64"/>
        </left>
      </border>
    </dxf>
    <dxf>
      <font>
        <b val="0"/>
        <i val="0"/>
        <strike val="0"/>
        <condense val="0"/>
        <extend val="0"/>
        <outline val="0"/>
        <shadow val="0"/>
        <u val="none"/>
        <vertAlign val="baseline"/>
        <sz val="11"/>
        <color auto="1"/>
        <name val="Arial"/>
        <scheme val="none"/>
      </font>
      <numFmt numFmtId="1" formatCode="0"/>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style="medium">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numFmt numFmtId="30" formatCode="@"/>
      <fill>
        <patternFill patternType="solid">
          <fgColor indexed="64"/>
          <bgColor theme="0" tint="-4.9989318521683403E-2"/>
        </patternFill>
      </fill>
      <alignment horizontal="left" vertical="center" textRotation="0" wrapText="1" indent="0" justifyLastLine="0" shrinkToFit="1"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medium">
          <color indexed="64"/>
        </bottom>
      </border>
      <protection locked="0" hidden="0"/>
    </dxf>
    <dxf>
      <border outline="0">
        <left style="medium">
          <color indexed="64"/>
        </left>
        <top style="medium">
          <color indexed="64"/>
        </top>
        <bottom style="medium">
          <color indexed="64"/>
        </bottom>
      </border>
    </dxf>
    <dxf>
      <numFmt numFmtId="1" formatCode="0"/>
      <alignment horizontal="left" vertical="center" textRotation="0" indent="0" justifyLastLine="0" readingOrder="0"/>
    </dxf>
    <dxf>
      <font>
        <b/>
        <i val="0"/>
        <strike val="0"/>
        <condense val="0"/>
        <extend val="0"/>
        <outline val="0"/>
        <shadow val="0"/>
        <u val="none"/>
        <vertAlign val="baseline"/>
        <sz val="11"/>
        <color auto="1"/>
        <name val="Arial"/>
        <scheme val="none"/>
      </font>
      <numFmt numFmtId="1" formatCode="0"/>
      <fill>
        <patternFill patternType="solid">
          <fgColor indexed="64"/>
          <bgColor theme="5"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ill>
        <patternFill>
          <bgColor theme="5"/>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lor auto="1"/>
      </font>
      <numFmt numFmtId="0" formatCode="General"/>
      <fill>
        <patternFill patternType="solid">
          <fgColor theme="1"/>
          <bgColor rgb="FFFF0000"/>
        </patternFill>
      </fill>
      <border>
        <top/>
      </border>
    </dxf>
    <dxf>
      <fill>
        <patternFill>
          <bgColor rgb="FFFFFF00"/>
        </patternFill>
      </fill>
    </dxf>
    <dxf>
      <fill>
        <patternFill>
          <bgColor theme="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rgb="FFFFFFFF"/>
        </patternFill>
      </fill>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right" vertical="center" textRotation="0" wrapText="1" indent="0" justifyLastLine="0" shrinkToFit="0" readingOrder="0"/>
      <border diagonalUp="0" diagonalDown="0" outline="0">
        <left style="thin">
          <color rgb="FF000000"/>
        </left>
        <right style="medium">
          <color indexed="64"/>
        </right>
        <top style="thin">
          <color rgb="FF000000"/>
        </top>
        <bottom style="thin">
          <color rgb="FF000000"/>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Arial"/>
        <scheme val="none"/>
      </font>
      <alignment horizontal="right"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7" tint="0.39997558519241921"/>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numFmt numFmtId="14" formatCode="0.00%"/>
      <alignment horizontal="righ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right" vertical="center" textRotation="0" wrapText="1" indent="0" justifyLastLine="0" shrinkToFit="0" readingOrder="0"/>
      <border diagonalUp="0" diagonalDown="0" outline="0">
        <left style="thin">
          <color auto="1"/>
        </left>
        <right style="medium">
          <color indexed="64"/>
        </right>
        <top style="medium">
          <color auto="1"/>
        </top>
        <bottom style="medium">
          <color auto="1"/>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auto="1"/>
        </left>
        <right style="thin">
          <color auto="1"/>
        </right>
        <top style="medium">
          <color auto="1"/>
        </top>
        <bottom style="medium">
          <color auto="1"/>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auto="1"/>
        </left>
        <right style="thin">
          <color auto="1"/>
        </right>
        <top style="medium">
          <color auto="1"/>
        </top>
        <bottom style="medium">
          <color auto="1"/>
        </bottom>
      </border>
    </dxf>
    <dxf>
      <font>
        <b val="0"/>
        <i val="0"/>
        <strike val="0"/>
        <condense val="0"/>
        <extend val="0"/>
        <outline val="0"/>
        <shadow val="0"/>
        <u val="none"/>
        <vertAlign val="baseline"/>
        <sz val="11"/>
        <color rgb="FF000000"/>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thin">
          <color auto="1"/>
        </left>
        <right style="thin">
          <color auto="1"/>
        </right>
        <top style="medium">
          <color auto="1"/>
        </top>
        <bottom style="medium">
          <color auto="1"/>
        </bottom>
      </border>
    </dxf>
    <dxf>
      <font>
        <b val="0"/>
        <i val="0"/>
        <strike val="0"/>
        <condense val="0"/>
        <extend val="0"/>
        <outline val="0"/>
        <shadow val="0"/>
        <u val="none"/>
        <vertAlign val="baseline"/>
        <sz val="11"/>
        <color theme="1"/>
        <name val="Arial"/>
        <scheme val="none"/>
      </font>
      <fill>
        <patternFill patternType="solid">
          <fgColor indexed="64"/>
          <bgColor theme="7" tint="0.59999389629810485"/>
        </patternFill>
      </fill>
      <alignment horizontal="left" vertical="center" textRotation="0" wrapText="1" indent="0" justifyLastLine="0" shrinkToFit="0" readingOrder="0"/>
      <border diagonalUp="0" diagonalDown="0" outline="0">
        <left style="medium">
          <color indexed="64"/>
        </left>
        <right style="thin">
          <color auto="1"/>
        </right>
        <top style="medium">
          <color auto="1"/>
        </top>
        <bottom style="medium">
          <color auto="1"/>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7" tint="0.39997558519241921"/>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165" formatCode="0.0"/>
      <alignment horizontal="right"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indexed="64"/>
        </left>
        <right style="medium">
          <color rgb="FF000000"/>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rgb="FF000000"/>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fill>
        <patternFill patternType="solid">
          <fgColor rgb="FF000000"/>
          <bgColor theme="0" tint="-0.14999847407452621"/>
        </patternFill>
      </fill>
      <alignment horizontal="left" vertical="center" textRotation="0" wrapText="1" indent="0" justifyLastLine="0" shrinkToFit="0" readingOrder="0"/>
      <border diagonalUp="0" diagonalDown="0">
        <left style="medium">
          <color rgb="FF000000"/>
        </left>
        <right style="thin">
          <color indexed="64"/>
        </right>
        <top style="thin">
          <color indexed="64"/>
        </top>
        <bottom style="thin">
          <color indexed="64"/>
        </bottom>
        <vertical/>
        <horizontal/>
      </border>
    </dxf>
    <dxf>
      <border outline="0">
        <right style="medium">
          <color indexed="64"/>
        </right>
        <top style="medium">
          <color indexed="64"/>
        </top>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 formatCode="0"/>
      <fill>
        <patternFill patternType="solid">
          <fgColor indexed="64"/>
          <bgColor theme="7"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border diagonalUp="0" diagonalDown="0" outline="0">
        <left style="medium">
          <color indexed="64"/>
        </left>
        <right style="medium">
          <color indexed="64"/>
        </right>
        <top/>
        <bottom/>
      </border>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dxf>
    <dxf>
      <alignment horizontal="right" vertical="center" textRotation="0" indent="0" justifyLastLine="0" readingOrder="0"/>
      <border outline="0">
        <left style="thin">
          <color indexed="64"/>
        </left>
      </border>
    </dxf>
    <dxf>
      <fill>
        <patternFill patternType="solid">
          <fgColor indexed="64"/>
          <bgColor theme="0" tint="-0.249977111117893"/>
        </patternFill>
      </fill>
      <alignment horizontal="right" vertical="center" textRotation="0" indent="0" justifyLastLine="0" readingOrder="0"/>
      <border outline="0">
        <left style="thin">
          <color indexed="64"/>
        </left>
      </border>
    </dxf>
    <dxf>
      <fill>
        <patternFill patternType="solid">
          <fgColor indexed="64"/>
          <bgColor theme="0" tint="-0.249977111117893"/>
        </patternFill>
      </fill>
      <alignment horizontal="right" vertical="center" textRotation="0" indent="0" justifyLastLine="0" readingOrder="0"/>
      <border outline="0">
        <left style="thin">
          <color indexed="64"/>
        </left>
      </border>
    </dxf>
    <dxf>
      <fill>
        <patternFill patternType="solid">
          <fgColor indexed="64"/>
          <bgColor theme="0" tint="-0.249977111117893"/>
        </patternFill>
      </fill>
      <alignment horizontal="right" vertical="center" textRotation="0" indent="0" justifyLastLine="0" readingOrder="0"/>
      <border outline="0">
        <left style="thin">
          <color indexed="64"/>
        </left>
      </border>
    </dxf>
    <dxf>
      <fill>
        <patternFill patternType="solid">
          <fgColor indexed="64"/>
          <bgColor theme="0" tint="-0.249977111117893"/>
        </patternFill>
      </fill>
      <alignment horizontal="right" vertical="center" textRotation="0" indent="0" justifyLastLine="0" readingOrder="0"/>
      <border outline="0">
        <left style="thin">
          <color indexed="64"/>
        </left>
      </border>
    </dxf>
    <dxf>
      <fill>
        <patternFill patternType="solid">
          <fgColor indexed="64"/>
          <bgColor theme="0" tint="-0.249977111117893"/>
        </patternFill>
      </fill>
      <alignment horizontal="right" vertical="center" textRotation="0" indent="0" justifyLastLine="0" readingOrder="0"/>
    </dxf>
    <dxf>
      <alignment horizontal="right" vertical="center" textRotation="0" indent="0" justifyLastLine="0" readingOrder="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Arial"/>
        <scheme val="none"/>
      </font>
      <numFmt numFmtId="1" formatCode="0"/>
      <fill>
        <patternFill patternType="solid">
          <fgColor indexed="64"/>
          <bgColor theme="9"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border outline="0">
        <left style="thin">
          <color indexed="64"/>
        </left>
      </border>
    </dxf>
    <dxf>
      <alignment horizontal="right" vertical="center" textRotation="0" indent="0" justifyLastLine="0" shrinkToFit="0" readingOrder="0"/>
      <border outline="0">
        <left style="thin">
          <color indexed="64"/>
        </left>
      </border>
    </dxf>
    <dxf>
      <alignment horizontal="right" vertical="center" textRotation="0" indent="0" justifyLastLine="0" shrinkToFit="0" readingOrder="0"/>
      <border outline="0">
        <right style="thin">
          <color indexed="64"/>
        </right>
      </border>
    </dxf>
    <dxf>
      <border outline="0">
        <right style="thin">
          <color indexed="64"/>
        </right>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5"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border outline="0">
        <left style="thin">
          <color indexed="64"/>
        </left>
      </border>
    </dxf>
    <dxf>
      <alignment horizontal="right" vertical="center" textRotation="0" indent="0" justifyLastLine="0" shrinkToFit="0" readingOrder="0"/>
      <border outline="0">
        <left style="thin">
          <color indexed="64"/>
        </left>
      </border>
    </dxf>
    <dxf>
      <alignment horizontal="right" vertical="center" textRotation="0" indent="0" justifyLastLine="0" shrinkToFit="0" readingOrder="0"/>
      <border outline="0">
        <right style="thin">
          <color indexed="64"/>
        </right>
      </border>
    </dxf>
    <dxf>
      <border outline="0">
        <right style="thin">
          <color indexed="64"/>
        </right>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border outline="0">
        <left style="thin">
          <color indexed="64"/>
        </left>
      </border>
    </dxf>
    <dxf>
      <alignment horizontal="right" vertical="center" textRotation="0" wrapText="0" indent="0" justifyLastLine="0" shrinkToFit="0" readingOrder="0"/>
      <border>
        <left style="thin">
          <color indexed="64"/>
        </left>
      </border>
    </dxf>
    <dxf>
      <numFmt numFmtId="2" formatCode="0.00"/>
    </dxf>
    <dxf>
      <alignment horizontal="right" vertical="center" textRotation="0" wrapText="0" indent="0" justifyLastLine="0" shrinkToFit="0" readingOrder="0"/>
      <border>
        <right style="thin">
          <color indexed="64"/>
        </right>
      </border>
    </dxf>
    <dxf>
      <border outline="0">
        <right style="thin">
          <color indexed="64"/>
        </right>
      </border>
    </dxf>
    <dxf>
      <border outline="0">
        <top style="thin">
          <color indexed="64"/>
        </top>
      </border>
    </dxf>
    <dxf>
      <border outline="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border diagonalUp="0" diagonalDown="0">
        <top style="thin">
          <color indexed="64"/>
        </top>
        <bottom style="thin">
          <color indexed="64"/>
        </bottom>
        <horizontal style="thin">
          <color indexed="64"/>
        </horizontal>
      </border>
    </dxf>
    <dxf>
      <border diagonalUp="0" diagonalDown="0" outline="0">
        <left style="thin">
          <color indexed="64"/>
        </left>
        <top style="thin">
          <color indexed="64"/>
        </top>
        <bottom style="thin">
          <color indexed="64"/>
        </bottom>
      </border>
    </dxf>
    <dxf>
      <alignment horizontal="right" vertical="center" textRotation="0" wrapText="0" indent="0" justifyLastLine="0" shrinkToFit="0" readingOrder="0"/>
      <border diagonalUp="0" diagonalDown="0">
        <left style="thin">
          <color indexed="64"/>
        </left>
        <top style="thin">
          <color indexed="64"/>
        </top>
        <bottom style="thin">
          <color indexed="64"/>
        </bottom>
      </border>
    </dxf>
    <dxf>
      <numFmt numFmtId="2" formatCode="0.00"/>
    </dxf>
    <dxf>
      <alignment horizontal="right" vertical="center" textRotation="0" wrapText="0" indent="0" justifyLastLine="0" shrinkToFit="0" readingOrder="0"/>
      <border diagonalUp="0" diagonalDown="0">
        <right style="thin">
          <color indexed="64"/>
        </right>
        <top style="thin">
          <color indexed="64"/>
        </top>
        <bottom style="thin">
          <color indexed="64"/>
        </bottom>
      </border>
    </dxf>
    <dxf>
      <border diagonalUp="0" diagonalDown="0" outline="0">
        <right style="thin">
          <color indexed="64"/>
        </right>
        <top style="thin">
          <color indexed="64"/>
        </top>
        <bottom style="thin">
          <color indexed="64"/>
        </bottom>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border diagonalUp="0" diagonalDown="0">
        <top style="thin">
          <color indexed="64"/>
        </top>
        <bottom style="thin">
          <color indexed="64"/>
        </bottom>
        <horizontal style="thin">
          <color indexed="64"/>
        </horizontal>
      </border>
    </dxf>
    <dxf>
      <border diagonalUp="0" diagonalDown="0" outline="0">
        <left style="thin">
          <color indexed="64"/>
        </left>
        <top style="thin">
          <color indexed="64"/>
        </top>
        <bottom style="thin">
          <color indexed="64"/>
        </bottom>
      </border>
    </dxf>
    <dxf>
      <alignment horizontal="right" vertical="center" textRotation="0" wrapText="0" indent="0" justifyLastLine="0" shrinkToFit="0" readingOrder="0"/>
      <border diagonalUp="0" diagonalDown="0">
        <left style="thin">
          <color indexed="64"/>
        </left>
        <top style="thin">
          <color indexed="64"/>
        </top>
        <bottom style="thin">
          <color indexed="64"/>
        </bottom>
      </border>
    </dxf>
    <dxf>
      <numFmt numFmtId="2" formatCode="0.00"/>
    </dxf>
    <dxf>
      <alignment horizontal="right" vertical="center" textRotation="0" wrapText="0" indent="0" justifyLastLine="0" shrinkToFit="0" readingOrder="0"/>
      <border diagonalUp="0" diagonalDown="0">
        <right style="thin">
          <color indexed="64"/>
        </right>
        <top style="thin">
          <color indexed="64"/>
        </top>
        <bottom style="thin">
          <color indexed="64"/>
        </bottom>
      </border>
    </dxf>
    <dxf>
      <border diagonalUp="0" diagonalDown="0" outline="0">
        <right style="thin">
          <color indexed="64"/>
        </right>
        <top style="thin">
          <color indexed="64"/>
        </top>
        <bottom style="thin">
          <color indexed="64"/>
        </bottom>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diagonalUp="0" diagonalDown="0">
        <top style="thin">
          <color indexed="64"/>
        </top>
        <bottom style="thin">
          <color indexed="64"/>
        </bottom>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2" formatCode="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outline="0">
        <left style="thin">
          <color indexed="64"/>
        </lef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alignment horizontal="right" vertical="center" textRotation="0" wrapText="0" indent="0" justifyLastLine="0" shrinkToFit="0" readingOrder="0"/>
      <border diagonalUp="0" diagonalDown="0">
        <left style="thin">
          <color indexed="64"/>
        </lef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numFmt numFmtId="2" formatCode="0.00"/>
    </dxf>
    <dxf>
      <alignment horizontal="right" vertical="center" textRotation="0" wrapText="0" indent="0" justifyLastLine="0" shrinkToFit="0" readingOrder="0"/>
      <border diagonalUp="0" diagonalDown="0">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border>
    </dxf>
    <dxf>
      <border diagonalUp="0" diagonalDown="0">
        <top style="thin">
          <color indexed="64"/>
        </top>
        <bottom style="thin">
          <color indexed="64"/>
        </bottom>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9" tint="0.3999755851924192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FFFF99"/>
      <color rgb="FFCCFFCC"/>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DYAA 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SSWSSW!$G$368:$CI$368</c:f>
              <c:numCache>
                <c:formatCode>0.00</c:formatCode>
                <c:ptCount val="81"/>
                <c:pt idx="0">
                  <c:v>65.599999999999994</c:v>
                </c:pt>
                <c:pt idx="1">
                  <c:v>68.56</c:v>
                </c:pt>
                <c:pt idx="2">
                  <c:v>79.062404299999997</c:v>
                </c:pt>
                <c:pt idx="3">
                  <c:v>79.468412519999987</c:v>
                </c:pt>
                <c:pt idx="4">
                  <c:v>79.75483165</c:v>
                </c:pt>
                <c:pt idx="5">
                  <c:v>79.856570180000006</c:v>
                </c:pt>
                <c:pt idx="6">
                  <c:v>82.309514730000004</c:v>
                </c:pt>
                <c:pt idx="7">
                  <c:v>85.146538190000001</c:v>
                </c:pt>
                <c:pt idx="8">
                  <c:v>88.004548530000008</c:v>
                </c:pt>
                <c:pt idx="9">
                  <c:v>90.899446300000008</c:v>
                </c:pt>
                <c:pt idx="10">
                  <c:v>93.797019700000007</c:v>
                </c:pt>
                <c:pt idx="11">
                  <c:v>96.532821400000003</c:v>
                </c:pt>
                <c:pt idx="12">
                  <c:v>99.246251400000006</c:v>
                </c:pt>
                <c:pt idx="13">
                  <c:v>101.9235079</c:v>
                </c:pt>
                <c:pt idx="14">
                  <c:v>104.5478061</c:v>
                </c:pt>
                <c:pt idx="15">
                  <c:v>107.12660870000001</c:v>
                </c:pt>
                <c:pt idx="16">
                  <c:v>109.698542</c:v>
                </c:pt>
                <c:pt idx="17">
                  <c:v>112.21063450000001</c:v>
                </c:pt>
                <c:pt idx="18">
                  <c:v>114.6587135</c:v>
                </c:pt>
                <c:pt idx="19">
                  <c:v>117.0456872</c:v>
                </c:pt>
                <c:pt idx="20">
                  <c:v>119.3738752</c:v>
                </c:pt>
                <c:pt idx="21">
                  <c:v>121.640765</c:v>
                </c:pt>
                <c:pt idx="22">
                  <c:v>123.8432682</c:v>
                </c:pt>
                <c:pt idx="23">
                  <c:v>125.98736480000001</c:v>
                </c:pt>
                <c:pt idx="24">
                  <c:v>128.060957</c:v>
                </c:pt>
                <c:pt idx="25">
                  <c:v>130.07036479999999</c:v>
                </c:pt>
                <c:pt idx="26">
                  <c:v>131.87291519999999</c:v>
                </c:pt>
                <c:pt idx="27">
                  <c:v>133.61038249999999</c:v>
                </c:pt>
                <c:pt idx="28">
                  <c:v>135.32797199999999</c:v>
                </c:pt>
                <c:pt idx="29">
                  <c:v>137.026084</c:v>
                </c:pt>
                <c:pt idx="30">
                  <c:v>138.70553629999998</c:v>
                </c:pt>
                <c:pt idx="31">
                  <c:v>140.56400789999998</c:v>
                </c:pt>
                <c:pt idx="32">
                  <c:v>142.4089946</c:v>
                </c:pt>
                <c:pt idx="33">
                  <c:v>144.2405976</c:v>
                </c:pt>
                <c:pt idx="34">
                  <c:v>146.0592298</c:v>
                </c:pt>
                <c:pt idx="35">
                  <c:v>147.86506069999999</c:v>
                </c:pt>
                <c:pt idx="36">
                  <c:v>149.65841449999999</c:v>
                </c:pt>
                <c:pt idx="37">
                  <c:v>151.43936959999999</c:v>
                </c:pt>
                <c:pt idx="38">
                  <c:v>153.20840219999999</c:v>
                </c:pt>
                <c:pt idx="39">
                  <c:v>154.96566229999999</c:v>
                </c:pt>
                <c:pt idx="40">
                  <c:v>156.71137569999999</c:v>
                </c:pt>
                <c:pt idx="41">
                  <c:v>158.44584569999998</c:v>
                </c:pt>
                <c:pt idx="42">
                  <c:v>160.1692084</c:v>
                </c:pt>
                <c:pt idx="43">
                  <c:v>161.8809364</c:v>
                </c:pt>
                <c:pt idx="44">
                  <c:v>163.58134949999999</c:v>
                </c:pt>
                <c:pt idx="45">
                  <c:v>165.2705981</c:v>
                </c:pt>
                <c:pt idx="46">
                  <c:v>166.9489097</c:v>
                </c:pt>
                <c:pt idx="47">
                  <c:v>168.61667399999999</c:v>
                </c:pt>
                <c:pt idx="48">
                  <c:v>170.27385999999998</c:v>
                </c:pt>
                <c:pt idx="49">
                  <c:v>171.92093259999999</c:v>
                </c:pt>
                <c:pt idx="50">
                  <c:v>173.55818689999998</c:v>
                </c:pt>
                <c:pt idx="51">
                  <c:v>175.1854936</c:v>
                </c:pt>
                <c:pt idx="52">
                  <c:v>176.80347609999998</c:v>
                </c:pt>
                <c:pt idx="53">
                  <c:v>178.41191119999999</c:v>
                </c:pt>
                <c:pt idx="54">
                  <c:v>180.0113317</c:v>
                </c:pt>
                <c:pt idx="55">
                  <c:v>181.60158939999999</c:v>
                </c:pt>
                <c:pt idx="56">
                  <c:v>183.18329659999998</c:v>
                </c:pt>
                <c:pt idx="57">
                  <c:v>184.7564678</c:v>
                </c:pt>
                <c:pt idx="58">
                  <c:v>186.32119799999998</c:v>
                </c:pt>
                <c:pt idx="59">
                  <c:v>187.87774999999999</c:v>
                </c:pt>
                <c:pt idx="60">
                  <c:v>189.4262976</c:v>
                </c:pt>
                <c:pt idx="61">
                  <c:v>190.96709809999999</c:v>
                </c:pt>
                <c:pt idx="62">
                  <c:v>192.50040619999999</c:v>
                </c:pt>
                <c:pt idx="63">
                  <c:v>194.0261275</c:v>
                </c:pt>
                <c:pt idx="64">
                  <c:v>195.5446834</c:v>
                </c:pt>
                <c:pt idx="65">
                  <c:v>197.05597259999999</c:v>
                </c:pt>
                <c:pt idx="66">
                  <c:v>198.56041189999999</c:v>
                </c:pt>
                <c:pt idx="67">
                  <c:v>200.05806759999999</c:v>
                </c:pt>
                <c:pt idx="68">
                  <c:v>201.54891519999998</c:v>
                </c:pt>
                <c:pt idx="69">
                  <c:v>203.03354039999999</c:v>
                </c:pt>
                <c:pt idx="70">
                  <c:v>204.51182599999999</c:v>
                </c:pt>
                <c:pt idx="71">
                  <c:v>205.98391459999999</c:v>
                </c:pt>
                <c:pt idx="72">
                  <c:v>207.45003449999999</c:v>
                </c:pt>
                <c:pt idx="73">
                  <c:v>208.9104121</c:v>
                </c:pt>
                <c:pt idx="74">
                  <c:v>210.36491759999998</c:v>
                </c:pt>
                <c:pt idx="75">
                  <c:v>211.81394939999998</c:v>
                </c:pt>
                <c:pt idx="76">
                  <c:v>213.2576387</c:v>
                </c:pt>
                <c:pt idx="77">
                  <c:v>214.6959363</c:v>
                </c:pt>
                <c:pt idx="78">
                  <c:v>216.12905699999999</c:v>
                </c:pt>
                <c:pt idx="79">
                  <c:v>217.55730349999999</c:v>
                </c:pt>
                <c:pt idx="80">
                  <c:v>218.98061919999998</c:v>
                </c:pt>
              </c:numCache>
            </c:numRef>
          </c:val>
          <c:extLst>
            <c:ext xmlns:c16="http://schemas.microsoft.com/office/drawing/2014/chart" uri="{C3380CC4-5D6E-409C-BE32-E72D297353CC}">
              <c16:uniqueId val="{00000000-5926-460B-8B58-0BB3AAA5F9C3}"/>
            </c:ext>
          </c:extLst>
        </c:ser>
        <c:ser>
          <c:idx val="0"/>
          <c:order val="1"/>
          <c:tx>
            <c:v>Unmeasured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SSWSSW!$G$369:$CI$369</c:f>
              <c:numCache>
                <c:formatCode>0.00</c:formatCode>
                <c:ptCount val="81"/>
                <c:pt idx="0">
                  <c:v>116.96</c:v>
                </c:pt>
                <c:pt idx="1">
                  <c:v>114.91</c:v>
                </c:pt>
                <c:pt idx="2">
                  <c:v>130.914804</c:v>
                </c:pt>
                <c:pt idx="3">
                  <c:v>124.79915750000001</c:v>
                </c:pt>
                <c:pt idx="4">
                  <c:v>118.8706402</c:v>
                </c:pt>
                <c:pt idx="5">
                  <c:v>113.12072909999999</c:v>
                </c:pt>
                <c:pt idx="6">
                  <c:v>110.86814029999999</c:v>
                </c:pt>
                <c:pt idx="7">
                  <c:v>108.43750849999999</c:v>
                </c:pt>
                <c:pt idx="8">
                  <c:v>106.02974189999999</c:v>
                </c:pt>
                <c:pt idx="9">
                  <c:v>103.6372415</c:v>
                </c:pt>
                <c:pt idx="10">
                  <c:v>101.25857049999999</c:v>
                </c:pt>
                <c:pt idx="11">
                  <c:v>99.05454619999999</c:v>
                </c:pt>
                <c:pt idx="12">
                  <c:v>96.857421899999991</c:v>
                </c:pt>
                <c:pt idx="13">
                  <c:v>94.685979599999996</c:v>
                </c:pt>
                <c:pt idx="14">
                  <c:v>92.548894599999997</c:v>
                </c:pt>
                <c:pt idx="15">
                  <c:v>90.457246599999991</c:v>
                </c:pt>
                <c:pt idx="16">
                  <c:v>88.46453593999999</c:v>
                </c:pt>
                <c:pt idx="17">
                  <c:v>86.535512830000002</c:v>
                </c:pt>
                <c:pt idx="18">
                  <c:v>84.670567390000002</c:v>
                </c:pt>
                <c:pt idx="19">
                  <c:v>82.870730199999997</c:v>
                </c:pt>
                <c:pt idx="20">
                  <c:v>81.137041060000001</c:v>
                </c:pt>
                <c:pt idx="21">
                  <c:v>79.47026541999999</c:v>
                </c:pt>
                <c:pt idx="22">
                  <c:v>77.87124369</c:v>
                </c:pt>
                <c:pt idx="23">
                  <c:v>76.341547789999993</c:v>
                </c:pt>
                <c:pt idx="24">
                  <c:v>74.881639669999998</c:v>
                </c:pt>
                <c:pt idx="25">
                  <c:v>73.493353939999992</c:v>
                </c:pt>
                <c:pt idx="26">
                  <c:v>72.178520259999999</c:v>
                </c:pt>
                <c:pt idx="27">
                  <c:v>70.938855820000001</c:v>
                </c:pt>
                <c:pt idx="28">
                  <c:v>69.721023289999991</c:v>
                </c:pt>
                <c:pt idx="29">
                  <c:v>68.52465436</c:v>
                </c:pt>
                <c:pt idx="30">
                  <c:v>67.349391429999997</c:v>
                </c:pt>
                <c:pt idx="31">
                  <c:v>66.279031129999993</c:v>
                </c:pt>
                <c:pt idx="32">
                  <c:v>65.225679079999992</c:v>
                </c:pt>
                <c:pt idx="33">
                  <c:v>64.189046499999989</c:v>
                </c:pt>
                <c:pt idx="34">
                  <c:v>63.168866649999998</c:v>
                </c:pt>
                <c:pt idx="35">
                  <c:v>62.164864940000001</c:v>
                </c:pt>
                <c:pt idx="36">
                  <c:v>61.176779819999993</c:v>
                </c:pt>
                <c:pt idx="37">
                  <c:v>60.204342479999994</c:v>
                </c:pt>
                <c:pt idx="38">
                  <c:v>59.2473083</c:v>
                </c:pt>
                <c:pt idx="39">
                  <c:v>58.305421389999992</c:v>
                </c:pt>
                <c:pt idx="40">
                  <c:v>57.378434209999995</c:v>
                </c:pt>
                <c:pt idx="41">
                  <c:v>56.466107129999997</c:v>
                </c:pt>
                <c:pt idx="42">
                  <c:v>55.568197470000001</c:v>
                </c:pt>
                <c:pt idx="43">
                  <c:v>54.68480375</c:v>
                </c:pt>
                <c:pt idx="44">
                  <c:v>53.815685739999992</c:v>
                </c:pt>
                <c:pt idx="45">
                  <c:v>52.960600670000005</c:v>
                </c:pt>
                <c:pt idx="46">
                  <c:v>52.11931362</c:v>
                </c:pt>
                <c:pt idx="47">
                  <c:v>51.291600270000004</c:v>
                </c:pt>
                <c:pt idx="48">
                  <c:v>50.477224219999997</c:v>
                </c:pt>
                <c:pt idx="49">
                  <c:v>49.675972349999995</c:v>
                </c:pt>
                <c:pt idx="50">
                  <c:v>48.887628770000006</c:v>
                </c:pt>
                <c:pt idx="51">
                  <c:v>48.111966319999993</c:v>
                </c:pt>
                <c:pt idx="52">
                  <c:v>47.348788900000002</c:v>
                </c:pt>
                <c:pt idx="53">
                  <c:v>46.597874289999993</c:v>
                </c:pt>
                <c:pt idx="54">
                  <c:v>45.859030410000003</c:v>
                </c:pt>
                <c:pt idx="55">
                  <c:v>45.132045739999995</c:v>
                </c:pt>
                <c:pt idx="56">
                  <c:v>44.416737600000005</c:v>
                </c:pt>
                <c:pt idx="57">
                  <c:v>43.712907029999997</c:v>
                </c:pt>
                <c:pt idx="58">
                  <c:v>43.020361480000005</c:v>
                </c:pt>
                <c:pt idx="59">
                  <c:v>42.338917050000006</c:v>
                </c:pt>
                <c:pt idx="60">
                  <c:v>41.668390380000005</c:v>
                </c:pt>
                <c:pt idx="61">
                  <c:v>41.00860376</c:v>
                </c:pt>
                <c:pt idx="62">
                  <c:v>40.359382479999994</c:v>
                </c:pt>
                <c:pt idx="63">
                  <c:v>39.720545029999997</c:v>
                </c:pt>
                <c:pt idx="64">
                  <c:v>39.091927670000004</c:v>
                </c:pt>
                <c:pt idx="65">
                  <c:v>38.473355119999994</c:v>
                </c:pt>
                <c:pt idx="66">
                  <c:v>37.864669230000004</c:v>
                </c:pt>
                <c:pt idx="67">
                  <c:v>37.265705190000006</c:v>
                </c:pt>
                <c:pt idx="68">
                  <c:v>36.676298939999995</c:v>
                </c:pt>
                <c:pt idx="69">
                  <c:v>36.096304660000001</c:v>
                </c:pt>
                <c:pt idx="70">
                  <c:v>35.525561389999993</c:v>
                </c:pt>
                <c:pt idx="71">
                  <c:v>34.963917530000003</c:v>
                </c:pt>
                <c:pt idx="72">
                  <c:v>34.411226139999997</c:v>
                </c:pt>
                <c:pt idx="73">
                  <c:v>33.867342669999999</c:v>
                </c:pt>
                <c:pt idx="74">
                  <c:v>33.332116940000006</c:v>
                </c:pt>
                <c:pt idx="75">
                  <c:v>32.805413419999994</c:v>
                </c:pt>
                <c:pt idx="76">
                  <c:v>32.287092749999999</c:v>
                </c:pt>
                <c:pt idx="77">
                  <c:v>31.777014159999997</c:v>
                </c:pt>
                <c:pt idx="78">
                  <c:v>31.275045029999998</c:v>
                </c:pt>
                <c:pt idx="79">
                  <c:v>30.781056760000002</c:v>
                </c:pt>
                <c:pt idx="80">
                  <c:v>30.294915470000003</c:v>
                </c:pt>
              </c:numCache>
            </c:numRef>
          </c:val>
          <c:extLst>
            <c:ext xmlns:c16="http://schemas.microsoft.com/office/drawing/2014/chart" uri="{C3380CC4-5D6E-409C-BE32-E72D297353CC}">
              <c16:uniqueId val="{00000001-5926-460B-8B58-0BB3AAA5F9C3}"/>
            </c:ext>
          </c:extLst>
        </c:ser>
        <c:ser>
          <c:idx val="1"/>
          <c:order val="2"/>
          <c:tx>
            <c:v>Non-household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SSWSSW!$G$370:$CI$370</c:f>
              <c:numCache>
                <c:formatCode>0.00</c:formatCode>
                <c:ptCount val="81"/>
                <c:pt idx="0">
                  <c:v>55.7</c:v>
                </c:pt>
                <c:pt idx="1">
                  <c:v>51.87</c:v>
                </c:pt>
                <c:pt idx="2">
                  <c:v>51.87</c:v>
                </c:pt>
                <c:pt idx="3">
                  <c:v>52.852867860000003</c:v>
                </c:pt>
                <c:pt idx="4">
                  <c:v>53.296949509999997</c:v>
                </c:pt>
                <c:pt idx="5">
                  <c:v>53.75603057</c:v>
                </c:pt>
                <c:pt idx="6">
                  <c:v>54.127449499999997</c:v>
                </c:pt>
                <c:pt idx="7">
                  <c:v>54.37729624</c:v>
                </c:pt>
                <c:pt idx="8">
                  <c:v>54.597106500000002</c:v>
                </c:pt>
                <c:pt idx="9">
                  <c:v>54.796690419999997</c:v>
                </c:pt>
                <c:pt idx="10">
                  <c:v>54.984620450000001</c:v>
                </c:pt>
                <c:pt idx="11">
                  <c:v>55.140003159999999</c:v>
                </c:pt>
                <c:pt idx="12">
                  <c:v>55.258577449999997</c:v>
                </c:pt>
                <c:pt idx="13">
                  <c:v>55.371272949999998</c:v>
                </c:pt>
                <c:pt idx="14">
                  <c:v>55.481825690000001</c:v>
                </c:pt>
                <c:pt idx="15">
                  <c:v>55.597302249999998</c:v>
                </c:pt>
                <c:pt idx="16">
                  <c:v>55.714842660000002</c:v>
                </c:pt>
                <c:pt idx="17">
                  <c:v>55.836311160000001</c:v>
                </c:pt>
                <c:pt idx="18">
                  <c:v>55.959589430000001</c:v>
                </c:pt>
                <c:pt idx="19">
                  <c:v>56.084234309999999</c:v>
                </c:pt>
                <c:pt idx="20">
                  <c:v>56.20913762</c:v>
                </c:pt>
                <c:pt idx="21">
                  <c:v>56.31421315</c:v>
                </c:pt>
                <c:pt idx="22">
                  <c:v>56.377782820999997</c:v>
                </c:pt>
                <c:pt idx="23">
                  <c:v>56.441352480999996</c:v>
                </c:pt>
                <c:pt idx="24">
                  <c:v>56.504922141999998</c:v>
                </c:pt>
                <c:pt idx="25">
                  <c:v>56.568491813000001</c:v>
                </c:pt>
                <c:pt idx="26">
                  <c:v>56.632061473999997</c:v>
                </c:pt>
                <c:pt idx="27">
                  <c:v>56.695631133999996</c:v>
                </c:pt>
                <c:pt idx="28">
                  <c:v>56.759200804999999</c:v>
                </c:pt>
                <c:pt idx="29">
                  <c:v>56.822770466000001</c:v>
                </c:pt>
                <c:pt idx="30">
                  <c:v>56.886340126999997</c:v>
                </c:pt>
                <c:pt idx="31">
                  <c:v>56.949909796999997</c:v>
                </c:pt>
                <c:pt idx="32">
                  <c:v>57.013479457999999</c:v>
                </c:pt>
                <c:pt idx="33">
                  <c:v>57.077049129000002</c:v>
                </c:pt>
                <c:pt idx="34">
                  <c:v>57.140618789999998</c:v>
                </c:pt>
                <c:pt idx="35">
                  <c:v>57.204188449999997</c:v>
                </c:pt>
                <c:pt idx="36">
                  <c:v>57.267758121</c:v>
                </c:pt>
                <c:pt idx="37">
                  <c:v>57.331327781999995</c:v>
                </c:pt>
                <c:pt idx="38">
                  <c:v>57.394897442999998</c:v>
                </c:pt>
                <c:pt idx="39">
                  <c:v>57.458467112999998</c:v>
                </c:pt>
                <c:pt idx="40">
                  <c:v>57.522036774</c:v>
                </c:pt>
                <c:pt idx="41">
                  <c:v>57.585606434999995</c:v>
                </c:pt>
                <c:pt idx="42">
                  <c:v>57.649176105000002</c:v>
                </c:pt>
                <c:pt idx="43">
                  <c:v>57.712745765999998</c:v>
                </c:pt>
                <c:pt idx="44">
                  <c:v>57.776315427</c:v>
                </c:pt>
                <c:pt idx="45">
                  <c:v>57.839885097999996</c:v>
                </c:pt>
                <c:pt idx="46">
                  <c:v>57.903454757999995</c:v>
                </c:pt>
                <c:pt idx="47">
                  <c:v>57.967024428999999</c:v>
                </c:pt>
                <c:pt idx="48">
                  <c:v>58.030594090000001</c:v>
                </c:pt>
                <c:pt idx="49">
                  <c:v>58.094163750999996</c:v>
                </c:pt>
                <c:pt idx="50">
                  <c:v>58.157733420999996</c:v>
                </c:pt>
                <c:pt idx="51">
                  <c:v>58.221303081999999</c:v>
                </c:pt>
                <c:pt idx="52">
                  <c:v>58.284872743000001</c:v>
                </c:pt>
                <c:pt idx="53">
                  <c:v>58.348442413999997</c:v>
                </c:pt>
                <c:pt idx="54">
                  <c:v>58.412012073999996</c:v>
                </c:pt>
                <c:pt idx="55">
                  <c:v>58.475581734999999</c:v>
                </c:pt>
                <c:pt idx="56">
                  <c:v>58.539151406000002</c:v>
                </c:pt>
                <c:pt idx="57">
                  <c:v>58.602721066000001</c:v>
                </c:pt>
                <c:pt idx="58">
                  <c:v>58.666290736999997</c:v>
                </c:pt>
                <c:pt idx="59">
                  <c:v>58.729860398</c:v>
                </c:pt>
                <c:pt idx="60">
                  <c:v>58.793430059000002</c:v>
                </c:pt>
                <c:pt idx="61">
                  <c:v>58.856999729000002</c:v>
                </c:pt>
                <c:pt idx="62">
                  <c:v>58.920569389999997</c:v>
                </c:pt>
                <c:pt idx="63">
                  <c:v>58.984139051</c:v>
                </c:pt>
                <c:pt idx="64">
                  <c:v>59.047708721999996</c:v>
                </c:pt>
                <c:pt idx="65">
                  <c:v>59.111278382000002</c:v>
                </c:pt>
                <c:pt idx="66">
                  <c:v>59.174848042999997</c:v>
                </c:pt>
                <c:pt idx="67">
                  <c:v>59.238417714000001</c:v>
                </c:pt>
                <c:pt idx="68">
                  <c:v>59.301987374999996</c:v>
                </c:pt>
                <c:pt idx="69">
                  <c:v>59.365557035000002</c:v>
                </c:pt>
                <c:pt idx="70">
                  <c:v>59.429126705999998</c:v>
                </c:pt>
                <c:pt idx="71">
                  <c:v>59.492696367000001</c:v>
                </c:pt>
                <c:pt idx="72">
                  <c:v>59.556266037999997</c:v>
                </c:pt>
                <c:pt idx="73">
                  <c:v>59.619835697999996</c:v>
                </c:pt>
                <c:pt idx="74">
                  <c:v>59.683405358999998</c:v>
                </c:pt>
                <c:pt idx="75">
                  <c:v>59.746975030000002</c:v>
                </c:pt>
                <c:pt idx="76">
                  <c:v>59.81054469</c:v>
                </c:pt>
                <c:pt idx="77">
                  <c:v>59.874114350999996</c:v>
                </c:pt>
                <c:pt idx="78">
                  <c:v>59.937684021999992</c:v>
                </c:pt>
                <c:pt idx="79">
                  <c:v>60.001253683000002</c:v>
                </c:pt>
                <c:pt idx="80">
                  <c:v>60.064823343</c:v>
                </c:pt>
              </c:numCache>
            </c:numRef>
          </c:val>
          <c:extLst>
            <c:ext xmlns:c16="http://schemas.microsoft.com/office/drawing/2014/chart" uri="{C3380CC4-5D6E-409C-BE32-E72D297353CC}">
              <c16:uniqueId val="{00000002-5926-460B-8B58-0BB3AAA5F9C3}"/>
            </c:ext>
          </c:extLst>
        </c:ser>
        <c:ser>
          <c:idx val="2"/>
          <c:order val="3"/>
          <c:tx>
            <c:v>Total leakage</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SSWSSW!$G$371:$CI$371</c:f>
              <c:numCache>
                <c:formatCode>0.00</c:formatCode>
                <c:ptCount val="81"/>
                <c:pt idx="0">
                  <c:v>72.400000000000006</c:v>
                </c:pt>
                <c:pt idx="1">
                  <c:v>71.099999999999994</c:v>
                </c:pt>
                <c:pt idx="2">
                  <c:v>69.400000000000006</c:v>
                </c:pt>
                <c:pt idx="3">
                  <c:v>66.8</c:v>
                </c:pt>
                <c:pt idx="4">
                  <c:v>64.099999999999994</c:v>
                </c:pt>
                <c:pt idx="5">
                  <c:v>61.5</c:v>
                </c:pt>
                <c:pt idx="6">
                  <c:v>59.5</c:v>
                </c:pt>
                <c:pt idx="7">
                  <c:v>59.5</c:v>
                </c:pt>
                <c:pt idx="8">
                  <c:v>59.5</c:v>
                </c:pt>
                <c:pt idx="9">
                  <c:v>59.5</c:v>
                </c:pt>
                <c:pt idx="10">
                  <c:v>59.5</c:v>
                </c:pt>
                <c:pt idx="11">
                  <c:v>59.5</c:v>
                </c:pt>
                <c:pt idx="12">
                  <c:v>59.5</c:v>
                </c:pt>
                <c:pt idx="13">
                  <c:v>59.5</c:v>
                </c:pt>
                <c:pt idx="14">
                  <c:v>59.5</c:v>
                </c:pt>
                <c:pt idx="15">
                  <c:v>59.5</c:v>
                </c:pt>
                <c:pt idx="16">
                  <c:v>59.5</c:v>
                </c:pt>
                <c:pt idx="17">
                  <c:v>59.5</c:v>
                </c:pt>
                <c:pt idx="18">
                  <c:v>59.5</c:v>
                </c:pt>
                <c:pt idx="19">
                  <c:v>59.5</c:v>
                </c:pt>
                <c:pt idx="20">
                  <c:v>59.5</c:v>
                </c:pt>
                <c:pt idx="21">
                  <c:v>59.5</c:v>
                </c:pt>
                <c:pt idx="22">
                  <c:v>59.5</c:v>
                </c:pt>
                <c:pt idx="23">
                  <c:v>59.5</c:v>
                </c:pt>
                <c:pt idx="24">
                  <c:v>59.5</c:v>
                </c:pt>
                <c:pt idx="25">
                  <c:v>59.5</c:v>
                </c:pt>
                <c:pt idx="26">
                  <c:v>59.5</c:v>
                </c:pt>
                <c:pt idx="27">
                  <c:v>59.5</c:v>
                </c:pt>
                <c:pt idx="28">
                  <c:v>59.5</c:v>
                </c:pt>
                <c:pt idx="29">
                  <c:v>59.5</c:v>
                </c:pt>
                <c:pt idx="30">
                  <c:v>59.5</c:v>
                </c:pt>
                <c:pt idx="31">
                  <c:v>59.5</c:v>
                </c:pt>
                <c:pt idx="32">
                  <c:v>59.5</c:v>
                </c:pt>
                <c:pt idx="33">
                  <c:v>59.5</c:v>
                </c:pt>
                <c:pt idx="34">
                  <c:v>59.5</c:v>
                </c:pt>
                <c:pt idx="35">
                  <c:v>59.5</c:v>
                </c:pt>
                <c:pt idx="36">
                  <c:v>59.5</c:v>
                </c:pt>
                <c:pt idx="37">
                  <c:v>59.5</c:v>
                </c:pt>
                <c:pt idx="38">
                  <c:v>59.5</c:v>
                </c:pt>
                <c:pt idx="39">
                  <c:v>59.5</c:v>
                </c:pt>
                <c:pt idx="40">
                  <c:v>59.5</c:v>
                </c:pt>
                <c:pt idx="41">
                  <c:v>59.5</c:v>
                </c:pt>
                <c:pt idx="42">
                  <c:v>59.5</c:v>
                </c:pt>
                <c:pt idx="43">
                  <c:v>59.5</c:v>
                </c:pt>
                <c:pt idx="44">
                  <c:v>59.5</c:v>
                </c:pt>
                <c:pt idx="45">
                  <c:v>59.5</c:v>
                </c:pt>
                <c:pt idx="46">
                  <c:v>59.5</c:v>
                </c:pt>
                <c:pt idx="47">
                  <c:v>59.5</c:v>
                </c:pt>
                <c:pt idx="48">
                  <c:v>59.5</c:v>
                </c:pt>
                <c:pt idx="49">
                  <c:v>59.5</c:v>
                </c:pt>
                <c:pt idx="50">
                  <c:v>59.5</c:v>
                </c:pt>
                <c:pt idx="51">
                  <c:v>59.5</c:v>
                </c:pt>
                <c:pt idx="52">
                  <c:v>59.5</c:v>
                </c:pt>
                <c:pt idx="53">
                  <c:v>59.5</c:v>
                </c:pt>
                <c:pt idx="54">
                  <c:v>59.5</c:v>
                </c:pt>
                <c:pt idx="55">
                  <c:v>59.5</c:v>
                </c:pt>
                <c:pt idx="56">
                  <c:v>59.5</c:v>
                </c:pt>
                <c:pt idx="57">
                  <c:v>59.5</c:v>
                </c:pt>
                <c:pt idx="58">
                  <c:v>59.5</c:v>
                </c:pt>
                <c:pt idx="59">
                  <c:v>59.5</c:v>
                </c:pt>
                <c:pt idx="60">
                  <c:v>59.5</c:v>
                </c:pt>
                <c:pt idx="61">
                  <c:v>59.5</c:v>
                </c:pt>
                <c:pt idx="62">
                  <c:v>59.5</c:v>
                </c:pt>
                <c:pt idx="63">
                  <c:v>59.5</c:v>
                </c:pt>
                <c:pt idx="64">
                  <c:v>59.5</c:v>
                </c:pt>
                <c:pt idx="65">
                  <c:v>59.5</c:v>
                </c:pt>
                <c:pt idx="66">
                  <c:v>59.5</c:v>
                </c:pt>
                <c:pt idx="67">
                  <c:v>59.5</c:v>
                </c:pt>
                <c:pt idx="68">
                  <c:v>59.5</c:v>
                </c:pt>
                <c:pt idx="69">
                  <c:v>59.5</c:v>
                </c:pt>
                <c:pt idx="70">
                  <c:v>59.5</c:v>
                </c:pt>
                <c:pt idx="71">
                  <c:v>59.5</c:v>
                </c:pt>
                <c:pt idx="72">
                  <c:v>59.5</c:v>
                </c:pt>
                <c:pt idx="73">
                  <c:v>59.5</c:v>
                </c:pt>
                <c:pt idx="74">
                  <c:v>59.5</c:v>
                </c:pt>
                <c:pt idx="75">
                  <c:v>59.5</c:v>
                </c:pt>
                <c:pt idx="76">
                  <c:v>59.5</c:v>
                </c:pt>
                <c:pt idx="77">
                  <c:v>59.5</c:v>
                </c:pt>
                <c:pt idx="78">
                  <c:v>59.5</c:v>
                </c:pt>
                <c:pt idx="79">
                  <c:v>59.5</c:v>
                </c:pt>
                <c:pt idx="80">
                  <c:v>59.5</c:v>
                </c:pt>
              </c:numCache>
            </c:numRef>
          </c:val>
          <c:extLst>
            <c:ext xmlns:c16="http://schemas.microsoft.com/office/drawing/2014/chart" uri="{C3380CC4-5D6E-409C-BE32-E72D297353CC}">
              <c16:uniqueId val="{00000003-5926-460B-8B58-0BB3AAA5F9C3}"/>
            </c:ext>
          </c:extLst>
        </c:ser>
        <c:ser>
          <c:idx val="3"/>
          <c:order val="4"/>
          <c:tx>
            <c:v>Other components of demand</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SSWSSW!$G$372:$CI$372</c:f>
              <c:numCache>
                <c:formatCode>0.00</c:formatCode>
                <c:ptCount val="81"/>
                <c:pt idx="0">
                  <c:v>2.1800000000000068</c:v>
                </c:pt>
                <c:pt idx="1">
                  <c:v>2.1800000000000068</c:v>
                </c:pt>
                <c:pt idx="2">
                  <c:v>2.1800000000000068</c:v>
                </c:pt>
                <c:pt idx="3">
                  <c:v>2.1800000000000068</c:v>
                </c:pt>
                <c:pt idx="4">
                  <c:v>2.1800000000000637</c:v>
                </c:pt>
                <c:pt idx="5">
                  <c:v>2.1800000000000068</c:v>
                </c:pt>
                <c:pt idx="6">
                  <c:v>2.1800000000000068</c:v>
                </c:pt>
                <c:pt idx="7">
                  <c:v>2.1800000000000068</c:v>
                </c:pt>
                <c:pt idx="8">
                  <c:v>2.1800000000000068</c:v>
                </c:pt>
                <c:pt idx="9">
                  <c:v>2.1800000000000637</c:v>
                </c:pt>
                <c:pt idx="10">
                  <c:v>2.1800000000000637</c:v>
                </c:pt>
                <c:pt idx="11">
                  <c:v>2.1800000000000068</c:v>
                </c:pt>
                <c:pt idx="12">
                  <c:v>2.1800000000000068</c:v>
                </c:pt>
                <c:pt idx="13">
                  <c:v>2.1800000000000068</c:v>
                </c:pt>
                <c:pt idx="14">
                  <c:v>2.1800000000000637</c:v>
                </c:pt>
                <c:pt idx="15">
                  <c:v>2.1800000000000637</c:v>
                </c:pt>
                <c:pt idx="16">
                  <c:v>2.1800000000000068</c:v>
                </c:pt>
                <c:pt idx="17">
                  <c:v>2.1800000000000068</c:v>
                </c:pt>
                <c:pt idx="18">
                  <c:v>2.1800000000000068</c:v>
                </c:pt>
                <c:pt idx="19">
                  <c:v>2.1800000000000068</c:v>
                </c:pt>
                <c:pt idx="20">
                  <c:v>2.1800000000000068</c:v>
                </c:pt>
                <c:pt idx="21">
                  <c:v>2.17999999999995</c:v>
                </c:pt>
                <c:pt idx="22">
                  <c:v>2.1800000000000637</c:v>
                </c:pt>
                <c:pt idx="23">
                  <c:v>2.17999999999995</c:v>
                </c:pt>
                <c:pt idx="24">
                  <c:v>2.1800000000000068</c:v>
                </c:pt>
                <c:pt idx="25">
                  <c:v>2.1800000000000068</c:v>
                </c:pt>
                <c:pt idx="26">
                  <c:v>2.1800000000000068</c:v>
                </c:pt>
                <c:pt idx="27">
                  <c:v>2.1800000000000637</c:v>
                </c:pt>
                <c:pt idx="28">
                  <c:v>2.1800000000000637</c:v>
                </c:pt>
                <c:pt idx="29">
                  <c:v>2.1800000000000637</c:v>
                </c:pt>
                <c:pt idx="30">
                  <c:v>2.1800000000000637</c:v>
                </c:pt>
                <c:pt idx="31">
                  <c:v>2.1800000000000068</c:v>
                </c:pt>
                <c:pt idx="32">
                  <c:v>2.1800000000000068</c:v>
                </c:pt>
                <c:pt idx="33">
                  <c:v>2.1800000000000068</c:v>
                </c:pt>
                <c:pt idx="34">
                  <c:v>2.1800000000000068</c:v>
                </c:pt>
                <c:pt idx="35">
                  <c:v>2.1800000000000068</c:v>
                </c:pt>
                <c:pt idx="36">
                  <c:v>2.1800000000000637</c:v>
                </c:pt>
                <c:pt idx="37">
                  <c:v>2.17999999999995</c:v>
                </c:pt>
                <c:pt idx="38">
                  <c:v>2.1800000000000068</c:v>
                </c:pt>
                <c:pt idx="39">
                  <c:v>2.1800000000000068</c:v>
                </c:pt>
                <c:pt idx="40">
                  <c:v>2.1800000000000068</c:v>
                </c:pt>
                <c:pt idx="41">
                  <c:v>2.1800000000000637</c:v>
                </c:pt>
                <c:pt idx="42">
                  <c:v>2.1800000000000068</c:v>
                </c:pt>
                <c:pt idx="43">
                  <c:v>2.1800000000000068</c:v>
                </c:pt>
                <c:pt idx="44">
                  <c:v>2.1800000000000068</c:v>
                </c:pt>
                <c:pt idx="45">
                  <c:v>2.1800000000000637</c:v>
                </c:pt>
                <c:pt idx="46">
                  <c:v>2.1800000000000068</c:v>
                </c:pt>
                <c:pt idx="47">
                  <c:v>2.1800000000000068</c:v>
                </c:pt>
                <c:pt idx="48">
                  <c:v>2.1800000000000068</c:v>
                </c:pt>
                <c:pt idx="49">
                  <c:v>2.1800000000000637</c:v>
                </c:pt>
                <c:pt idx="50">
                  <c:v>2.1800000000000068</c:v>
                </c:pt>
                <c:pt idx="51">
                  <c:v>2.1800000000000068</c:v>
                </c:pt>
                <c:pt idx="52">
                  <c:v>2.1800000000000068</c:v>
                </c:pt>
                <c:pt idx="53">
                  <c:v>2.1800000000000068</c:v>
                </c:pt>
                <c:pt idx="54">
                  <c:v>2.1800000000000068</c:v>
                </c:pt>
                <c:pt idx="55">
                  <c:v>2.1800000000000068</c:v>
                </c:pt>
                <c:pt idx="56">
                  <c:v>2.1800000000000637</c:v>
                </c:pt>
                <c:pt idx="57">
                  <c:v>2.1800000000000068</c:v>
                </c:pt>
                <c:pt idx="58">
                  <c:v>2.1800000000000068</c:v>
                </c:pt>
                <c:pt idx="59">
                  <c:v>2.1800000000000068</c:v>
                </c:pt>
                <c:pt idx="60">
                  <c:v>2.1800000000000068</c:v>
                </c:pt>
                <c:pt idx="61">
                  <c:v>2.1800000000000068</c:v>
                </c:pt>
                <c:pt idx="62">
                  <c:v>2.1800000000000068</c:v>
                </c:pt>
                <c:pt idx="63">
                  <c:v>2.1800000000000068</c:v>
                </c:pt>
                <c:pt idx="64">
                  <c:v>2.1800000000000068</c:v>
                </c:pt>
                <c:pt idx="65">
                  <c:v>2.1800000000000637</c:v>
                </c:pt>
                <c:pt idx="66">
                  <c:v>2.1800000000000637</c:v>
                </c:pt>
                <c:pt idx="67">
                  <c:v>2.1800000000000068</c:v>
                </c:pt>
                <c:pt idx="68">
                  <c:v>2.1800000000000068</c:v>
                </c:pt>
                <c:pt idx="69">
                  <c:v>2.1800000000000068</c:v>
                </c:pt>
                <c:pt idx="70">
                  <c:v>2.1800000000000068</c:v>
                </c:pt>
                <c:pt idx="71">
                  <c:v>2.1800000000000068</c:v>
                </c:pt>
                <c:pt idx="72">
                  <c:v>2.1800000000000068</c:v>
                </c:pt>
                <c:pt idx="73">
                  <c:v>2.1800000000000068</c:v>
                </c:pt>
                <c:pt idx="74">
                  <c:v>2.1800000000000068</c:v>
                </c:pt>
                <c:pt idx="75">
                  <c:v>2.1800000000000637</c:v>
                </c:pt>
                <c:pt idx="76">
                  <c:v>2.1800000000000637</c:v>
                </c:pt>
                <c:pt idx="77">
                  <c:v>2.1800000000000068</c:v>
                </c:pt>
                <c:pt idx="78">
                  <c:v>2.1800000000000637</c:v>
                </c:pt>
                <c:pt idx="79">
                  <c:v>2.1800000000000068</c:v>
                </c:pt>
                <c:pt idx="80">
                  <c:v>2.1800000000000068</c:v>
                </c:pt>
              </c:numCache>
            </c:numRef>
          </c:val>
          <c:extLst>
            <c:ext xmlns:c16="http://schemas.microsoft.com/office/drawing/2014/chart" uri="{C3380CC4-5D6E-409C-BE32-E72D297353CC}">
              <c16:uniqueId val="{00000004-5926-460B-8B58-0BB3AAA5F9C3}"/>
            </c:ext>
          </c:extLst>
        </c:ser>
        <c:dLbls>
          <c:showLegendKey val="0"/>
          <c:showVal val="0"/>
          <c:showCatName val="0"/>
          <c:showSerName val="0"/>
          <c:showPercent val="0"/>
          <c:showBubbleSize val="0"/>
        </c:dLbls>
        <c:axId val="799799664"/>
        <c:axId val="799803472"/>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SSWSSW!$G$373:$CI$373</c:f>
              <c:numCache>
                <c:formatCode>0.00</c:formatCode>
                <c:ptCount val="81"/>
                <c:pt idx="0">
                  <c:v>268.40999999999997</c:v>
                </c:pt>
                <c:pt idx="1">
                  <c:v>260.68000000000006</c:v>
                </c:pt>
                <c:pt idx="2">
                  <c:v>255.96000000000006</c:v>
                </c:pt>
                <c:pt idx="3">
                  <c:v>267.54999999999995</c:v>
                </c:pt>
                <c:pt idx="4">
                  <c:v>267.26</c:v>
                </c:pt>
                <c:pt idx="5">
                  <c:v>273.32000000000005</c:v>
                </c:pt>
                <c:pt idx="6">
                  <c:v>268.57</c:v>
                </c:pt>
                <c:pt idx="7">
                  <c:v>268.45999999999998</c:v>
                </c:pt>
                <c:pt idx="8">
                  <c:v>268.35000000000008</c:v>
                </c:pt>
                <c:pt idx="9">
                  <c:v>268.24000000000007</c:v>
                </c:pt>
                <c:pt idx="10">
                  <c:v>249.34999999999997</c:v>
                </c:pt>
                <c:pt idx="11">
                  <c:v>245.56800000000004</c:v>
                </c:pt>
                <c:pt idx="12">
                  <c:v>241.786</c:v>
                </c:pt>
                <c:pt idx="13">
                  <c:v>238.01400000000007</c:v>
                </c:pt>
                <c:pt idx="14">
                  <c:v>234.23200000000003</c:v>
                </c:pt>
                <c:pt idx="15">
                  <c:v>230.45</c:v>
                </c:pt>
                <c:pt idx="16">
                  <c:v>228.13799999999998</c:v>
                </c:pt>
                <c:pt idx="17">
                  <c:v>225.82600000000008</c:v>
                </c:pt>
                <c:pt idx="18">
                  <c:v>223.51400000000007</c:v>
                </c:pt>
                <c:pt idx="19">
                  <c:v>222.20200000000006</c:v>
                </c:pt>
                <c:pt idx="20">
                  <c:v>218.89000000000004</c:v>
                </c:pt>
                <c:pt idx="21">
                  <c:v>218.74000000000007</c:v>
                </c:pt>
                <c:pt idx="22">
                  <c:v>218.60000000000008</c:v>
                </c:pt>
                <c:pt idx="23">
                  <c:v>218.45</c:v>
                </c:pt>
                <c:pt idx="24">
                  <c:v>218.31</c:v>
                </c:pt>
                <c:pt idx="25">
                  <c:v>218.16000000000003</c:v>
                </c:pt>
                <c:pt idx="26">
                  <c:v>218.05</c:v>
                </c:pt>
                <c:pt idx="27">
                  <c:v>217.94</c:v>
                </c:pt>
                <c:pt idx="28">
                  <c:v>217.82999999999998</c:v>
                </c:pt>
                <c:pt idx="29">
                  <c:v>217.71999999999997</c:v>
                </c:pt>
                <c:pt idx="30">
                  <c:v>217.61000000000007</c:v>
                </c:pt>
                <c:pt idx="31">
                  <c:v>217.45999999999998</c:v>
                </c:pt>
                <c:pt idx="32">
                  <c:v>217.32</c:v>
                </c:pt>
                <c:pt idx="33">
                  <c:v>217.17000000000002</c:v>
                </c:pt>
                <c:pt idx="34">
                  <c:v>217.03000000000003</c:v>
                </c:pt>
                <c:pt idx="35">
                  <c:v>216.82</c:v>
                </c:pt>
                <c:pt idx="36">
                  <c:v>216.77000000000004</c:v>
                </c:pt>
                <c:pt idx="37">
                  <c:v>216.66000000000003</c:v>
                </c:pt>
                <c:pt idx="38">
                  <c:v>216.55</c:v>
                </c:pt>
                <c:pt idx="39">
                  <c:v>216.44</c:v>
                </c:pt>
                <c:pt idx="40">
                  <c:v>216.32999999999998</c:v>
                </c:pt>
                <c:pt idx="41">
                  <c:v>216.18</c:v>
                </c:pt>
                <c:pt idx="42">
                  <c:v>216.04000000000002</c:v>
                </c:pt>
                <c:pt idx="43">
                  <c:v>215.89000000000004</c:v>
                </c:pt>
                <c:pt idx="44">
                  <c:v>215.75000000000006</c:v>
                </c:pt>
                <c:pt idx="45">
                  <c:v>215.60000000000008</c:v>
                </c:pt>
                <c:pt idx="46">
                  <c:v>215.49000000000007</c:v>
                </c:pt>
                <c:pt idx="47">
                  <c:v>215.38000000000005</c:v>
                </c:pt>
                <c:pt idx="48">
                  <c:v>215.28000000000003</c:v>
                </c:pt>
                <c:pt idx="49">
                  <c:v>215.17000000000002</c:v>
                </c:pt>
                <c:pt idx="50">
                  <c:v>215.06</c:v>
                </c:pt>
                <c:pt idx="51">
                  <c:v>214.91000000000003</c:v>
                </c:pt>
                <c:pt idx="52">
                  <c:v>214.77000000000004</c:v>
                </c:pt>
                <c:pt idx="53">
                  <c:v>214.62000000000006</c:v>
                </c:pt>
                <c:pt idx="54">
                  <c:v>214.48000000000008</c:v>
                </c:pt>
                <c:pt idx="55">
                  <c:v>214.32999999999998</c:v>
                </c:pt>
                <c:pt idx="56">
                  <c:v>215.18</c:v>
                </c:pt>
                <c:pt idx="57">
                  <c:v>214.04000000000002</c:v>
                </c:pt>
                <c:pt idx="58">
                  <c:v>213.89000000000001</c:v>
                </c:pt>
                <c:pt idx="59">
                  <c:v>213.75000000000003</c:v>
                </c:pt>
                <c:pt idx="60">
                  <c:v>213.60000000000005</c:v>
                </c:pt>
                <c:pt idx="61">
                  <c:v>213.49000000000004</c:v>
                </c:pt>
                <c:pt idx="62">
                  <c:v>213.38000000000002</c:v>
                </c:pt>
                <c:pt idx="63">
                  <c:v>213.27</c:v>
                </c:pt>
                <c:pt idx="64">
                  <c:v>213.16000000000005</c:v>
                </c:pt>
                <c:pt idx="65">
                  <c:v>213.05000000000004</c:v>
                </c:pt>
                <c:pt idx="66">
                  <c:v>212.9</c:v>
                </c:pt>
                <c:pt idx="67">
                  <c:v>212.76000000000002</c:v>
                </c:pt>
                <c:pt idx="68">
                  <c:v>212.61000000000004</c:v>
                </c:pt>
                <c:pt idx="69">
                  <c:v>212.47</c:v>
                </c:pt>
                <c:pt idx="70">
                  <c:v>212.32000000000002</c:v>
                </c:pt>
                <c:pt idx="71">
                  <c:v>212.17000000000004</c:v>
                </c:pt>
                <c:pt idx="72">
                  <c:v>212.03</c:v>
                </c:pt>
                <c:pt idx="73">
                  <c:v>211.88000000000002</c:v>
                </c:pt>
                <c:pt idx="74">
                  <c:v>211.74000000000004</c:v>
                </c:pt>
                <c:pt idx="75">
                  <c:v>211.59</c:v>
                </c:pt>
                <c:pt idx="76">
                  <c:v>211.44000000000003</c:v>
                </c:pt>
                <c:pt idx="77">
                  <c:v>211.30000000000004</c:v>
                </c:pt>
                <c:pt idx="78">
                  <c:v>211.15</c:v>
                </c:pt>
                <c:pt idx="79">
                  <c:v>211.01000000000002</c:v>
                </c:pt>
                <c:pt idx="80">
                  <c:v>210.86000000000004</c:v>
                </c:pt>
              </c:numCache>
            </c:numRef>
          </c:val>
          <c:smooth val="0"/>
          <c:extLst>
            <c:ext xmlns:c16="http://schemas.microsoft.com/office/drawing/2014/chart" uri="{C3380CC4-5D6E-409C-BE32-E72D297353CC}">
              <c16:uniqueId val="{00000005-5926-460B-8B58-0BB3AAA5F9C3}"/>
            </c:ext>
          </c:extLst>
        </c:ser>
        <c:ser>
          <c:idx val="5"/>
          <c:order val="6"/>
          <c:tx>
            <c:v>Total demand + target headroom (baseline)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SSWSSW!$G$374:$CI$374</c:f>
              <c:numCache>
                <c:formatCode>0.00</c:formatCode>
                <c:ptCount val="81"/>
                <c:pt idx="0">
                  <c:v>320.13</c:v>
                </c:pt>
                <c:pt idx="1">
                  <c:v>316.18</c:v>
                </c:pt>
                <c:pt idx="2">
                  <c:v>344.58720830000004</c:v>
                </c:pt>
                <c:pt idx="3">
                  <c:v>337.05043788</c:v>
                </c:pt>
                <c:pt idx="4">
                  <c:v>328.11242136000004</c:v>
                </c:pt>
                <c:pt idx="5">
                  <c:v>320.24332985000001</c:v>
                </c:pt>
                <c:pt idx="6">
                  <c:v>319.02510453000002</c:v>
                </c:pt>
                <c:pt idx="7">
                  <c:v>320.08134293000001</c:v>
                </c:pt>
                <c:pt idx="8">
                  <c:v>321.24139693000001</c:v>
                </c:pt>
                <c:pt idx="9">
                  <c:v>321.75337822000006</c:v>
                </c:pt>
                <c:pt idx="10">
                  <c:v>322.77021065000002</c:v>
                </c:pt>
                <c:pt idx="11">
                  <c:v>324.17737075999997</c:v>
                </c:pt>
                <c:pt idx="12">
                  <c:v>325.00225074999997</c:v>
                </c:pt>
                <c:pt idx="13">
                  <c:v>325.59076045</c:v>
                </c:pt>
                <c:pt idx="14">
                  <c:v>326.18852639000005</c:v>
                </c:pt>
                <c:pt idx="15">
                  <c:v>327.52115755000005</c:v>
                </c:pt>
                <c:pt idx="16">
                  <c:v>328.88792059999997</c:v>
                </c:pt>
                <c:pt idx="17">
                  <c:v>329.02245849000002</c:v>
                </c:pt>
                <c:pt idx="18">
                  <c:v>329.97887032</c:v>
                </c:pt>
                <c:pt idx="19">
                  <c:v>330.60065171000002</c:v>
                </c:pt>
                <c:pt idx="20">
                  <c:v>332.42005387999995</c:v>
                </c:pt>
                <c:pt idx="21">
                  <c:v>332.24524356999996</c:v>
                </c:pt>
                <c:pt idx="22">
                  <c:v>333.44229471100005</c:v>
                </c:pt>
                <c:pt idx="23">
                  <c:v>334.32026507099999</c:v>
                </c:pt>
                <c:pt idx="24">
                  <c:v>334.89751881199999</c:v>
                </c:pt>
                <c:pt idx="25">
                  <c:v>335.29221055300002</c:v>
                </c:pt>
                <c:pt idx="26">
                  <c:v>336.54349693400002</c:v>
                </c:pt>
                <c:pt idx="27">
                  <c:v>336.79486945400004</c:v>
                </c:pt>
                <c:pt idx="28">
                  <c:v>337.78819609500005</c:v>
                </c:pt>
                <c:pt idx="29">
                  <c:v>338.11350882600004</c:v>
                </c:pt>
                <c:pt idx="30">
                  <c:v>339.021267857</c:v>
                </c:pt>
                <c:pt idx="31">
                  <c:v>339.63294882700001</c:v>
                </c:pt>
                <c:pt idx="32">
                  <c:v>340.94815313800001</c:v>
                </c:pt>
                <c:pt idx="33">
                  <c:v>341.78669322900004</c:v>
                </c:pt>
                <c:pt idx="34">
                  <c:v>342.54871524000004</c:v>
                </c:pt>
                <c:pt idx="35">
                  <c:v>343.86411408999999</c:v>
                </c:pt>
                <c:pt idx="36">
                  <c:v>344.242952441</c:v>
                </c:pt>
                <c:pt idx="37">
                  <c:v>344.44503986199999</c:v>
                </c:pt>
                <c:pt idx="38">
                  <c:v>346.50060794300003</c:v>
                </c:pt>
                <c:pt idx="39">
                  <c:v>346.75955080300002</c:v>
                </c:pt>
                <c:pt idx="40">
                  <c:v>348.84184668400002</c:v>
                </c:pt>
                <c:pt idx="41">
                  <c:v>349.40755926500003</c:v>
                </c:pt>
                <c:pt idx="42">
                  <c:v>349.87658197500002</c:v>
                </c:pt>
                <c:pt idx="43">
                  <c:v>350.82848591600003</c:v>
                </c:pt>
                <c:pt idx="44">
                  <c:v>351.55335066699996</c:v>
                </c:pt>
                <c:pt idx="45">
                  <c:v>353.461083868</c:v>
                </c:pt>
                <c:pt idx="46">
                  <c:v>353.94167807800005</c:v>
                </c:pt>
                <c:pt idx="47">
                  <c:v>355.45529869899997</c:v>
                </c:pt>
                <c:pt idx="48">
                  <c:v>356.23167831000001</c:v>
                </c:pt>
                <c:pt idx="49">
                  <c:v>357.25106870100001</c:v>
                </c:pt>
                <c:pt idx="50">
                  <c:v>358.58354909100001</c:v>
                </c:pt>
                <c:pt idx="51">
                  <c:v>359.27876300200001</c:v>
                </c:pt>
                <c:pt idx="52">
                  <c:v>360.307137743</c:v>
                </c:pt>
                <c:pt idx="53">
                  <c:v>361.43822790399997</c:v>
                </c:pt>
                <c:pt idx="54">
                  <c:v>362.57237418400001</c:v>
                </c:pt>
                <c:pt idx="55">
                  <c:v>363.23921687500001</c:v>
                </c:pt>
                <c:pt idx="56">
                  <c:v>364.20918560600001</c:v>
                </c:pt>
                <c:pt idx="57">
                  <c:v>365.28209589599999</c:v>
                </c:pt>
                <c:pt idx="58">
                  <c:v>366.33785021699998</c:v>
                </c:pt>
                <c:pt idx="59">
                  <c:v>367.57652744799998</c:v>
                </c:pt>
                <c:pt idx="60">
                  <c:v>368.018118039</c:v>
                </c:pt>
                <c:pt idx="61">
                  <c:v>368.91270158899999</c:v>
                </c:pt>
                <c:pt idx="62">
                  <c:v>369.96035806999998</c:v>
                </c:pt>
                <c:pt idx="63">
                  <c:v>371.29081158100001</c:v>
                </c:pt>
                <c:pt idx="64">
                  <c:v>372.22431979200002</c:v>
                </c:pt>
                <c:pt idx="65">
                  <c:v>372.68060610200007</c:v>
                </c:pt>
                <c:pt idx="66">
                  <c:v>374.57992917300004</c:v>
                </c:pt>
                <c:pt idx="67">
                  <c:v>375.91219050400002</c:v>
                </c:pt>
                <c:pt idx="68">
                  <c:v>376.10720151499999</c:v>
                </c:pt>
                <c:pt idx="69">
                  <c:v>377.51540209499996</c:v>
                </c:pt>
                <c:pt idx="70">
                  <c:v>378.72651409599996</c:v>
                </c:pt>
                <c:pt idx="71">
                  <c:v>379.58052849699999</c:v>
                </c:pt>
                <c:pt idx="72">
                  <c:v>381.52752667800002</c:v>
                </c:pt>
                <c:pt idx="73">
                  <c:v>382.10759046800001</c:v>
                </c:pt>
                <c:pt idx="74">
                  <c:v>383.68043989900002</c:v>
                </c:pt>
                <c:pt idx="75">
                  <c:v>384.63633785000002</c:v>
                </c:pt>
                <c:pt idx="76">
                  <c:v>385.44527614000009</c:v>
                </c:pt>
                <c:pt idx="77">
                  <c:v>386.55706481100003</c:v>
                </c:pt>
                <c:pt idx="78">
                  <c:v>388.56178605200006</c:v>
                </c:pt>
                <c:pt idx="79">
                  <c:v>389.43961394300004</c:v>
                </c:pt>
                <c:pt idx="80">
                  <c:v>391.12035801300004</c:v>
                </c:pt>
              </c:numCache>
            </c:numRef>
          </c:val>
          <c:smooth val="0"/>
          <c:extLst>
            <c:ext xmlns:c16="http://schemas.microsoft.com/office/drawing/2014/chart" uri="{C3380CC4-5D6E-409C-BE32-E72D297353CC}">
              <c16:uniqueId val="{00000006-5926-460B-8B58-0BB3AAA5F9C3}"/>
            </c:ext>
          </c:extLst>
        </c:ser>
        <c:dLbls>
          <c:showLegendKey val="0"/>
          <c:showVal val="0"/>
          <c:showCatName val="0"/>
          <c:showSerName val="0"/>
          <c:showPercent val="0"/>
          <c:showBubbleSize val="0"/>
        </c:dLbls>
        <c:marker val="1"/>
        <c:smooth val="0"/>
        <c:axId val="799799664"/>
        <c:axId val="799803472"/>
      </c:lineChart>
      <c:catAx>
        <c:axId val="79979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803472"/>
        <c:crosses val="autoZero"/>
        <c:auto val="1"/>
        <c:lblAlgn val="ctr"/>
        <c:lblOffset val="100"/>
        <c:tickLblSkip val="2"/>
        <c:tickMarkSkip val="1"/>
        <c:noMultiLvlLbl val="0"/>
      </c:catAx>
      <c:valAx>
        <c:axId val="799803472"/>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799664"/>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2"/>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DYAA Final Plan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SSWSSW!$G$377:$CI$377</c:f>
              <c:numCache>
                <c:formatCode>0.00</c:formatCode>
                <c:ptCount val="81"/>
                <c:pt idx="0">
                  <c:v>65.599999999999994</c:v>
                </c:pt>
                <c:pt idx="1">
                  <c:v>68.56</c:v>
                </c:pt>
                <c:pt idx="2">
                  <c:v>79.062404299999997</c:v>
                </c:pt>
                <c:pt idx="3">
                  <c:v>79.468412519999987</c:v>
                </c:pt>
                <c:pt idx="4">
                  <c:v>79.75483165</c:v>
                </c:pt>
                <c:pt idx="5">
                  <c:v>79.856570180000006</c:v>
                </c:pt>
                <c:pt idx="6">
                  <c:v>79.293497494418006</c:v>
                </c:pt>
                <c:pt idx="7">
                  <c:v>88.461826150836018</c:v>
                </c:pt>
                <c:pt idx="8">
                  <c:v>97.669088063253994</c:v>
                </c:pt>
                <c:pt idx="9">
                  <c:v>106.92341115367203</c:v>
                </c:pt>
                <c:pt idx="10">
                  <c:v>116.18955704209</c:v>
                </c:pt>
                <c:pt idx="11">
                  <c:v>125.39368903220284</c:v>
                </c:pt>
                <c:pt idx="12">
                  <c:v>135.5729575523157</c:v>
                </c:pt>
                <c:pt idx="13">
                  <c:v>144.73252481242849</c:v>
                </c:pt>
                <c:pt idx="14">
                  <c:v>153.86501913254136</c:v>
                </c:pt>
                <c:pt idx="15">
                  <c:v>161.98838510265418</c:v>
                </c:pt>
                <c:pt idx="16">
                  <c:v>172.97464577213043</c:v>
                </c:pt>
                <c:pt idx="17">
                  <c:v>172.1724953976067</c:v>
                </c:pt>
                <c:pt idx="18">
                  <c:v>171.35954412308294</c:v>
                </c:pt>
                <c:pt idx="19">
                  <c:v>170.53948526655918</c:v>
                </c:pt>
                <c:pt idx="20">
                  <c:v>169.71534147003547</c:v>
                </c:pt>
                <c:pt idx="21">
                  <c:v>169.66220050084888</c:v>
                </c:pt>
                <c:pt idx="22">
                  <c:v>169.60589394366232</c:v>
                </c:pt>
                <c:pt idx="23">
                  <c:v>169.55303797447579</c:v>
                </c:pt>
                <c:pt idx="24">
                  <c:v>169.49350290928925</c:v>
                </c:pt>
                <c:pt idx="25">
                  <c:v>169.43441388410261</c:v>
                </c:pt>
                <c:pt idx="26">
                  <c:v>169.4158430276054</c:v>
                </c:pt>
                <c:pt idx="27">
                  <c:v>169.40390088310818</c:v>
                </c:pt>
                <c:pt idx="28">
                  <c:v>169.39045998861087</c:v>
                </c:pt>
                <c:pt idx="29">
                  <c:v>169.3755464401136</c:v>
                </c:pt>
                <c:pt idx="30">
                  <c:v>169.59492772999999</c:v>
                </c:pt>
                <c:pt idx="31">
                  <c:v>170.38303902999999</c:v>
                </c:pt>
                <c:pt idx="32">
                  <c:v>171.17467368000001</c:v>
                </c:pt>
                <c:pt idx="33">
                  <c:v>171.96964410000001</c:v>
                </c:pt>
                <c:pt idx="34">
                  <c:v>172.76809645</c:v>
                </c:pt>
                <c:pt idx="35">
                  <c:v>173.56992564000001</c:v>
                </c:pt>
                <c:pt idx="36">
                  <c:v>174.37519431999999</c:v>
                </c:pt>
                <c:pt idx="37">
                  <c:v>175.18371207999999</c:v>
                </c:pt>
                <c:pt idx="38">
                  <c:v>175.9957105</c:v>
                </c:pt>
                <c:pt idx="39">
                  <c:v>176.81108369</c:v>
                </c:pt>
                <c:pt idx="40">
                  <c:v>177.62980991000001</c:v>
                </c:pt>
                <c:pt idx="41">
                  <c:v>178.45195282999998</c:v>
                </c:pt>
                <c:pt idx="42">
                  <c:v>179.27740587000002</c:v>
                </c:pt>
                <c:pt idx="43">
                  <c:v>180.10574015</c:v>
                </c:pt>
                <c:pt idx="44">
                  <c:v>180.93703524</c:v>
                </c:pt>
                <c:pt idx="45">
                  <c:v>181.77119877000001</c:v>
                </c:pt>
                <c:pt idx="46">
                  <c:v>182.60822332000001</c:v>
                </c:pt>
                <c:pt idx="47">
                  <c:v>183.44827427000001</c:v>
                </c:pt>
                <c:pt idx="48">
                  <c:v>184.29108421999999</c:v>
                </c:pt>
                <c:pt idx="49">
                  <c:v>185.13690495</c:v>
                </c:pt>
                <c:pt idx="50">
                  <c:v>185.98581566999999</c:v>
                </c:pt>
                <c:pt idx="51">
                  <c:v>186.83745992000001</c:v>
                </c:pt>
                <c:pt idx="52">
                  <c:v>187.69226499999999</c:v>
                </c:pt>
                <c:pt idx="53">
                  <c:v>188.54978548999998</c:v>
                </c:pt>
                <c:pt idx="54">
                  <c:v>189.41036210999999</c:v>
                </c:pt>
                <c:pt idx="55">
                  <c:v>190.27363514000001</c:v>
                </c:pt>
                <c:pt idx="56">
                  <c:v>191.14003419999997</c:v>
                </c:pt>
                <c:pt idx="57">
                  <c:v>192.00937483000001</c:v>
                </c:pt>
                <c:pt idx="58">
                  <c:v>192.88155947999999</c:v>
                </c:pt>
                <c:pt idx="59">
                  <c:v>193.75666705</c:v>
                </c:pt>
                <c:pt idx="60">
                  <c:v>194.63468798</c:v>
                </c:pt>
                <c:pt idx="61">
                  <c:v>195.51570185999998</c:v>
                </c:pt>
                <c:pt idx="62">
                  <c:v>196.39978867999997</c:v>
                </c:pt>
                <c:pt idx="63">
                  <c:v>197.28667253</c:v>
                </c:pt>
                <c:pt idx="64">
                  <c:v>198.17661107000001</c:v>
                </c:pt>
                <c:pt idx="65">
                  <c:v>199.06932771999999</c:v>
                </c:pt>
                <c:pt idx="66">
                  <c:v>199.96508112999999</c:v>
                </c:pt>
                <c:pt idx="67">
                  <c:v>200.86377278999998</c:v>
                </c:pt>
                <c:pt idx="68">
                  <c:v>201.76521413999998</c:v>
                </c:pt>
                <c:pt idx="69">
                  <c:v>202.66984506</c:v>
                </c:pt>
                <c:pt idx="70">
                  <c:v>203.57738738999998</c:v>
                </c:pt>
                <c:pt idx="71">
                  <c:v>204.48783212999999</c:v>
                </c:pt>
                <c:pt idx="72">
                  <c:v>205.40126063999998</c:v>
                </c:pt>
                <c:pt idx="73">
                  <c:v>206.31775477000002</c:v>
                </c:pt>
                <c:pt idx="74">
                  <c:v>207.23703454</c:v>
                </c:pt>
                <c:pt idx="75">
                  <c:v>208.15936281999998</c:v>
                </c:pt>
                <c:pt idx="76">
                  <c:v>209.08473144999999</c:v>
                </c:pt>
                <c:pt idx="77">
                  <c:v>210.01295046000001</c:v>
                </c:pt>
                <c:pt idx="78">
                  <c:v>210.94410202999998</c:v>
                </c:pt>
                <c:pt idx="79">
                  <c:v>211.87836025999999</c:v>
                </c:pt>
                <c:pt idx="80">
                  <c:v>212.81553466999998</c:v>
                </c:pt>
              </c:numCache>
            </c:numRef>
          </c:val>
          <c:extLst>
            <c:ext xmlns:c16="http://schemas.microsoft.com/office/drawing/2014/chart" uri="{C3380CC4-5D6E-409C-BE32-E72D297353CC}">
              <c16:uniqueId val="{00000000-100C-4733-AE17-45CB8BD17071}"/>
            </c:ext>
          </c:extLst>
        </c:ser>
        <c:ser>
          <c:idx val="0"/>
          <c:order val="1"/>
          <c:tx>
            <c:v>Unmeasured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SSWSSW!$G$378:$CI$378</c:f>
              <c:numCache>
                <c:formatCode>0.00</c:formatCode>
                <c:ptCount val="81"/>
                <c:pt idx="0">
                  <c:v>116.96</c:v>
                </c:pt>
                <c:pt idx="1">
                  <c:v>114.91</c:v>
                </c:pt>
                <c:pt idx="2">
                  <c:v>130.914804</c:v>
                </c:pt>
                <c:pt idx="3">
                  <c:v>124.79915750000001</c:v>
                </c:pt>
                <c:pt idx="4">
                  <c:v>118.8706402</c:v>
                </c:pt>
                <c:pt idx="5">
                  <c:v>113.12072909999999</c:v>
                </c:pt>
                <c:pt idx="6">
                  <c:v>111.79299999999999</c:v>
                </c:pt>
                <c:pt idx="7">
                  <c:v>100.93499999999999</c:v>
                </c:pt>
                <c:pt idx="8">
                  <c:v>90.076999999999998</c:v>
                </c:pt>
                <c:pt idx="9">
                  <c:v>79.218999999999994</c:v>
                </c:pt>
                <c:pt idx="10">
                  <c:v>68.361000000000004</c:v>
                </c:pt>
                <c:pt idx="11">
                  <c:v>57.502999999999993</c:v>
                </c:pt>
                <c:pt idx="12">
                  <c:v>46.644999999999989</c:v>
                </c:pt>
                <c:pt idx="13">
                  <c:v>35.786999999999992</c:v>
                </c:pt>
                <c:pt idx="14">
                  <c:v>24.928999999999988</c:v>
                </c:pt>
                <c:pt idx="15">
                  <c:v>14.070999999999984</c:v>
                </c:pt>
                <c:pt idx="16">
                  <c:v>2.289999999999992</c:v>
                </c:pt>
                <c:pt idx="17">
                  <c:v>2.289999999999992</c:v>
                </c:pt>
                <c:pt idx="18">
                  <c:v>2.289999999999992</c:v>
                </c:pt>
                <c:pt idx="19">
                  <c:v>2.289999999999992</c:v>
                </c:pt>
                <c:pt idx="20">
                  <c:v>2.289999999999992</c:v>
                </c:pt>
                <c:pt idx="21">
                  <c:v>2.289999999999992</c:v>
                </c:pt>
                <c:pt idx="22">
                  <c:v>2.289999999999992</c:v>
                </c:pt>
                <c:pt idx="23">
                  <c:v>2.289999999999992</c:v>
                </c:pt>
                <c:pt idx="24">
                  <c:v>2.289999999999992</c:v>
                </c:pt>
                <c:pt idx="25">
                  <c:v>2.289999999999992</c:v>
                </c:pt>
                <c:pt idx="26">
                  <c:v>2.289999999999992</c:v>
                </c:pt>
                <c:pt idx="27">
                  <c:v>2.289999999999992</c:v>
                </c:pt>
                <c:pt idx="28">
                  <c:v>2.289999999999992</c:v>
                </c:pt>
                <c:pt idx="29">
                  <c:v>2.289999999999992</c:v>
                </c:pt>
                <c:pt idx="30">
                  <c:v>2.289999999999992</c:v>
                </c:pt>
                <c:pt idx="31">
                  <c:v>2.289999999999992</c:v>
                </c:pt>
                <c:pt idx="32">
                  <c:v>2.289999999999992</c:v>
                </c:pt>
                <c:pt idx="33">
                  <c:v>2.289999999999992</c:v>
                </c:pt>
                <c:pt idx="34">
                  <c:v>2.289999999999992</c:v>
                </c:pt>
                <c:pt idx="35">
                  <c:v>2.289999999999992</c:v>
                </c:pt>
                <c:pt idx="36">
                  <c:v>2.289999999999992</c:v>
                </c:pt>
                <c:pt idx="37">
                  <c:v>2.289999999999992</c:v>
                </c:pt>
                <c:pt idx="38">
                  <c:v>2.289999999999992</c:v>
                </c:pt>
                <c:pt idx="39">
                  <c:v>2.289999999999992</c:v>
                </c:pt>
                <c:pt idx="40">
                  <c:v>2.289999999999992</c:v>
                </c:pt>
                <c:pt idx="41">
                  <c:v>2.289999999999992</c:v>
                </c:pt>
                <c:pt idx="42">
                  <c:v>2.289999999999992</c:v>
                </c:pt>
                <c:pt idx="43">
                  <c:v>2.289999999999992</c:v>
                </c:pt>
                <c:pt idx="44">
                  <c:v>2.289999999999992</c:v>
                </c:pt>
                <c:pt idx="45">
                  <c:v>2.289999999999992</c:v>
                </c:pt>
                <c:pt idx="46">
                  <c:v>2.289999999999992</c:v>
                </c:pt>
                <c:pt idx="47">
                  <c:v>2.289999999999992</c:v>
                </c:pt>
                <c:pt idx="48">
                  <c:v>2.289999999999992</c:v>
                </c:pt>
                <c:pt idx="49">
                  <c:v>2.289999999999992</c:v>
                </c:pt>
                <c:pt idx="50">
                  <c:v>2.289999999999992</c:v>
                </c:pt>
                <c:pt idx="51">
                  <c:v>2.289999999999992</c:v>
                </c:pt>
                <c:pt idx="52">
                  <c:v>2.289999999999992</c:v>
                </c:pt>
                <c:pt idx="53">
                  <c:v>2.289999999999992</c:v>
                </c:pt>
                <c:pt idx="54">
                  <c:v>2.289999999999992</c:v>
                </c:pt>
                <c:pt idx="55">
                  <c:v>2.289999999999992</c:v>
                </c:pt>
                <c:pt idx="56">
                  <c:v>2.289999999999992</c:v>
                </c:pt>
                <c:pt idx="57">
                  <c:v>2.289999999999992</c:v>
                </c:pt>
                <c:pt idx="58">
                  <c:v>2.289999999999992</c:v>
                </c:pt>
                <c:pt idx="59">
                  <c:v>2.289999999999992</c:v>
                </c:pt>
                <c:pt idx="60">
                  <c:v>2.289999999999992</c:v>
                </c:pt>
                <c:pt idx="61">
                  <c:v>2.289999999999992</c:v>
                </c:pt>
                <c:pt idx="62">
                  <c:v>2.289999999999992</c:v>
                </c:pt>
                <c:pt idx="63">
                  <c:v>2.289999999999992</c:v>
                </c:pt>
                <c:pt idx="64">
                  <c:v>2.289999999999992</c:v>
                </c:pt>
                <c:pt idx="65">
                  <c:v>2.289999999999992</c:v>
                </c:pt>
                <c:pt idx="66">
                  <c:v>2.289999999999992</c:v>
                </c:pt>
                <c:pt idx="67">
                  <c:v>2.289999999999992</c:v>
                </c:pt>
                <c:pt idx="68">
                  <c:v>2.289999999999992</c:v>
                </c:pt>
                <c:pt idx="69">
                  <c:v>2.289999999999992</c:v>
                </c:pt>
                <c:pt idx="70">
                  <c:v>2.289999999999992</c:v>
                </c:pt>
                <c:pt idx="71">
                  <c:v>2.289999999999992</c:v>
                </c:pt>
                <c:pt idx="72">
                  <c:v>2.289999999999992</c:v>
                </c:pt>
                <c:pt idx="73">
                  <c:v>2.289999999999992</c:v>
                </c:pt>
                <c:pt idx="74">
                  <c:v>2.289999999999992</c:v>
                </c:pt>
                <c:pt idx="75">
                  <c:v>2.289999999999992</c:v>
                </c:pt>
                <c:pt idx="76">
                  <c:v>2.289999999999992</c:v>
                </c:pt>
                <c:pt idx="77">
                  <c:v>2.289999999999992</c:v>
                </c:pt>
                <c:pt idx="78">
                  <c:v>2.289999999999992</c:v>
                </c:pt>
                <c:pt idx="79">
                  <c:v>2.289999999999992</c:v>
                </c:pt>
                <c:pt idx="80">
                  <c:v>2.289999999999992</c:v>
                </c:pt>
              </c:numCache>
            </c:numRef>
          </c:val>
          <c:extLst>
            <c:ext xmlns:c16="http://schemas.microsoft.com/office/drawing/2014/chart" uri="{C3380CC4-5D6E-409C-BE32-E72D297353CC}">
              <c16:uniqueId val="{00000001-100C-4733-AE17-45CB8BD17071}"/>
            </c:ext>
          </c:extLst>
        </c:ser>
        <c:ser>
          <c:idx val="1"/>
          <c:order val="2"/>
          <c:tx>
            <c:v>Non-household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SSWSSW!$G$379:$CI$379</c:f>
              <c:numCache>
                <c:formatCode>0.00</c:formatCode>
                <c:ptCount val="81"/>
                <c:pt idx="0">
                  <c:v>55.7</c:v>
                </c:pt>
                <c:pt idx="1">
                  <c:v>51.87</c:v>
                </c:pt>
                <c:pt idx="2">
                  <c:v>51.87</c:v>
                </c:pt>
                <c:pt idx="3">
                  <c:v>52.852867860000003</c:v>
                </c:pt>
                <c:pt idx="4">
                  <c:v>53.296949509999997</c:v>
                </c:pt>
                <c:pt idx="5">
                  <c:v>53.75603057</c:v>
                </c:pt>
                <c:pt idx="6">
                  <c:v>53.303449499999999</c:v>
                </c:pt>
                <c:pt idx="7">
                  <c:v>52.729296239999996</c:v>
                </c:pt>
                <c:pt idx="8">
                  <c:v>52.125106500000001</c:v>
                </c:pt>
                <c:pt idx="9">
                  <c:v>51.500690419999998</c:v>
                </c:pt>
                <c:pt idx="10">
                  <c:v>50.864620449999997</c:v>
                </c:pt>
                <c:pt idx="11">
                  <c:v>50.46600316</c:v>
                </c:pt>
                <c:pt idx="12">
                  <c:v>50.030577449999996</c:v>
                </c:pt>
                <c:pt idx="13">
                  <c:v>49.589272950000002</c:v>
                </c:pt>
                <c:pt idx="14">
                  <c:v>49.145825689999995</c:v>
                </c:pt>
                <c:pt idx="15">
                  <c:v>48.707302249999998</c:v>
                </c:pt>
                <c:pt idx="16">
                  <c:v>48.106842659999998</c:v>
                </c:pt>
                <c:pt idx="17">
                  <c:v>47.510311160000001</c:v>
                </c:pt>
                <c:pt idx="18">
                  <c:v>46.915589429999997</c:v>
                </c:pt>
                <c:pt idx="19">
                  <c:v>46.322234309999999</c:v>
                </c:pt>
                <c:pt idx="20">
                  <c:v>45.729137619999996</c:v>
                </c:pt>
                <c:pt idx="21">
                  <c:v>45.834213149999997</c:v>
                </c:pt>
                <c:pt idx="22">
                  <c:v>45.897782821</c:v>
                </c:pt>
                <c:pt idx="23">
                  <c:v>45.961352480999999</c:v>
                </c:pt>
                <c:pt idx="24">
                  <c:v>46.024922142000001</c:v>
                </c:pt>
                <c:pt idx="25">
                  <c:v>46.088491812999997</c:v>
                </c:pt>
                <c:pt idx="26">
                  <c:v>46.152061474</c:v>
                </c:pt>
                <c:pt idx="27">
                  <c:v>46.215631133999999</c:v>
                </c:pt>
                <c:pt idx="28">
                  <c:v>46.279200804999995</c:v>
                </c:pt>
                <c:pt idx="29">
                  <c:v>46.342770465999997</c:v>
                </c:pt>
                <c:pt idx="30">
                  <c:v>46.406340127</c:v>
                </c:pt>
                <c:pt idx="31">
                  <c:v>46.469909797</c:v>
                </c:pt>
                <c:pt idx="32">
                  <c:v>46.533479457999995</c:v>
                </c:pt>
                <c:pt idx="33">
                  <c:v>46.597049129000006</c:v>
                </c:pt>
                <c:pt idx="34">
                  <c:v>46.660618790000001</c:v>
                </c:pt>
                <c:pt idx="35">
                  <c:v>46.72418845</c:v>
                </c:pt>
                <c:pt idx="36">
                  <c:v>46.787758120999996</c:v>
                </c:pt>
                <c:pt idx="37">
                  <c:v>46.851327781999991</c:v>
                </c:pt>
                <c:pt idx="38">
                  <c:v>46.914897443000001</c:v>
                </c:pt>
                <c:pt idx="39">
                  <c:v>46.978467113000001</c:v>
                </c:pt>
                <c:pt idx="40">
                  <c:v>47.042036773999996</c:v>
                </c:pt>
                <c:pt idx="41">
                  <c:v>47.105606434999991</c:v>
                </c:pt>
                <c:pt idx="42">
                  <c:v>47.169176104999998</c:v>
                </c:pt>
                <c:pt idx="43">
                  <c:v>47.232745766000001</c:v>
                </c:pt>
                <c:pt idx="44">
                  <c:v>47.296315426999996</c:v>
                </c:pt>
                <c:pt idx="45">
                  <c:v>47.359885097999999</c:v>
                </c:pt>
                <c:pt idx="46">
                  <c:v>47.423454757999998</c:v>
                </c:pt>
                <c:pt idx="47">
                  <c:v>47.487024429000002</c:v>
                </c:pt>
                <c:pt idx="48">
                  <c:v>47.550594089999997</c:v>
                </c:pt>
                <c:pt idx="49">
                  <c:v>47.614163751</c:v>
                </c:pt>
                <c:pt idx="50">
                  <c:v>47.677733420999992</c:v>
                </c:pt>
                <c:pt idx="51">
                  <c:v>47.741303082000002</c:v>
                </c:pt>
                <c:pt idx="52">
                  <c:v>47.804872742999997</c:v>
                </c:pt>
                <c:pt idx="53">
                  <c:v>47.868442414</c:v>
                </c:pt>
                <c:pt idx="54">
                  <c:v>47.932012073999999</c:v>
                </c:pt>
                <c:pt idx="55">
                  <c:v>47.995581734999995</c:v>
                </c:pt>
                <c:pt idx="56">
                  <c:v>48.059151406000005</c:v>
                </c:pt>
                <c:pt idx="57">
                  <c:v>48.122721065999997</c:v>
                </c:pt>
                <c:pt idx="58">
                  <c:v>48.186290737</c:v>
                </c:pt>
                <c:pt idx="59">
                  <c:v>48.249860397999996</c:v>
                </c:pt>
                <c:pt idx="60">
                  <c:v>48.313430059000005</c:v>
                </c:pt>
                <c:pt idx="61">
                  <c:v>48.376999728999998</c:v>
                </c:pt>
                <c:pt idx="62">
                  <c:v>48.44056939</c:v>
                </c:pt>
                <c:pt idx="63">
                  <c:v>48.504139050999996</c:v>
                </c:pt>
                <c:pt idx="64">
                  <c:v>48.567708721999999</c:v>
                </c:pt>
                <c:pt idx="65">
                  <c:v>48.631278381999998</c:v>
                </c:pt>
                <c:pt idx="66">
                  <c:v>48.694848043</c:v>
                </c:pt>
                <c:pt idx="67">
                  <c:v>48.758417713999997</c:v>
                </c:pt>
                <c:pt idx="68">
                  <c:v>48.821987374999999</c:v>
                </c:pt>
                <c:pt idx="69">
                  <c:v>48.885557034999998</c:v>
                </c:pt>
                <c:pt idx="70">
                  <c:v>48.949126706000001</c:v>
                </c:pt>
                <c:pt idx="71">
                  <c:v>49.012696366999997</c:v>
                </c:pt>
                <c:pt idx="72">
                  <c:v>49.076266038</c:v>
                </c:pt>
                <c:pt idx="73">
                  <c:v>49.139835697999992</c:v>
                </c:pt>
                <c:pt idx="74">
                  <c:v>49.203405359000001</c:v>
                </c:pt>
                <c:pt idx="75">
                  <c:v>49.266975029999998</c:v>
                </c:pt>
                <c:pt idx="76">
                  <c:v>49.330544689999996</c:v>
                </c:pt>
                <c:pt idx="77">
                  <c:v>49.394114350999992</c:v>
                </c:pt>
                <c:pt idx="78">
                  <c:v>49.457684021999995</c:v>
                </c:pt>
                <c:pt idx="79">
                  <c:v>49.521253683000005</c:v>
                </c:pt>
                <c:pt idx="80">
                  <c:v>49.584823342999996</c:v>
                </c:pt>
              </c:numCache>
            </c:numRef>
          </c:val>
          <c:extLst>
            <c:ext xmlns:c16="http://schemas.microsoft.com/office/drawing/2014/chart" uri="{C3380CC4-5D6E-409C-BE32-E72D297353CC}">
              <c16:uniqueId val="{00000002-100C-4733-AE17-45CB8BD17071}"/>
            </c:ext>
          </c:extLst>
        </c:ser>
        <c:ser>
          <c:idx val="2"/>
          <c:order val="3"/>
          <c:tx>
            <c:v>Total leakage</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SSWSSW!$G$380:$CI$380</c:f>
              <c:numCache>
                <c:formatCode>0.00</c:formatCode>
                <c:ptCount val="81"/>
                <c:pt idx="0">
                  <c:v>72.400000000000006</c:v>
                </c:pt>
                <c:pt idx="1">
                  <c:v>71.099999999999994</c:v>
                </c:pt>
                <c:pt idx="2">
                  <c:v>69.400000000000006</c:v>
                </c:pt>
                <c:pt idx="3">
                  <c:v>66.8</c:v>
                </c:pt>
                <c:pt idx="4">
                  <c:v>64.099999999999994</c:v>
                </c:pt>
                <c:pt idx="5">
                  <c:v>61.5</c:v>
                </c:pt>
                <c:pt idx="6">
                  <c:v>58.524000000000001</c:v>
                </c:pt>
                <c:pt idx="7">
                  <c:v>57.548000000000002</c:v>
                </c:pt>
                <c:pt idx="8">
                  <c:v>56.572000000000003</c:v>
                </c:pt>
                <c:pt idx="9">
                  <c:v>55.596000000000004</c:v>
                </c:pt>
                <c:pt idx="10">
                  <c:v>54.56</c:v>
                </c:pt>
                <c:pt idx="11">
                  <c:v>53.13000000000001</c:v>
                </c:pt>
                <c:pt idx="12">
                  <c:v>51.710000000000008</c:v>
                </c:pt>
                <c:pt idx="13">
                  <c:v>50.27</c:v>
                </c:pt>
                <c:pt idx="14">
                  <c:v>48.850000000000009</c:v>
                </c:pt>
                <c:pt idx="15">
                  <c:v>47.42</c:v>
                </c:pt>
                <c:pt idx="16">
                  <c:v>46.67</c:v>
                </c:pt>
                <c:pt idx="17">
                  <c:v>45.92</c:v>
                </c:pt>
                <c:pt idx="18">
                  <c:v>45.160000000000004</c:v>
                </c:pt>
                <c:pt idx="19">
                  <c:v>44.410000000000004</c:v>
                </c:pt>
                <c:pt idx="20">
                  <c:v>43.52</c:v>
                </c:pt>
                <c:pt idx="21">
                  <c:v>42.95</c:v>
                </c:pt>
                <c:pt idx="22">
                  <c:v>42.460000000000008</c:v>
                </c:pt>
                <c:pt idx="23">
                  <c:v>41.820000000000007</c:v>
                </c:pt>
                <c:pt idx="24">
                  <c:v>41.39</c:v>
                </c:pt>
                <c:pt idx="25">
                  <c:v>40.750000000000007</c:v>
                </c:pt>
                <c:pt idx="26">
                  <c:v>39.980000000000004</c:v>
                </c:pt>
                <c:pt idx="27">
                  <c:v>39.21</c:v>
                </c:pt>
                <c:pt idx="28">
                  <c:v>38.440000000000005</c:v>
                </c:pt>
                <c:pt idx="29">
                  <c:v>37.67</c:v>
                </c:pt>
                <c:pt idx="30">
                  <c:v>36.800000000000004</c:v>
                </c:pt>
                <c:pt idx="31">
                  <c:v>36.800000000000004</c:v>
                </c:pt>
                <c:pt idx="32">
                  <c:v>36.800000000000004</c:v>
                </c:pt>
                <c:pt idx="33">
                  <c:v>36.800000000000004</c:v>
                </c:pt>
                <c:pt idx="34">
                  <c:v>36.800000000000004</c:v>
                </c:pt>
                <c:pt idx="35">
                  <c:v>36.800000000000004</c:v>
                </c:pt>
                <c:pt idx="36">
                  <c:v>36.800000000000004</c:v>
                </c:pt>
                <c:pt idx="37">
                  <c:v>36.800000000000004</c:v>
                </c:pt>
                <c:pt idx="38">
                  <c:v>36.800000000000004</c:v>
                </c:pt>
                <c:pt idx="39">
                  <c:v>36.800000000000004</c:v>
                </c:pt>
                <c:pt idx="40">
                  <c:v>36.800000000000004</c:v>
                </c:pt>
                <c:pt idx="41">
                  <c:v>36.800000000000004</c:v>
                </c:pt>
                <c:pt idx="42">
                  <c:v>36.800000000000004</c:v>
                </c:pt>
                <c:pt idx="43">
                  <c:v>36.800000000000004</c:v>
                </c:pt>
                <c:pt idx="44">
                  <c:v>36.800000000000004</c:v>
                </c:pt>
                <c:pt idx="45">
                  <c:v>36.800000000000004</c:v>
                </c:pt>
                <c:pt idx="46">
                  <c:v>36.800000000000004</c:v>
                </c:pt>
                <c:pt idx="47">
                  <c:v>36.800000000000004</c:v>
                </c:pt>
                <c:pt idx="48">
                  <c:v>36.800000000000004</c:v>
                </c:pt>
                <c:pt idx="49">
                  <c:v>36.800000000000004</c:v>
                </c:pt>
                <c:pt idx="50">
                  <c:v>36.800000000000004</c:v>
                </c:pt>
                <c:pt idx="51">
                  <c:v>36.800000000000004</c:v>
                </c:pt>
                <c:pt idx="52">
                  <c:v>36.800000000000004</c:v>
                </c:pt>
                <c:pt idx="53">
                  <c:v>36.800000000000004</c:v>
                </c:pt>
                <c:pt idx="54">
                  <c:v>36.800000000000004</c:v>
                </c:pt>
                <c:pt idx="55">
                  <c:v>36.800000000000004</c:v>
                </c:pt>
                <c:pt idx="56">
                  <c:v>36.800000000000004</c:v>
                </c:pt>
                <c:pt idx="57">
                  <c:v>36.800000000000004</c:v>
                </c:pt>
                <c:pt idx="58">
                  <c:v>36.800000000000004</c:v>
                </c:pt>
                <c:pt idx="59">
                  <c:v>36.800000000000004</c:v>
                </c:pt>
                <c:pt idx="60">
                  <c:v>36.800000000000004</c:v>
                </c:pt>
                <c:pt idx="61">
                  <c:v>36.800000000000004</c:v>
                </c:pt>
                <c:pt idx="62">
                  <c:v>36.800000000000004</c:v>
                </c:pt>
                <c:pt idx="63">
                  <c:v>36.800000000000004</c:v>
                </c:pt>
                <c:pt idx="64">
                  <c:v>36.800000000000004</c:v>
                </c:pt>
                <c:pt idx="65">
                  <c:v>36.800000000000004</c:v>
                </c:pt>
                <c:pt idx="66">
                  <c:v>36.800000000000004</c:v>
                </c:pt>
                <c:pt idx="67">
                  <c:v>36.800000000000004</c:v>
                </c:pt>
                <c:pt idx="68">
                  <c:v>36.800000000000004</c:v>
                </c:pt>
                <c:pt idx="69">
                  <c:v>36.800000000000004</c:v>
                </c:pt>
                <c:pt idx="70">
                  <c:v>36.800000000000004</c:v>
                </c:pt>
                <c:pt idx="71">
                  <c:v>36.800000000000004</c:v>
                </c:pt>
                <c:pt idx="72">
                  <c:v>36.800000000000004</c:v>
                </c:pt>
                <c:pt idx="73">
                  <c:v>36.800000000000004</c:v>
                </c:pt>
                <c:pt idx="74">
                  <c:v>36.800000000000004</c:v>
                </c:pt>
                <c:pt idx="75">
                  <c:v>36.800000000000004</c:v>
                </c:pt>
                <c:pt idx="76">
                  <c:v>36.800000000000004</c:v>
                </c:pt>
                <c:pt idx="77">
                  <c:v>36.800000000000004</c:v>
                </c:pt>
                <c:pt idx="78">
                  <c:v>36.800000000000004</c:v>
                </c:pt>
                <c:pt idx="79">
                  <c:v>36.800000000000004</c:v>
                </c:pt>
                <c:pt idx="80">
                  <c:v>36.800000000000004</c:v>
                </c:pt>
              </c:numCache>
            </c:numRef>
          </c:val>
          <c:extLst>
            <c:ext xmlns:c16="http://schemas.microsoft.com/office/drawing/2014/chart" uri="{C3380CC4-5D6E-409C-BE32-E72D297353CC}">
              <c16:uniqueId val="{00000003-100C-4733-AE17-45CB8BD17071}"/>
            </c:ext>
          </c:extLst>
        </c:ser>
        <c:ser>
          <c:idx val="3"/>
          <c:order val="4"/>
          <c:tx>
            <c:v>Other components of demand</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SSWSSW!$G$381:$CI$381</c:f>
              <c:numCache>
                <c:formatCode>0.00</c:formatCode>
                <c:ptCount val="81"/>
                <c:pt idx="0">
                  <c:v>2.1800000000000068</c:v>
                </c:pt>
                <c:pt idx="1">
                  <c:v>2.1800000000000068</c:v>
                </c:pt>
                <c:pt idx="2">
                  <c:v>2.1800000000000068</c:v>
                </c:pt>
                <c:pt idx="3">
                  <c:v>2.1800000000000068</c:v>
                </c:pt>
                <c:pt idx="4">
                  <c:v>2.1800000000000637</c:v>
                </c:pt>
                <c:pt idx="5">
                  <c:v>2.1800000000000068</c:v>
                </c:pt>
                <c:pt idx="6">
                  <c:v>2.1800000000000637</c:v>
                </c:pt>
                <c:pt idx="7">
                  <c:v>2.1800000000000068</c:v>
                </c:pt>
                <c:pt idx="8">
                  <c:v>2.1800000000000637</c:v>
                </c:pt>
                <c:pt idx="9">
                  <c:v>2.1800000000000637</c:v>
                </c:pt>
                <c:pt idx="10">
                  <c:v>2.1800000000000637</c:v>
                </c:pt>
                <c:pt idx="11">
                  <c:v>2.1800000000000068</c:v>
                </c:pt>
                <c:pt idx="12">
                  <c:v>2.1800000000000068</c:v>
                </c:pt>
                <c:pt idx="13">
                  <c:v>2.17999999999995</c:v>
                </c:pt>
                <c:pt idx="14">
                  <c:v>2.1800000000000068</c:v>
                </c:pt>
                <c:pt idx="15">
                  <c:v>2.17999999999995</c:v>
                </c:pt>
                <c:pt idx="16">
                  <c:v>2.17999999999995</c:v>
                </c:pt>
                <c:pt idx="17">
                  <c:v>2.17999999999995</c:v>
                </c:pt>
                <c:pt idx="18">
                  <c:v>2.17999999999995</c:v>
                </c:pt>
                <c:pt idx="19">
                  <c:v>2.17999999999995</c:v>
                </c:pt>
                <c:pt idx="20">
                  <c:v>2.1800000000000068</c:v>
                </c:pt>
                <c:pt idx="21">
                  <c:v>2.1800000000000068</c:v>
                </c:pt>
                <c:pt idx="22">
                  <c:v>2.1800000000000068</c:v>
                </c:pt>
                <c:pt idx="23">
                  <c:v>2.17999999999995</c:v>
                </c:pt>
                <c:pt idx="24">
                  <c:v>2.17999999999995</c:v>
                </c:pt>
                <c:pt idx="25">
                  <c:v>2.17999999999995</c:v>
                </c:pt>
                <c:pt idx="26">
                  <c:v>2.1800000000000068</c:v>
                </c:pt>
                <c:pt idx="27">
                  <c:v>2.1800000000000068</c:v>
                </c:pt>
                <c:pt idx="28">
                  <c:v>2.1800000000000068</c:v>
                </c:pt>
                <c:pt idx="29">
                  <c:v>2.1800000000000068</c:v>
                </c:pt>
                <c:pt idx="30">
                  <c:v>2.1800000000000068</c:v>
                </c:pt>
                <c:pt idx="31">
                  <c:v>2.17999999999995</c:v>
                </c:pt>
                <c:pt idx="32">
                  <c:v>2.1800000000000068</c:v>
                </c:pt>
                <c:pt idx="33">
                  <c:v>2.1800000000000068</c:v>
                </c:pt>
                <c:pt idx="34">
                  <c:v>2.17999999999995</c:v>
                </c:pt>
                <c:pt idx="35">
                  <c:v>2.17999999999995</c:v>
                </c:pt>
                <c:pt idx="36">
                  <c:v>2.17999999999995</c:v>
                </c:pt>
                <c:pt idx="37">
                  <c:v>2.17999999999995</c:v>
                </c:pt>
                <c:pt idx="38">
                  <c:v>2.1800000000000068</c:v>
                </c:pt>
                <c:pt idx="39">
                  <c:v>2.1800000000000068</c:v>
                </c:pt>
                <c:pt idx="40">
                  <c:v>2.1800000000000068</c:v>
                </c:pt>
                <c:pt idx="41">
                  <c:v>2.17999999999995</c:v>
                </c:pt>
                <c:pt idx="42">
                  <c:v>2.1800000000000068</c:v>
                </c:pt>
                <c:pt idx="43">
                  <c:v>2.1800000000000068</c:v>
                </c:pt>
                <c:pt idx="44">
                  <c:v>2.17999999999995</c:v>
                </c:pt>
                <c:pt idx="45">
                  <c:v>2.1800000000000068</c:v>
                </c:pt>
                <c:pt idx="46">
                  <c:v>2.1800000000000068</c:v>
                </c:pt>
                <c:pt idx="47">
                  <c:v>2.17999999999995</c:v>
                </c:pt>
                <c:pt idx="48">
                  <c:v>2.17999999999995</c:v>
                </c:pt>
                <c:pt idx="49">
                  <c:v>2.1800000000000068</c:v>
                </c:pt>
                <c:pt idx="50">
                  <c:v>2.1800000000000068</c:v>
                </c:pt>
                <c:pt idx="51">
                  <c:v>2.1800000000000068</c:v>
                </c:pt>
                <c:pt idx="52">
                  <c:v>2.1800000000000068</c:v>
                </c:pt>
                <c:pt idx="53">
                  <c:v>2.1800000000000068</c:v>
                </c:pt>
                <c:pt idx="54">
                  <c:v>2.1800000000000068</c:v>
                </c:pt>
                <c:pt idx="55">
                  <c:v>2.1800000000000068</c:v>
                </c:pt>
                <c:pt idx="56">
                  <c:v>2.1800000000000068</c:v>
                </c:pt>
                <c:pt idx="57">
                  <c:v>2.1800000000000637</c:v>
                </c:pt>
                <c:pt idx="58">
                  <c:v>2.1800000000000637</c:v>
                </c:pt>
                <c:pt idx="59">
                  <c:v>2.1800000000000068</c:v>
                </c:pt>
                <c:pt idx="60">
                  <c:v>2.1800000000000637</c:v>
                </c:pt>
                <c:pt idx="61">
                  <c:v>2.1800000000000068</c:v>
                </c:pt>
                <c:pt idx="62">
                  <c:v>2.1800000000000637</c:v>
                </c:pt>
                <c:pt idx="63">
                  <c:v>2.1800000000000637</c:v>
                </c:pt>
                <c:pt idx="64">
                  <c:v>2.1800000000000637</c:v>
                </c:pt>
                <c:pt idx="65">
                  <c:v>2.1800000000000637</c:v>
                </c:pt>
                <c:pt idx="66">
                  <c:v>2.1800000000000068</c:v>
                </c:pt>
                <c:pt idx="67">
                  <c:v>2.1800000000000637</c:v>
                </c:pt>
                <c:pt idx="68">
                  <c:v>2.1800000000000637</c:v>
                </c:pt>
                <c:pt idx="69">
                  <c:v>2.1800000000000637</c:v>
                </c:pt>
                <c:pt idx="70">
                  <c:v>2.1800000000000068</c:v>
                </c:pt>
                <c:pt idx="71">
                  <c:v>2.1800000000000637</c:v>
                </c:pt>
                <c:pt idx="72">
                  <c:v>2.1800000000000637</c:v>
                </c:pt>
                <c:pt idx="73">
                  <c:v>2.1800000000000637</c:v>
                </c:pt>
                <c:pt idx="74">
                  <c:v>2.1800000000000637</c:v>
                </c:pt>
                <c:pt idx="75">
                  <c:v>2.1800000000000637</c:v>
                </c:pt>
                <c:pt idx="76">
                  <c:v>2.1800000000000637</c:v>
                </c:pt>
                <c:pt idx="77">
                  <c:v>2.1800000000000068</c:v>
                </c:pt>
                <c:pt idx="78">
                  <c:v>2.1800000000000068</c:v>
                </c:pt>
                <c:pt idx="79">
                  <c:v>2.1800000000000637</c:v>
                </c:pt>
                <c:pt idx="80">
                  <c:v>2.1800000000000068</c:v>
                </c:pt>
              </c:numCache>
            </c:numRef>
          </c:val>
          <c:extLst>
            <c:ext xmlns:c16="http://schemas.microsoft.com/office/drawing/2014/chart" uri="{C3380CC4-5D6E-409C-BE32-E72D297353CC}">
              <c16:uniqueId val="{00000004-100C-4733-AE17-45CB8BD17071}"/>
            </c:ext>
          </c:extLst>
        </c:ser>
        <c:dLbls>
          <c:showLegendKey val="0"/>
          <c:showVal val="0"/>
          <c:showCatName val="0"/>
          <c:showSerName val="0"/>
          <c:showPercent val="0"/>
          <c:showBubbleSize val="0"/>
        </c:dLbls>
        <c:axId val="799795312"/>
        <c:axId val="799790960"/>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SSWSSW!$G$382:$CI$382</c:f>
              <c:numCache>
                <c:formatCode>0.00</c:formatCode>
                <c:ptCount val="81"/>
                <c:pt idx="0">
                  <c:v>348.40999999999997</c:v>
                </c:pt>
                <c:pt idx="1">
                  <c:v>340.68000000000006</c:v>
                </c:pt>
                <c:pt idx="2">
                  <c:v>335.96000000000004</c:v>
                </c:pt>
                <c:pt idx="3">
                  <c:v>347.54999999999995</c:v>
                </c:pt>
                <c:pt idx="4">
                  <c:v>347.26</c:v>
                </c:pt>
                <c:pt idx="5">
                  <c:v>353.32000000000005</c:v>
                </c:pt>
                <c:pt idx="6">
                  <c:v>348.57</c:v>
                </c:pt>
                <c:pt idx="7">
                  <c:v>348.46</c:v>
                </c:pt>
                <c:pt idx="8">
                  <c:v>348.35000000000008</c:v>
                </c:pt>
                <c:pt idx="9">
                  <c:v>348.24000000000007</c:v>
                </c:pt>
                <c:pt idx="10">
                  <c:v>329.34999999999997</c:v>
                </c:pt>
                <c:pt idx="11">
                  <c:v>325.56800000000004</c:v>
                </c:pt>
                <c:pt idx="12">
                  <c:v>321.786</c:v>
                </c:pt>
                <c:pt idx="13">
                  <c:v>318.01400000000007</c:v>
                </c:pt>
                <c:pt idx="14">
                  <c:v>314.23200000000003</c:v>
                </c:pt>
                <c:pt idx="15">
                  <c:v>310.45</c:v>
                </c:pt>
                <c:pt idx="16">
                  <c:v>308.13799999999998</c:v>
                </c:pt>
                <c:pt idx="17">
                  <c:v>305.82600000000008</c:v>
                </c:pt>
                <c:pt idx="18">
                  <c:v>303.51400000000007</c:v>
                </c:pt>
                <c:pt idx="19">
                  <c:v>302.20200000000006</c:v>
                </c:pt>
                <c:pt idx="20">
                  <c:v>298.89000000000004</c:v>
                </c:pt>
                <c:pt idx="21">
                  <c:v>298.74000000000007</c:v>
                </c:pt>
                <c:pt idx="22">
                  <c:v>298.60000000000008</c:v>
                </c:pt>
                <c:pt idx="23">
                  <c:v>298.45</c:v>
                </c:pt>
                <c:pt idx="24">
                  <c:v>298.31</c:v>
                </c:pt>
                <c:pt idx="25">
                  <c:v>298.16000000000003</c:v>
                </c:pt>
                <c:pt idx="26">
                  <c:v>298.05</c:v>
                </c:pt>
                <c:pt idx="27">
                  <c:v>297.94</c:v>
                </c:pt>
                <c:pt idx="28">
                  <c:v>297.83</c:v>
                </c:pt>
                <c:pt idx="29">
                  <c:v>297.71999999999997</c:v>
                </c:pt>
                <c:pt idx="30">
                  <c:v>297.61000000000007</c:v>
                </c:pt>
                <c:pt idx="31">
                  <c:v>297.45999999999998</c:v>
                </c:pt>
                <c:pt idx="32">
                  <c:v>297.32</c:v>
                </c:pt>
                <c:pt idx="33">
                  <c:v>297.17</c:v>
                </c:pt>
                <c:pt idx="34">
                  <c:v>297.03000000000003</c:v>
                </c:pt>
                <c:pt idx="35">
                  <c:v>296.82</c:v>
                </c:pt>
                <c:pt idx="36">
                  <c:v>296.77000000000004</c:v>
                </c:pt>
                <c:pt idx="37">
                  <c:v>296.66000000000003</c:v>
                </c:pt>
                <c:pt idx="38">
                  <c:v>296.55</c:v>
                </c:pt>
                <c:pt idx="39">
                  <c:v>296.44</c:v>
                </c:pt>
                <c:pt idx="40">
                  <c:v>296.33</c:v>
                </c:pt>
                <c:pt idx="41">
                  <c:v>296.18</c:v>
                </c:pt>
                <c:pt idx="42">
                  <c:v>296.04000000000002</c:v>
                </c:pt>
                <c:pt idx="43">
                  <c:v>295.89000000000004</c:v>
                </c:pt>
                <c:pt idx="44">
                  <c:v>295.75000000000006</c:v>
                </c:pt>
                <c:pt idx="45">
                  <c:v>295.60000000000008</c:v>
                </c:pt>
                <c:pt idx="46">
                  <c:v>295.49000000000007</c:v>
                </c:pt>
                <c:pt idx="47">
                  <c:v>295.38000000000005</c:v>
                </c:pt>
                <c:pt idx="48">
                  <c:v>295.28000000000003</c:v>
                </c:pt>
                <c:pt idx="49">
                  <c:v>295.17</c:v>
                </c:pt>
                <c:pt idx="50">
                  <c:v>295.06</c:v>
                </c:pt>
                <c:pt idx="51">
                  <c:v>294.91000000000003</c:v>
                </c:pt>
                <c:pt idx="52">
                  <c:v>294.77000000000004</c:v>
                </c:pt>
                <c:pt idx="53">
                  <c:v>294.62000000000006</c:v>
                </c:pt>
                <c:pt idx="54">
                  <c:v>294.48000000000008</c:v>
                </c:pt>
                <c:pt idx="55">
                  <c:v>294.33</c:v>
                </c:pt>
                <c:pt idx="56">
                  <c:v>295.18</c:v>
                </c:pt>
                <c:pt idx="57">
                  <c:v>294.04000000000002</c:v>
                </c:pt>
                <c:pt idx="58">
                  <c:v>293.89000000000004</c:v>
                </c:pt>
                <c:pt idx="59">
                  <c:v>293.75000000000006</c:v>
                </c:pt>
                <c:pt idx="60">
                  <c:v>293.60000000000008</c:v>
                </c:pt>
                <c:pt idx="61">
                  <c:v>293.49000000000007</c:v>
                </c:pt>
                <c:pt idx="62">
                  <c:v>293.38000000000005</c:v>
                </c:pt>
                <c:pt idx="63">
                  <c:v>293.27000000000004</c:v>
                </c:pt>
                <c:pt idx="64">
                  <c:v>293.16000000000003</c:v>
                </c:pt>
                <c:pt idx="65">
                  <c:v>293.05</c:v>
                </c:pt>
                <c:pt idx="66">
                  <c:v>292.90000000000003</c:v>
                </c:pt>
                <c:pt idx="67">
                  <c:v>292.76000000000005</c:v>
                </c:pt>
                <c:pt idx="68">
                  <c:v>292.61000000000007</c:v>
                </c:pt>
                <c:pt idx="69">
                  <c:v>292.46999999999997</c:v>
                </c:pt>
                <c:pt idx="70">
                  <c:v>292.32</c:v>
                </c:pt>
                <c:pt idx="71">
                  <c:v>292.17</c:v>
                </c:pt>
                <c:pt idx="72">
                  <c:v>292.03000000000003</c:v>
                </c:pt>
                <c:pt idx="73">
                  <c:v>291.88000000000005</c:v>
                </c:pt>
                <c:pt idx="74">
                  <c:v>291.74000000000007</c:v>
                </c:pt>
                <c:pt idx="75">
                  <c:v>291.58999999999997</c:v>
                </c:pt>
                <c:pt idx="76">
                  <c:v>291.44</c:v>
                </c:pt>
                <c:pt idx="77">
                  <c:v>291.3</c:v>
                </c:pt>
                <c:pt idx="78">
                  <c:v>291.15000000000003</c:v>
                </c:pt>
                <c:pt idx="79">
                  <c:v>291.01000000000005</c:v>
                </c:pt>
                <c:pt idx="80">
                  <c:v>290.86000000000007</c:v>
                </c:pt>
              </c:numCache>
            </c:numRef>
          </c:val>
          <c:smooth val="0"/>
          <c:extLst>
            <c:ext xmlns:c16="http://schemas.microsoft.com/office/drawing/2014/chart" uri="{C3380CC4-5D6E-409C-BE32-E72D297353CC}">
              <c16:uniqueId val="{00000005-100C-4733-AE17-45CB8BD17071}"/>
            </c:ext>
          </c:extLst>
        </c:ser>
        <c:ser>
          <c:idx val="5"/>
          <c:order val="6"/>
          <c:tx>
            <c:v>Total demand + target headroom (final plan)</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SSWSSW!$G$383:$CI$383</c:f>
              <c:numCache>
                <c:formatCode>0.00</c:formatCode>
                <c:ptCount val="81"/>
                <c:pt idx="0">
                  <c:v>320.13</c:v>
                </c:pt>
                <c:pt idx="1">
                  <c:v>316.18</c:v>
                </c:pt>
                <c:pt idx="2">
                  <c:v>344.58720830000004</c:v>
                </c:pt>
                <c:pt idx="3">
                  <c:v>337.05043788</c:v>
                </c:pt>
                <c:pt idx="4">
                  <c:v>328.11242136000004</c:v>
                </c:pt>
                <c:pt idx="5">
                  <c:v>320.24332985000001</c:v>
                </c:pt>
                <c:pt idx="6">
                  <c:v>315.13394699441807</c:v>
                </c:pt>
                <c:pt idx="7">
                  <c:v>312.29412239083604</c:v>
                </c:pt>
                <c:pt idx="8">
                  <c:v>309.55319456325407</c:v>
                </c:pt>
                <c:pt idx="9">
                  <c:v>306.1591015736721</c:v>
                </c:pt>
                <c:pt idx="10">
                  <c:v>303.20517749209006</c:v>
                </c:pt>
                <c:pt idx="11">
                  <c:v>300.4426921922028</c:v>
                </c:pt>
                <c:pt idx="12">
                  <c:v>298.09853500231566</c:v>
                </c:pt>
                <c:pt idx="13">
                  <c:v>294.48879776242842</c:v>
                </c:pt>
                <c:pt idx="14">
                  <c:v>290.89984482254135</c:v>
                </c:pt>
                <c:pt idx="15">
                  <c:v>287.02668735265416</c:v>
                </c:pt>
                <c:pt idx="16">
                  <c:v>285.55148843213038</c:v>
                </c:pt>
                <c:pt idx="17">
                  <c:v>282.83280655760666</c:v>
                </c:pt>
                <c:pt idx="18">
                  <c:v>280.91513355308291</c:v>
                </c:pt>
                <c:pt idx="19">
                  <c:v>278.66171957655916</c:v>
                </c:pt>
                <c:pt idx="20">
                  <c:v>277.45447909003542</c:v>
                </c:pt>
                <c:pt idx="21">
                  <c:v>276.05641365084887</c:v>
                </c:pt>
                <c:pt idx="22">
                  <c:v>276.10367676466234</c:v>
                </c:pt>
                <c:pt idx="23">
                  <c:v>275.67439045547576</c:v>
                </c:pt>
                <c:pt idx="24">
                  <c:v>275.14842505128917</c:v>
                </c:pt>
                <c:pt idx="25">
                  <c:v>274.22290569710259</c:v>
                </c:pt>
                <c:pt idx="26">
                  <c:v>274.19790450160542</c:v>
                </c:pt>
                <c:pt idx="27">
                  <c:v>273.16953201710817</c:v>
                </c:pt>
                <c:pt idx="28">
                  <c:v>272.87966079361087</c:v>
                </c:pt>
                <c:pt idx="29">
                  <c:v>271.9183169061136</c:v>
                </c:pt>
                <c:pt idx="30">
                  <c:v>271.67126785699998</c:v>
                </c:pt>
                <c:pt idx="31">
                  <c:v>272.28294882699998</c:v>
                </c:pt>
                <c:pt idx="32">
                  <c:v>273.59815313799999</c:v>
                </c:pt>
                <c:pt idx="33">
                  <c:v>274.43669322900001</c:v>
                </c:pt>
                <c:pt idx="34">
                  <c:v>275.19871523999996</c:v>
                </c:pt>
                <c:pt idx="35">
                  <c:v>276.51411408999996</c:v>
                </c:pt>
                <c:pt idx="36">
                  <c:v>276.89295244099992</c:v>
                </c:pt>
                <c:pt idx="37">
                  <c:v>277.09503986199996</c:v>
                </c:pt>
                <c:pt idx="38">
                  <c:v>279.15060794300001</c:v>
                </c:pt>
                <c:pt idx="39">
                  <c:v>279.409550803</c:v>
                </c:pt>
                <c:pt idx="40">
                  <c:v>281.491846684</c:v>
                </c:pt>
                <c:pt idx="41">
                  <c:v>282.05755926499995</c:v>
                </c:pt>
                <c:pt idx="42">
                  <c:v>282.526581975</c:v>
                </c:pt>
                <c:pt idx="43">
                  <c:v>283.47848591600001</c:v>
                </c:pt>
                <c:pt idx="44">
                  <c:v>284.20335066699994</c:v>
                </c:pt>
                <c:pt idx="45">
                  <c:v>286.11108386799998</c:v>
                </c:pt>
                <c:pt idx="46">
                  <c:v>286.59167807800003</c:v>
                </c:pt>
                <c:pt idx="47">
                  <c:v>288.10529869899995</c:v>
                </c:pt>
                <c:pt idx="48">
                  <c:v>288.88167830999993</c:v>
                </c:pt>
                <c:pt idx="49">
                  <c:v>289.90106870099999</c:v>
                </c:pt>
                <c:pt idx="50">
                  <c:v>291.23354909099999</c:v>
                </c:pt>
                <c:pt idx="51">
                  <c:v>291.92876300199998</c:v>
                </c:pt>
                <c:pt idx="52">
                  <c:v>292.95713774299998</c:v>
                </c:pt>
                <c:pt idx="53">
                  <c:v>294.08822790399995</c:v>
                </c:pt>
                <c:pt idx="54">
                  <c:v>295.22237418399999</c:v>
                </c:pt>
                <c:pt idx="55">
                  <c:v>295.88921687500005</c:v>
                </c:pt>
                <c:pt idx="56">
                  <c:v>296.85918560599998</c:v>
                </c:pt>
                <c:pt idx="57">
                  <c:v>297.93209589600008</c:v>
                </c:pt>
                <c:pt idx="58">
                  <c:v>298.98785021700002</c:v>
                </c:pt>
                <c:pt idx="59">
                  <c:v>300.22652744800001</c:v>
                </c:pt>
                <c:pt idx="60">
                  <c:v>300.66811803900003</c:v>
                </c:pt>
                <c:pt idx="61">
                  <c:v>301.56270158899997</c:v>
                </c:pt>
                <c:pt idx="62">
                  <c:v>302.61035807000002</c:v>
                </c:pt>
                <c:pt idx="63">
                  <c:v>303.94081158100005</c:v>
                </c:pt>
                <c:pt idx="64">
                  <c:v>304.87431979200005</c:v>
                </c:pt>
                <c:pt idx="65">
                  <c:v>305.33060610200005</c:v>
                </c:pt>
                <c:pt idx="66">
                  <c:v>307.22992917300002</c:v>
                </c:pt>
                <c:pt idx="67">
                  <c:v>308.56219050400006</c:v>
                </c:pt>
                <c:pt idx="68">
                  <c:v>308.75720151500002</c:v>
                </c:pt>
                <c:pt idx="69">
                  <c:v>310.16540209500005</c:v>
                </c:pt>
                <c:pt idx="70">
                  <c:v>311.37651409599999</c:v>
                </c:pt>
                <c:pt idx="71">
                  <c:v>312.23052849700002</c:v>
                </c:pt>
                <c:pt idx="72">
                  <c:v>314.17752667800005</c:v>
                </c:pt>
                <c:pt idx="73">
                  <c:v>314.7575904680001</c:v>
                </c:pt>
                <c:pt idx="74">
                  <c:v>316.33043989900005</c:v>
                </c:pt>
                <c:pt idx="75">
                  <c:v>317.28633785</c:v>
                </c:pt>
                <c:pt idx="76">
                  <c:v>318.09527614000007</c:v>
                </c:pt>
                <c:pt idx="77">
                  <c:v>319.20706481100001</c:v>
                </c:pt>
                <c:pt idx="78">
                  <c:v>321.21178605200004</c:v>
                </c:pt>
                <c:pt idx="79">
                  <c:v>322.08961394300007</c:v>
                </c:pt>
                <c:pt idx="80">
                  <c:v>323.77035801300002</c:v>
                </c:pt>
              </c:numCache>
            </c:numRef>
          </c:val>
          <c:smooth val="0"/>
          <c:extLst>
            <c:ext xmlns:c16="http://schemas.microsoft.com/office/drawing/2014/chart" uri="{C3380CC4-5D6E-409C-BE32-E72D297353CC}">
              <c16:uniqueId val="{00000006-100C-4733-AE17-45CB8BD17071}"/>
            </c:ext>
          </c:extLst>
        </c:ser>
        <c:dLbls>
          <c:showLegendKey val="0"/>
          <c:showVal val="0"/>
          <c:showCatName val="0"/>
          <c:showSerName val="0"/>
          <c:showPercent val="0"/>
          <c:showBubbleSize val="0"/>
        </c:dLbls>
        <c:marker val="1"/>
        <c:smooth val="0"/>
        <c:axId val="799795312"/>
        <c:axId val="799790960"/>
      </c:lineChart>
      <c:catAx>
        <c:axId val="799795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790960"/>
        <c:crosses val="autoZero"/>
        <c:auto val="1"/>
        <c:lblAlgn val="ctr"/>
        <c:lblOffset val="100"/>
        <c:tickLblSkip val="2"/>
        <c:tickMarkSkip val="1"/>
        <c:noMultiLvlLbl val="0"/>
      </c:catAx>
      <c:valAx>
        <c:axId val="799790960"/>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795312"/>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4"/>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DYCP 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SSWSSW!$G$386:$CI$386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0-BF25-4D17-8F88-B9B24959667D}"/>
            </c:ext>
          </c:extLst>
        </c:ser>
        <c:ser>
          <c:idx val="0"/>
          <c:order val="1"/>
          <c:tx>
            <c:v>Unmeasured 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SSWSSW!$G$387:$CI$387</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1-BF25-4D17-8F88-B9B24959667D}"/>
            </c:ext>
          </c:extLst>
        </c:ser>
        <c:ser>
          <c:idx val="1"/>
          <c:order val="2"/>
          <c:tx>
            <c:v>Non-household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SSWSSW!$G$388:$CI$388</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2-BF25-4D17-8F88-B9B24959667D}"/>
            </c:ext>
          </c:extLst>
        </c:ser>
        <c:ser>
          <c:idx val="2"/>
          <c:order val="3"/>
          <c:tx>
            <c:v>Total leakage</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SSWSSW!$G$389:$CI$389</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3-BF25-4D17-8F88-B9B24959667D}"/>
            </c:ext>
          </c:extLst>
        </c:ser>
        <c:ser>
          <c:idx val="3"/>
          <c:order val="4"/>
          <c:tx>
            <c:v>Other components of demand</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SSWSSW!$G$390:$CI$390</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4-BF25-4D17-8F88-B9B24959667D}"/>
            </c:ext>
          </c:extLst>
        </c:ser>
        <c:dLbls>
          <c:showLegendKey val="0"/>
          <c:showVal val="0"/>
          <c:showCatName val="0"/>
          <c:showSerName val="0"/>
          <c:showPercent val="0"/>
          <c:showBubbleSize val="0"/>
        </c:dLbls>
        <c:axId val="799796400"/>
        <c:axId val="799798576"/>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SSWSSW!$G$391:$CI$391</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5-BF25-4D17-8F88-B9B24959667D}"/>
            </c:ext>
          </c:extLst>
        </c:ser>
        <c:ser>
          <c:idx val="5"/>
          <c:order val="6"/>
          <c:tx>
            <c:v>Total demand + target headroom (baseline)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SSWSSW!$G$392:$CI$392</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6-BF25-4D17-8F88-B9B24959667D}"/>
            </c:ext>
          </c:extLst>
        </c:ser>
        <c:dLbls>
          <c:showLegendKey val="0"/>
          <c:showVal val="0"/>
          <c:showCatName val="0"/>
          <c:showSerName val="0"/>
          <c:showPercent val="0"/>
          <c:showBubbleSize val="0"/>
        </c:dLbls>
        <c:marker val="1"/>
        <c:smooth val="0"/>
        <c:axId val="799796400"/>
        <c:axId val="799798576"/>
      </c:lineChart>
      <c:catAx>
        <c:axId val="79979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798576"/>
        <c:crosses val="autoZero"/>
        <c:auto val="1"/>
        <c:lblAlgn val="ctr"/>
        <c:lblOffset val="100"/>
        <c:tickLblSkip val="2"/>
        <c:tickMarkSkip val="1"/>
        <c:noMultiLvlLbl val="0"/>
      </c:catAx>
      <c:valAx>
        <c:axId val="79979857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796400"/>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5"/>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DYCP Final Plan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SSWSSW!$G$395:$CI$395</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0-A8C6-46FC-8A15-17BCB495F922}"/>
            </c:ext>
          </c:extLst>
        </c:ser>
        <c:ser>
          <c:idx val="0"/>
          <c:order val="1"/>
          <c:tx>
            <c:v>Unmeasured 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SSWSSW!$G$396:$CI$396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1-A8C6-46FC-8A15-17BCB495F922}"/>
            </c:ext>
          </c:extLst>
        </c:ser>
        <c:ser>
          <c:idx val="1"/>
          <c:order val="2"/>
          <c:tx>
            <c:v>Non-household consumption</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SSWSSW!$G$397:$CI$397</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2-A8C6-46FC-8A15-17BCB495F922}"/>
            </c:ext>
          </c:extLst>
        </c:ser>
        <c:ser>
          <c:idx val="2"/>
          <c:order val="3"/>
          <c:tx>
            <c:v>Total leakage</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SSWSSW!$G$398:$CI$398</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3-A8C6-46FC-8A15-17BCB495F922}"/>
            </c:ext>
          </c:extLst>
        </c:ser>
        <c:ser>
          <c:idx val="3"/>
          <c:order val="4"/>
          <c:tx>
            <c:v>Other components of demand</c:v>
          </c:tx>
          <c:spPr>
            <a:ln w="25400">
              <a:noFill/>
            </a:ln>
          </c:spPr>
          <c:cat>
            <c:strRef>
              <c:f>SSWSSW!$G$204:$CI$204</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SSWSSW!$G$399:$CI$399</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extLst>
            <c:ext xmlns:c16="http://schemas.microsoft.com/office/drawing/2014/chart" uri="{C3380CC4-5D6E-409C-BE32-E72D297353CC}">
              <c16:uniqueId val="{00000004-A8C6-46FC-8A15-17BCB495F922}"/>
            </c:ext>
          </c:extLst>
        </c:ser>
        <c:dLbls>
          <c:showLegendKey val="0"/>
          <c:showVal val="0"/>
          <c:showCatName val="0"/>
          <c:showSerName val="0"/>
          <c:showPercent val="0"/>
          <c:showBubbleSize val="0"/>
        </c:dLbls>
        <c:axId val="799798032"/>
        <c:axId val="799804016"/>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SSWSSW!$G$400:$CI$400</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5-A8C6-46FC-8A15-17BCB495F922}"/>
            </c:ext>
          </c:extLst>
        </c:ser>
        <c:ser>
          <c:idx val="5"/>
          <c:order val="6"/>
          <c:tx>
            <c:v>Total demand + target headroom (final plan)</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SSWSSW!$G$401:$CI$401</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numCache>
            </c:numRef>
          </c:val>
          <c:smooth val="0"/>
          <c:extLst>
            <c:ext xmlns:c16="http://schemas.microsoft.com/office/drawing/2014/chart" uri="{C3380CC4-5D6E-409C-BE32-E72D297353CC}">
              <c16:uniqueId val="{00000006-A8C6-46FC-8A15-17BCB495F922}"/>
            </c:ext>
          </c:extLst>
        </c:ser>
        <c:dLbls>
          <c:showLegendKey val="0"/>
          <c:showVal val="0"/>
          <c:showCatName val="0"/>
          <c:showSerName val="0"/>
          <c:showPercent val="0"/>
          <c:showBubbleSize val="0"/>
        </c:dLbls>
        <c:marker val="1"/>
        <c:smooth val="0"/>
        <c:axId val="799798032"/>
        <c:axId val="799804016"/>
      </c:lineChart>
      <c:catAx>
        <c:axId val="799798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804016"/>
        <c:crosses val="autoZero"/>
        <c:auto val="1"/>
        <c:lblAlgn val="ctr"/>
        <c:lblOffset val="100"/>
        <c:tickLblSkip val="2"/>
        <c:tickMarkSkip val="1"/>
        <c:noMultiLvlLbl val="0"/>
      </c:catAx>
      <c:valAx>
        <c:axId val="79980401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798032"/>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DYAA 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SSWSSW!$G$368:$CI$368</c:f>
              <c:numCache>
                <c:formatCode>0.00</c:formatCode>
                <c:ptCount val="81"/>
                <c:pt idx="0">
                  <c:v>65.599999999999994</c:v>
                </c:pt>
                <c:pt idx="1">
                  <c:v>68.56</c:v>
                </c:pt>
                <c:pt idx="2">
                  <c:v>79.062404299999997</c:v>
                </c:pt>
                <c:pt idx="3">
                  <c:v>79.468412519999987</c:v>
                </c:pt>
                <c:pt idx="4">
                  <c:v>79.75483165</c:v>
                </c:pt>
                <c:pt idx="5">
                  <c:v>79.856570180000006</c:v>
                </c:pt>
                <c:pt idx="6">
                  <c:v>82.309514730000004</c:v>
                </c:pt>
                <c:pt idx="7">
                  <c:v>85.146538190000001</c:v>
                </c:pt>
                <c:pt idx="8">
                  <c:v>88.004548530000008</c:v>
                </c:pt>
                <c:pt idx="9">
                  <c:v>90.899446300000008</c:v>
                </c:pt>
                <c:pt idx="10">
                  <c:v>93.797019700000007</c:v>
                </c:pt>
                <c:pt idx="11">
                  <c:v>96.532821400000003</c:v>
                </c:pt>
                <c:pt idx="12">
                  <c:v>99.246251400000006</c:v>
                </c:pt>
                <c:pt idx="13">
                  <c:v>101.9235079</c:v>
                </c:pt>
                <c:pt idx="14">
                  <c:v>104.5478061</c:v>
                </c:pt>
                <c:pt idx="15">
                  <c:v>107.12660870000001</c:v>
                </c:pt>
                <c:pt idx="16">
                  <c:v>109.698542</c:v>
                </c:pt>
                <c:pt idx="17">
                  <c:v>112.21063450000001</c:v>
                </c:pt>
                <c:pt idx="18">
                  <c:v>114.6587135</c:v>
                </c:pt>
                <c:pt idx="19">
                  <c:v>117.0456872</c:v>
                </c:pt>
                <c:pt idx="20">
                  <c:v>119.3738752</c:v>
                </c:pt>
                <c:pt idx="21">
                  <c:v>121.640765</c:v>
                </c:pt>
                <c:pt idx="22">
                  <c:v>123.8432682</c:v>
                </c:pt>
                <c:pt idx="23">
                  <c:v>125.98736480000001</c:v>
                </c:pt>
                <c:pt idx="24">
                  <c:v>128.060957</c:v>
                </c:pt>
                <c:pt idx="25">
                  <c:v>130.07036479999999</c:v>
                </c:pt>
                <c:pt idx="26">
                  <c:v>131.87291519999999</c:v>
                </c:pt>
                <c:pt idx="27">
                  <c:v>133.61038249999999</c:v>
                </c:pt>
                <c:pt idx="28">
                  <c:v>135.32797199999999</c:v>
                </c:pt>
                <c:pt idx="29">
                  <c:v>137.026084</c:v>
                </c:pt>
                <c:pt idx="30">
                  <c:v>138.70553629999998</c:v>
                </c:pt>
                <c:pt idx="31">
                  <c:v>140.56400789999998</c:v>
                </c:pt>
                <c:pt idx="32">
                  <c:v>142.4089946</c:v>
                </c:pt>
                <c:pt idx="33">
                  <c:v>144.2405976</c:v>
                </c:pt>
                <c:pt idx="34">
                  <c:v>146.0592298</c:v>
                </c:pt>
                <c:pt idx="35">
                  <c:v>147.86506069999999</c:v>
                </c:pt>
                <c:pt idx="36">
                  <c:v>149.65841449999999</c:v>
                </c:pt>
                <c:pt idx="37">
                  <c:v>151.43936959999999</c:v>
                </c:pt>
                <c:pt idx="38">
                  <c:v>153.20840219999999</c:v>
                </c:pt>
                <c:pt idx="39">
                  <c:v>154.96566229999999</c:v>
                </c:pt>
                <c:pt idx="40">
                  <c:v>156.71137569999999</c:v>
                </c:pt>
                <c:pt idx="41">
                  <c:v>158.44584569999998</c:v>
                </c:pt>
                <c:pt idx="42">
                  <c:v>160.1692084</c:v>
                </c:pt>
                <c:pt idx="43">
                  <c:v>161.8809364</c:v>
                </c:pt>
                <c:pt idx="44">
                  <c:v>163.58134949999999</c:v>
                </c:pt>
                <c:pt idx="45">
                  <c:v>165.2705981</c:v>
                </c:pt>
                <c:pt idx="46">
                  <c:v>166.9489097</c:v>
                </c:pt>
                <c:pt idx="47">
                  <c:v>168.61667399999999</c:v>
                </c:pt>
                <c:pt idx="48">
                  <c:v>170.27385999999998</c:v>
                </c:pt>
                <c:pt idx="49">
                  <c:v>171.92093259999999</c:v>
                </c:pt>
                <c:pt idx="50">
                  <c:v>173.55818689999998</c:v>
                </c:pt>
                <c:pt idx="51">
                  <c:v>175.1854936</c:v>
                </c:pt>
                <c:pt idx="52">
                  <c:v>176.80347609999998</c:v>
                </c:pt>
                <c:pt idx="53">
                  <c:v>178.41191119999999</c:v>
                </c:pt>
                <c:pt idx="54">
                  <c:v>180.0113317</c:v>
                </c:pt>
                <c:pt idx="55">
                  <c:v>181.60158939999999</c:v>
                </c:pt>
                <c:pt idx="56">
                  <c:v>183.18329659999998</c:v>
                </c:pt>
                <c:pt idx="57">
                  <c:v>184.7564678</c:v>
                </c:pt>
                <c:pt idx="58">
                  <c:v>186.32119799999998</c:v>
                </c:pt>
                <c:pt idx="59">
                  <c:v>187.87774999999999</c:v>
                </c:pt>
                <c:pt idx="60">
                  <c:v>189.4262976</c:v>
                </c:pt>
                <c:pt idx="61">
                  <c:v>190.96709809999999</c:v>
                </c:pt>
                <c:pt idx="62">
                  <c:v>192.50040619999999</c:v>
                </c:pt>
                <c:pt idx="63">
                  <c:v>194.0261275</c:v>
                </c:pt>
                <c:pt idx="64">
                  <c:v>195.5446834</c:v>
                </c:pt>
                <c:pt idx="65">
                  <c:v>197.05597259999999</c:v>
                </c:pt>
                <c:pt idx="66">
                  <c:v>198.56041189999999</c:v>
                </c:pt>
                <c:pt idx="67">
                  <c:v>200.05806759999999</c:v>
                </c:pt>
                <c:pt idx="68">
                  <c:v>201.54891519999998</c:v>
                </c:pt>
                <c:pt idx="69">
                  <c:v>203.03354039999999</c:v>
                </c:pt>
                <c:pt idx="70">
                  <c:v>204.51182599999999</c:v>
                </c:pt>
                <c:pt idx="71">
                  <c:v>205.98391459999999</c:v>
                </c:pt>
                <c:pt idx="72">
                  <c:v>207.45003449999999</c:v>
                </c:pt>
                <c:pt idx="73">
                  <c:v>208.9104121</c:v>
                </c:pt>
                <c:pt idx="74">
                  <c:v>210.36491759999998</c:v>
                </c:pt>
                <c:pt idx="75">
                  <c:v>211.81394939999998</c:v>
                </c:pt>
                <c:pt idx="76">
                  <c:v>213.2576387</c:v>
                </c:pt>
                <c:pt idx="77">
                  <c:v>214.6959363</c:v>
                </c:pt>
                <c:pt idx="78">
                  <c:v>216.12905699999999</c:v>
                </c:pt>
                <c:pt idx="79">
                  <c:v>217.55730349999999</c:v>
                </c:pt>
                <c:pt idx="80">
                  <c:v>218.98061919999998</c:v>
                </c:pt>
              </c:numCache>
            </c:numRef>
          </c:val>
          <c:extLst>
            <c:ext xmlns:c16="http://schemas.microsoft.com/office/drawing/2014/chart" uri="{C3380CC4-5D6E-409C-BE32-E72D297353CC}">
              <c16:uniqueId val="{00000000-DCA4-4E28-8AAD-953182E0AC43}"/>
            </c:ext>
          </c:extLst>
        </c:ser>
        <c:ser>
          <c:idx val="0"/>
          <c:order val="1"/>
          <c:tx>
            <c:v>Unmeasured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SSWSSW!$G$369:$CI$369</c:f>
              <c:numCache>
                <c:formatCode>0.00</c:formatCode>
                <c:ptCount val="81"/>
                <c:pt idx="0">
                  <c:v>116.96</c:v>
                </c:pt>
                <c:pt idx="1">
                  <c:v>114.91</c:v>
                </c:pt>
                <c:pt idx="2">
                  <c:v>130.914804</c:v>
                </c:pt>
                <c:pt idx="3">
                  <c:v>124.79915750000001</c:v>
                </c:pt>
                <c:pt idx="4">
                  <c:v>118.8706402</c:v>
                </c:pt>
                <c:pt idx="5">
                  <c:v>113.12072909999999</c:v>
                </c:pt>
                <c:pt idx="6">
                  <c:v>110.86814029999999</c:v>
                </c:pt>
                <c:pt idx="7">
                  <c:v>108.43750849999999</c:v>
                </c:pt>
                <c:pt idx="8">
                  <c:v>106.02974189999999</c:v>
                </c:pt>
                <c:pt idx="9">
                  <c:v>103.6372415</c:v>
                </c:pt>
                <c:pt idx="10">
                  <c:v>101.25857049999999</c:v>
                </c:pt>
                <c:pt idx="11">
                  <c:v>99.05454619999999</c:v>
                </c:pt>
                <c:pt idx="12">
                  <c:v>96.857421899999991</c:v>
                </c:pt>
                <c:pt idx="13">
                  <c:v>94.685979599999996</c:v>
                </c:pt>
                <c:pt idx="14">
                  <c:v>92.548894599999997</c:v>
                </c:pt>
                <c:pt idx="15">
                  <c:v>90.457246599999991</c:v>
                </c:pt>
                <c:pt idx="16">
                  <c:v>88.46453593999999</c:v>
                </c:pt>
                <c:pt idx="17">
                  <c:v>86.535512830000002</c:v>
                </c:pt>
                <c:pt idx="18">
                  <c:v>84.670567390000002</c:v>
                </c:pt>
                <c:pt idx="19">
                  <c:v>82.870730199999997</c:v>
                </c:pt>
                <c:pt idx="20">
                  <c:v>81.137041060000001</c:v>
                </c:pt>
                <c:pt idx="21">
                  <c:v>79.47026541999999</c:v>
                </c:pt>
                <c:pt idx="22">
                  <c:v>77.87124369</c:v>
                </c:pt>
                <c:pt idx="23">
                  <c:v>76.341547789999993</c:v>
                </c:pt>
                <c:pt idx="24">
                  <c:v>74.881639669999998</c:v>
                </c:pt>
                <c:pt idx="25">
                  <c:v>73.493353939999992</c:v>
                </c:pt>
                <c:pt idx="26">
                  <c:v>72.178520259999999</c:v>
                </c:pt>
                <c:pt idx="27">
                  <c:v>70.938855820000001</c:v>
                </c:pt>
                <c:pt idx="28">
                  <c:v>69.721023289999991</c:v>
                </c:pt>
                <c:pt idx="29">
                  <c:v>68.52465436</c:v>
                </c:pt>
                <c:pt idx="30">
                  <c:v>67.349391429999997</c:v>
                </c:pt>
                <c:pt idx="31">
                  <c:v>66.279031129999993</c:v>
                </c:pt>
                <c:pt idx="32">
                  <c:v>65.225679079999992</c:v>
                </c:pt>
                <c:pt idx="33">
                  <c:v>64.189046499999989</c:v>
                </c:pt>
                <c:pt idx="34">
                  <c:v>63.168866649999998</c:v>
                </c:pt>
                <c:pt idx="35">
                  <c:v>62.164864940000001</c:v>
                </c:pt>
                <c:pt idx="36">
                  <c:v>61.176779819999993</c:v>
                </c:pt>
                <c:pt idx="37">
                  <c:v>60.204342479999994</c:v>
                </c:pt>
                <c:pt idx="38">
                  <c:v>59.2473083</c:v>
                </c:pt>
                <c:pt idx="39">
                  <c:v>58.305421389999992</c:v>
                </c:pt>
                <c:pt idx="40">
                  <c:v>57.378434209999995</c:v>
                </c:pt>
                <c:pt idx="41">
                  <c:v>56.466107129999997</c:v>
                </c:pt>
                <c:pt idx="42">
                  <c:v>55.568197470000001</c:v>
                </c:pt>
                <c:pt idx="43">
                  <c:v>54.68480375</c:v>
                </c:pt>
                <c:pt idx="44">
                  <c:v>53.815685739999992</c:v>
                </c:pt>
                <c:pt idx="45">
                  <c:v>52.960600670000005</c:v>
                </c:pt>
                <c:pt idx="46">
                  <c:v>52.11931362</c:v>
                </c:pt>
                <c:pt idx="47">
                  <c:v>51.291600270000004</c:v>
                </c:pt>
                <c:pt idx="48">
                  <c:v>50.477224219999997</c:v>
                </c:pt>
                <c:pt idx="49">
                  <c:v>49.675972349999995</c:v>
                </c:pt>
                <c:pt idx="50">
                  <c:v>48.887628770000006</c:v>
                </c:pt>
                <c:pt idx="51">
                  <c:v>48.111966319999993</c:v>
                </c:pt>
                <c:pt idx="52">
                  <c:v>47.348788900000002</c:v>
                </c:pt>
                <c:pt idx="53">
                  <c:v>46.597874289999993</c:v>
                </c:pt>
                <c:pt idx="54">
                  <c:v>45.859030410000003</c:v>
                </c:pt>
                <c:pt idx="55">
                  <c:v>45.132045739999995</c:v>
                </c:pt>
                <c:pt idx="56">
                  <c:v>44.416737600000005</c:v>
                </c:pt>
                <c:pt idx="57">
                  <c:v>43.712907029999997</c:v>
                </c:pt>
                <c:pt idx="58">
                  <c:v>43.020361480000005</c:v>
                </c:pt>
                <c:pt idx="59">
                  <c:v>42.338917050000006</c:v>
                </c:pt>
                <c:pt idx="60">
                  <c:v>41.668390380000005</c:v>
                </c:pt>
                <c:pt idx="61">
                  <c:v>41.00860376</c:v>
                </c:pt>
                <c:pt idx="62">
                  <c:v>40.359382479999994</c:v>
                </c:pt>
                <c:pt idx="63">
                  <c:v>39.720545029999997</c:v>
                </c:pt>
                <c:pt idx="64">
                  <c:v>39.091927670000004</c:v>
                </c:pt>
                <c:pt idx="65">
                  <c:v>38.473355119999994</c:v>
                </c:pt>
                <c:pt idx="66">
                  <c:v>37.864669230000004</c:v>
                </c:pt>
                <c:pt idx="67">
                  <c:v>37.265705190000006</c:v>
                </c:pt>
                <c:pt idx="68">
                  <c:v>36.676298939999995</c:v>
                </c:pt>
                <c:pt idx="69">
                  <c:v>36.096304660000001</c:v>
                </c:pt>
                <c:pt idx="70">
                  <c:v>35.525561389999993</c:v>
                </c:pt>
                <c:pt idx="71">
                  <c:v>34.963917530000003</c:v>
                </c:pt>
                <c:pt idx="72">
                  <c:v>34.411226139999997</c:v>
                </c:pt>
                <c:pt idx="73">
                  <c:v>33.867342669999999</c:v>
                </c:pt>
                <c:pt idx="74">
                  <c:v>33.332116940000006</c:v>
                </c:pt>
                <c:pt idx="75">
                  <c:v>32.805413419999994</c:v>
                </c:pt>
                <c:pt idx="76">
                  <c:v>32.287092749999999</c:v>
                </c:pt>
                <c:pt idx="77">
                  <c:v>31.777014159999997</c:v>
                </c:pt>
                <c:pt idx="78">
                  <c:v>31.275045029999998</c:v>
                </c:pt>
                <c:pt idx="79">
                  <c:v>30.781056760000002</c:v>
                </c:pt>
                <c:pt idx="80">
                  <c:v>30.294915470000003</c:v>
                </c:pt>
              </c:numCache>
            </c:numRef>
          </c:val>
          <c:extLst>
            <c:ext xmlns:c16="http://schemas.microsoft.com/office/drawing/2014/chart" uri="{C3380CC4-5D6E-409C-BE32-E72D297353CC}">
              <c16:uniqueId val="{00000001-DCA4-4E28-8AAD-953182E0AC43}"/>
            </c:ext>
          </c:extLst>
        </c:ser>
        <c:ser>
          <c:idx val="1"/>
          <c:order val="2"/>
          <c:tx>
            <c:v>Non-household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SSWSSW!$G$370:$CI$370</c:f>
              <c:numCache>
                <c:formatCode>0.00</c:formatCode>
                <c:ptCount val="81"/>
                <c:pt idx="0">
                  <c:v>55.7</c:v>
                </c:pt>
                <c:pt idx="1">
                  <c:v>51.87</c:v>
                </c:pt>
                <c:pt idx="2">
                  <c:v>51.87</c:v>
                </c:pt>
                <c:pt idx="3">
                  <c:v>52.852867860000003</c:v>
                </c:pt>
                <c:pt idx="4">
                  <c:v>53.296949509999997</c:v>
                </c:pt>
                <c:pt idx="5">
                  <c:v>53.75603057</c:v>
                </c:pt>
                <c:pt idx="6">
                  <c:v>54.127449499999997</c:v>
                </c:pt>
                <c:pt idx="7">
                  <c:v>54.37729624</c:v>
                </c:pt>
                <c:pt idx="8">
                  <c:v>54.597106500000002</c:v>
                </c:pt>
                <c:pt idx="9">
                  <c:v>54.796690419999997</c:v>
                </c:pt>
                <c:pt idx="10">
                  <c:v>54.984620450000001</c:v>
                </c:pt>
                <c:pt idx="11">
                  <c:v>55.140003159999999</c:v>
                </c:pt>
                <c:pt idx="12">
                  <c:v>55.258577449999997</c:v>
                </c:pt>
                <c:pt idx="13">
                  <c:v>55.371272949999998</c:v>
                </c:pt>
                <c:pt idx="14">
                  <c:v>55.481825690000001</c:v>
                </c:pt>
                <c:pt idx="15">
                  <c:v>55.597302249999998</c:v>
                </c:pt>
                <c:pt idx="16">
                  <c:v>55.714842660000002</c:v>
                </c:pt>
                <c:pt idx="17">
                  <c:v>55.836311160000001</c:v>
                </c:pt>
                <c:pt idx="18">
                  <c:v>55.959589430000001</c:v>
                </c:pt>
                <c:pt idx="19">
                  <c:v>56.084234309999999</c:v>
                </c:pt>
                <c:pt idx="20">
                  <c:v>56.20913762</c:v>
                </c:pt>
                <c:pt idx="21">
                  <c:v>56.31421315</c:v>
                </c:pt>
                <c:pt idx="22">
                  <c:v>56.377782820999997</c:v>
                </c:pt>
                <c:pt idx="23">
                  <c:v>56.441352480999996</c:v>
                </c:pt>
                <c:pt idx="24">
                  <c:v>56.504922141999998</c:v>
                </c:pt>
                <c:pt idx="25">
                  <c:v>56.568491813000001</c:v>
                </c:pt>
                <c:pt idx="26">
                  <c:v>56.632061473999997</c:v>
                </c:pt>
                <c:pt idx="27">
                  <c:v>56.695631133999996</c:v>
                </c:pt>
                <c:pt idx="28">
                  <c:v>56.759200804999999</c:v>
                </c:pt>
                <c:pt idx="29">
                  <c:v>56.822770466000001</c:v>
                </c:pt>
                <c:pt idx="30">
                  <c:v>56.886340126999997</c:v>
                </c:pt>
                <c:pt idx="31">
                  <c:v>56.949909796999997</c:v>
                </c:pt>
                <c:pt idx="32">
                  <c:v>57.013479457999999</c:v>
                </c:pt>
                <c:pt idx="33">
                  <c:v>57.077049129000002</c:v>
                </c:pt>
                <c:pt idx="34">
                  <c:v>57.140618789999998</c:v>
                </c:pt>
                <c:pt idx="35">
                  <c:v>57.204188449999997</c:v>
                </c:pt>
                <c:pt idx="36">
                  <c:v>57.267758121</c:v>
                </c:pt>
                <c:pt idx="37">
                  <c:v>57.331327781999995</c:v>
                </c:pt>
                <c:pt idx="38">
                  <c:v>57.394897442999998</c:v>
                </c:pt>
                <c:pt idx="39">
                  <c:v>57.458467112999998</c:v>
                </c:pt>
                <c:pt idx="40">
                  <c:v>57.522036774</c:v>
                </c:pt>
                <c:pt idx="41">
                  <c:v>57.585606434999995</c:v>
                </c:pt>
                <c:pt idx="42">
                  <c:v>57.649176105000002</c:v>
                </c:pt>
                <c:pt idx="43">
                  <c:v>57.712745765999998</c:v>
                </c:pt>
                <c:pt idx="44">
                  <c:v>57.776315427</c:v>
                </c:pt>
                <c:pt idx="45">
                  <c:v>57.839885097999996</c:v>
                </c:pt>
                <c:pt idx="46">
                  <c:v>57.903454757999995</c:v>
                </c:pt>
                <c:pt idx="47">
                  <c:v>57.967024428999999</c:v>
                </c:pt>
                <c:pt idx="48">
                  <c:v>58.030594090000001</c:v>
                </c:pt>
                <c:pt idx="49">
                  <c:v>58.094163750999996</c:v>
                </c:pt>
                <c:pt idx="50">
                  <c:v>58.157733420999996</c:v>
                </c:pt>
                <c:pt idx="51">
                  <c:v>58.221303081999999</c:v>
                </c:pt>
                <c:pt idx="52">
                  <c:v>58.284872743000001</c:v>
                </c:pt>
                <c:pt idx="53">
                  <c:v>58.348442413999997</c:v>
                </c:pt>
                <c:pt idx="54">
                  <c:v>58.412012073999996</c:v>
                </c:pt>
                <c:pt idx="55">
                  <c:v>58.475581734999999</c:v>
                </c:pt>
                <c:pt idx="56">
                  <c:v>58.539151406000002</c:v>
                </c:pt>
                <c:pt idx="57">
                  <c:v>58.602721066000001</c:v>
                </c:pt>
                <c:pt idx="58">
                  <c:v>58.666290736999997</c:v>
                </c:pt>
                <c:pt idx="59">
                  <c:v>58.729860398</c:v>
                </c:pt>
                <c:pt idx="60">
                  <c:v>58.793430059000002</c:v>
                </c:pt>
                <c:pt idx="61">
                  <c:v>58.856999729000002</c:v>
                </c:pt>
                <c:pt idx="62">
                  <c:v>58.920569389999997</c:v>
                </c:pt>
                <c:pt idx="63">
                  <c:v>58.984139051</c:v>
                </c:pt>
                <c:pt idx="64">
                  <c:v>59.047708721999996</c:v>
                </c:pt>
                <c:pt idx="65">
                  <c:v>59.111278382000002</c:v>
                </c:pt>
                <c:pt idx="66">
                  <c:v>59.174848042999997</c:v>
                </c:pt>
                <c:pt idx="67">
                  <c:v>59.238417714000001</c:v>
                </c:pt>
                <c:pt idx="68">
                  <c:v>59.301987374999996</c:v>
                </c:pt>
                <c:pt idx="69">
                  <c:v>59.365557035000002</c:v>
                </c:pt>
                <c:pt idx="70">
                  <c:v>59.429126705999998</c:v>
                </c:pt>
                <c:pt idx="71">
                  <c:v>59.492696367000001</c:v>
                </c:pt>
                <c:pt idx="72">
                  <c:v>59.556266037999997</c:v>
                </c:pt>
                <c:pt idx="73">
                  <c:v>59.619835697999996</c:v>
                </c:pt>
                <c:pt idx="74">
                  <c:v>59.683405358999998</c:v>
                </c:pt>
                <c:pt idx="75">
                  <c:v>59.746975030000002</c:v>
                </c:pt>
                <c:pt idx="76">
                  <c:v>59.81054469</c:v>
                </c:pt>
                <c:pt idx="77">
                  <c:v>59.874114350999996</c:v>
                </c:pt>
                <c:pt idx="78">
                  <c:v>59.937684021999992</c:v>
                </c:pt>
                <c:pt idx="79">
                  <c:v>60.001253683000002</c:v>
                </c:pt>
                <c:pt idx="80">
                  <c:v>60.064823343</c:v>
                </c:pt>
              </c:numCache>
            </c:numRef>
          </c:val>
          <c:extLst>
            <c:ext xmlns:c16="http://schemas.microsoft.com/office/drawing/2014/chart" uri="{C3380CC4-5D6E-409C-BE32-E72D297353CC}">
              <c16:uniqueId val="{00000002-DCA4-4E28-8AAD-953182E0AC43}"/>
            </c:ext>
          </c:extLst>
        </c:ser>
        <c:ser>
          <c:idx val="2"/>
          <c:order val="3"/>
          <c:tx>
            <c:v>Total leakage</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SSWSSW!$G$371:$CI$371</c:f>
              <c:numCache>
                <c:formatCode>0.00</c:formatCode>
                <c:ptCount val="81"/>
                <c:pt idx="0">
                  <c:v>72.400000000000006</c:v>
                </c:pt>
                <c:pt idx="1">
                  <c:v>71.099999999999994</c:v>
                </c:pt>
                <c:pt idx="2">
                  <c:v>69.400000000000006</c:v>
                </c:pt>
                <c:pt idx="3">
                  <c:v>66.8</c:v>
                </c:pt>
                <c:pt idx="4">
                  <c:v>64.099999999999994</c:v>
                </c:pt>
                <c:pt idx="5">
                  <c:v>61.5</c:v>
                </c:pt>
                <c:pt idx="6">
                  <c:v>59.5</c:v>
                </c:pt>
                <c:pt idx="7">
                  <c:v>59.5</c:v>
                </c:pt>
                <c:pt idx="8">
                  <c:v>59.5</c:v>
                </c:pt>
                <c:pt idx="9">
                  <c:v>59.5</c:v>
                </c:pt>
                <c:pt idx="10">
                  <c:v>59.5</c:v>
                </c:pt>
                <c:pt idx="11">
                  <c:v>59.5</c:v>
                </c:pt>
                <c:pt idx="12">
                  <c:v>59.5</c:v>
                </c:pt>
                <c:pt idx="13">
                  <c:v>59.5</c:v>
                </c:pt>
                <c:pt idx="14">
                  <c:v>59.5</c:v>
                </c:pt>
                <c:pt idx="15">
                  <c:v>59.5</c:v>
                </c:pt>
                <c:pt idx="16">
                  <c:v>59.5</c:v>
                </c:pt>
                <c:pt idx="17">
                  <c:v>59.5</c:v>
                </c:pt>
                <c:pt idx="18">
                  <c:v>59.5</c:v>
                </c:pt>
                <c:pt idx="19">
                  <c:v>59.5</c:v>
                </c:pt>
                <c:pt idx="20">
                  <c:v>59.5</c:v>
                </c:pt>
                <c:pt idx="21">
                  <c:v>59.5</c:v>
                </c:pt>
                <c:pt idx="22">
                  <c:v>59.5</c:v>
                </c:pt>
                <c:pt idx="23">
                  <c:v>59.5</c:v>
                </c:pt>
                <c:pt idx="24">
                  <c:v>59.5</c:v>
                </c:pt>
                <c:pt idx="25">
                  <c:v>59.5</c:v>
                </c:pt>
                <c:pt idx="26">
                  <c:v>59.5</c:v>
                </c:pt>
                <c:pt idx="27">
                  <c:v>59.5</c:v>
                </c:pt>
                <c:pt idx="28">
                  <c:v>59.5</c:v>
                </c:pt>
                <c:pt idx="29">
                  <c:v>59.5</c:v>
                </c:pt>
                <c:pt idx="30">
                  <c:v>59.5</c:v>
                </c:pt>
                <c:pt idx="31">
                  <c:v>59.5</c:v>
                </c:pt>
                <c:pt idx="32">
                  <c:v>59.5</c:v>
                </c:pt>
                <c:pt idx="33">
                  <c:v>59.5</c:v>
                </c:pt>
                <c:pt idx="34">
                  <c:v>59.5</c:v>
                </c:pt>
                <c:pt idx="35">
                  <c:v>59.5</c:v>
                </c:pt>
                <c:pt idx="36">
                  <c:v>59.5</c:v>
                </c:pt>
                <c:pt idx="37">
                  <c:v>59.5</c:v>
                </c:pt>
                <c:pt idx="38">
                  <c:v>59.5</c:v>
                </c:pt>
                <c:pt idx="39">
                  <c:v>59.5</c:v>
                </c:pt>
                <c:pt idx="40">
                  <c:v>59.5</c:v>
                </c:pt>
                <c:pt idx="41">
                  <c:v>59.5</c:v>
                </c:pt>
                <c:pt idx="42">
                  <c:v>59.5</c:v>
                </c:pt>
                <c:pt idx="43">
                  <c:v>59.5</c:v>
                </c:pt>
                <c:pt idx="44">
                  <c:v>59.5</c:v>
                </c:pt>
                <c:pt idx="45">
                  <c:v>59.5</c:v>
                </c:pt>
                <c:pt idx="46">
                  <c:v>59.5</c:v>
                </c:pt>
                <c:pt idx="47">
                  <c:v>59.5</c:v>
                </c:pt>
                <c:pt idx="48">
                  <c:v>59.5</c:v>
                </c:pt>
                <c:pt idx="49">
                  <c:v>59.5</c:v>
                </c:pt>
                <c:pt idx="50">
                  <c:v>59.5</c:v>
                </c:pt>
                <c:pt idx="51">
                  <c:v>59.5</c:v>
                </c:pt>
                <c:pt idx="52">
                  <c:v>59.5</c:v>
                </c:pt>
                <c:pt idx="53">
                  <c:v>59.5</c:v>
                </c:pt>
                <c:pt idx="54">
                  <c:v>59.5</c:v>
                </c:pt>
                <c:pt idx="55">
                  <c:v>59.5</c:v>
                </c:pt>
                <c:pt idx="56">
                  <c:v>59.5</c:v>
                </c:pt>
                <c:pt idx="57">
                  <c:v>59.5</c:v>
                </c:pt>
                <c:pt idx="58">
                  <c:v>59.5</c:v>
                </c:pt>
                <c:pt idx="59">
                  <c:v>59.5</c:v>
                </c:pt>
                <c:pt idx="60">
                  <c:v>59.5</c:v>
                </c:pt>
                <c:pt idx="61">
                  <c:v>59.5</c:v>
                </c:pt>
                <c:pt idx="62">
                  <c:v>59.5</c:v>
                </c:pt>
                <c:pt idx="63">
                  <c:v>59.5</c:v>
                </c:pt>
                <c:pt idx="64">
                  <c:v>59.5</c:v>
                </c:pt>
                <c:pt idx="65">
                  <c:v>59.5</c:v>
                </c:pt>
                <c:pt idx="66">
                  <c:v>59.5</c:v>
                </c:pt>
                <c:pt idx="67">
                  <c:v>59.5</c:v>
                </c:pt>
                <c:pt idx="68">
                  <c:v>59.5</c:v>
                </c:pt>
                <c:pt idx="69">
                  <c:v>59.5</c:v>
                </c:pt>
                <c:pt idx="70">
                  <c:v>59.5</c:v>
                </c:pt>
                <c:pt idx="71">
                  <c:v>59.5</c:v>
                </c:pt>
                <c:pt idx="72">
                  <c:v>59.5</c:v>
                </c:pt>
                <c:pt idx="73">
                  <c:v>59.5</c:v>
                </c:pt>
                <c:pt idx="74">
                  <c:v>59.5</c:v>
                </c:pt>
                <c:pt idx="75">
                  <c:v>59.5</c:v>
                </c:pt>
                <c:pt idx="76">
                  <c:v>59.5</c:v>
                </c:pt>
                <c:pt idx="77">
                  <c:v>59.5</c:v>
                </c:pt>
                <c:pt idx="78">
                  <c:v>59.5</c:v>
                </c:pt>
                <c:pt idx="79">
                  <c:v>59.5</c:v>
                </c:pt>
                <c:pt idx="80">
                  <c:v>59.5</c:v>
                </c:pt>
              </c:numCache>
            </c:numRef>
          </c:val>
          <c:extLst>
            <c:ext xmlns:c16="http://schemas.microsoft.com/office/drawing/2014/chart" uri="{C3380CC4-5D6E-409C-BE32-E72D297353CC}">
              <c16:uniqueId val="{00000003-DCA4-4E28-8AAD-953182E0AC43}"/>
            </c:ext>
          </c:extLst>
        </c:ser>
        <c:ser>
          <c:idx val="3"/>
          <c:order val="4"/>
          <c:tx>
            <c:v>Other components of demand</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SSWSSW!$G$372:$CI$372</c:f>
              <c:numCache>
                <c:formatCode>0.00</c:formatCode>
                <c:ptCount val="81"/>
                <c:pt idx="0">
                  <c:v>2.1800000000000068</c:v>
                </c:pt>
                <c:pt idx="1">
                  <c:v>2.1800000000000068</c:v>
                </c:pt>
                <c:pt idx="2">
                  <c:v>2.1800000000000068</c:v>
                </c:pt>
                <c:pt idx="3">
                  <c:v>2.1800000000000068</c:v>
                </c:pt>
                <c:pt idx="4">
                  <c:v>2.1800000000000637</c:v>
                </c:pt>
                <c:pt idx="5">
                  <c:v>2.1800000000000068</c:v>
                </c:pt>
                <c:pt idx="6">
                  <c:v>2.1800000000000068</c:v>
                </c:pt>
                <c:pt idx="7">
                  <c:v>2.1800000000000068</c:v>
                </c:pt>
                <c:pt idx="8">
                  <c:v>2.1800000000000068</c:v>
                </c:pt>
                <c:pt idx="9">
                  <c:v>2.1800000000000637</c:v>
                </c:pt>
                <c:pt idx="10">
                  <c:v>2.1800000000000637</c:v>
                </c:pt>
                <c:pt idx="11">
                  <c:v>2.1800000000000068</c:v>
                </c:pt>
                <c:pt idx="12">
                  <c:v>2.1800000000000068</c:v>
                </c:pt>
                <c:pt idx="13">
                  <c:v>2.1800000000000068</c:v>
                </c:pt>
                <c:pt idx="14">
                  <c:v>2.1800000000000637</c:v>
                </c:pt>
                <c:pt idx="15">
                  <c:v>2.1800000000000637</c:v>
                </c:pt>
                <c:pt idx="16">
                  <c:v>2.1800000000000068</c:v>
                </c:pt>
                <c:pt idx="17">
                  <c:v>2.1800000000000068</c:v>
                </c:pt>
                <c:pt idx="18">
                  <c:v>2.1800000000000068</c:v>
                </c:pt>
                <c:pt idx="19">
                  <c:v>2.1800000000000068</c:v>
                </c:pt>
                <c:pt idx="20">
                  <c:v>2.1800000000000068</c:v>
                </c:pt>
                <c:pt idx="21">
                  <c:v>2.17999999999995</c:v>
                </c:pt>
                <c:pt idx="22">
                  <c:v>2.1800000000000637</c:v>
                </c:pt>
                <c:pt idx="23">
                  <c:v>2.17999999999995</c:v>
                </c:pt>
                <c:pt idx="24">
                  <c:v>2.1800000000000068</c:v>
                </c:pt>
                <c:pt idx="25">
                  <c:v>2.1800000000000068</c:v>
                </c:pt>
                <c:pt idx="26">
                  <c:v>2.1800000000000068</c:v>
                </c:pt>
                <c:pt idx="27">
                  <c:v>2.1800000000000637</c:v>
                </c:pt>
                <c:pt idx="28">
                  <c:v>2.1800000000000637</c:v>
                </c:pt>
                <c:pt idx="29">
                  <c:v>2.1800000000000637</c:v>
                </c:pt>
                <c:pt idx="30">
                  <c:v>2.1800000000000637</c:v>
                </c:pt>
                <c:pt idx="31">
                  <c:v>2.1800000000000068</c:v>
                </c:pt>
                <c:pt idx="32">
                  <c:v>2.1800000000000068</c:v>
                </c:pt>
                <c:pt idx="33">
                  <c:v>2.1800000000000068</c:v>
                </c:pt>
                <c:pt idx="34">
                  <c:v>2.1800000000000068</c:v>
                </c:pt>
                <c:pt idx="35">
                  <c:v>2.1800000000000068</c:v>
                </c:pt>
                <c:pt idx="36">
                  <c:v>2.1800000000000637</c:v>
                </c:pt>
                <c:pt idx="37">
                  <c:v>2.17999999999995</c:v>
                </c:pt>
                <c:pt idx="38">
                  <c:v>2.1800000000000068</c:v>
                </c:pt>
                <c:pt idx="39">
                  <c:v>2.1800000000000068</c:v>
                </c:pt>
                <c:pt idx="40">
                  <c:v>2.1800000000000068</c:v>
                </c:pt>
                <c:pt idx="41">
                  <c:v>2.1800000000000637</c:v>
                </c:pt>
                <c:pt idx="42">
                  <c:v>2.1800000000000068</c:v>
                </c:pt>
                <c:pt idx="43">
                  <c:v>2.1800000000000068</c:v>
                </c:pt>
                <c:pt idx="44">
                  <c:v>2.1800000000000068</c:v>
                </c:pt>
                <c:pt idx="45">
                  <c:v>2.1800000000000637</c:v>
                </c:pt>
                <c:pt idx="46">
                  <c:v>2.1800000000000068</c:v>
                </c:pt>
                <c:pt idx="47">
                  <c:v>2.1800000000000068</c:v>
                </c:pt>
                <c:pt idx="48">
                  <c:v>2.1800000000000068</c:v>
                </c:pt>
                <c:pt idx="49">
                  <c:v>2.1800000000000637</c:v>
                </c:pt>
                <c:pt idx="50">
                  <c:v>2.1800000000000068</c:v>
                </c:pt>
                <c:pt idx="51">
                  <c:v>2.1800000000000068</c:v>
                </c:pt>
                <c:pt idx="52">
                  <c:v>2.1800000000000068</c:v>
                </c:pt>
                <c:pt idx="53">
                  <c:v>2.1800000000000068</c:v>
                </c:pt>
                <c:pt idx="54">
                  <c:v>2.1800000000000068</c:v>
                </c:pt>
                <c:pt idx="55">
                  <c:v>2.1800000000000068</c:v>
                </c:pt>
                <c:pt idx="56">
                  <c:v>2.1800000000000637</c:v>
                </c:pt>
                <c:pt idx="57">
                  <c:v>2.1800000000000068</c:v>
                </c:pt>
                <c:pt idx="58">
                  <c:v>2.1800000000000068</c:v>
                </c:pt>
                <c:pt idx="59">
                  <c:v>2.1800000000000068</c:v>
                </c:pt>
                <c:pt idx="60">
                  <c:v>2.1800000000000068</c:v>
                </c:pt>
                <c:pt idx="61">
                  <c:v>2.1800000000000068</c:v>
                </c:pt>
                <c:pt idx="62">
                  <c:v>2.1800000000000068</c:v>
                </c:pt>
                <c:pt idx="63">
                  <c:v>2.1800000000000068</c:v>
                </c:pt>
                <c:pt idx="64">
                  <c:v>2.1800000000000068</c:v>
                </c:pt>
                <c:pt idx="65">
                  <c:v>2.1800000000000637</c:v>
                </c:pt>
                <c:pt idx="66">
                  <c:v>2.1800000000000637</c:v>
                </c:pt>
                <c:pt idx="67">
                  <c:v>2.1800000000000068</c:v>
                </c:pt>
                <c:pt idx="68">
                  <c:v>2.1800000000000068</c:v>
                </c:pt>
                <c:pt idx="69">
                  <c:v>2.1800000000000068</c:v>
                </c:pt>
                <c:pt idx="70">
                  <c:v>2.1800000000000068</c:v>
                </c:pt>
                <c:pt idx="71">
                  <c:v>2.1800000000000068</c:v>
                </c:pt>
                <c:pt idx="72">
                  <c:v>2.1800000000000068</c:v>
                </c:pt>
                <c:pt idx="73">
                  <c:v>2.1800000000000068</c:v>
                </c:pt>
                <c:pt idx="74">
                  <c:v>2.1800000000000068</c:v>
                </c:pt>
                <c:pt idx="75">
                  <c:v>2.1800000000000637</c:v>
                </c:pt>
                <c:pt idx="76">
                  <c:v>2.1800000000000637</c:v>
                </c:pt>
                <c:pt idx="77">
                  <c:v>2.1800000000000068</c:v>
                </c:pt>
                <c:pt idx="78">
                  <c:v>2.1800000000000637</c:v>
                </c:pt>
                <c:pt idx="79">
                  <c:v>2.1800000000000068</c:v>
                </c:pt>
                <c:pt idx="80">
                  <c:v>2.1800000000000068</c:v>
                </c:pt>
              </c:numCache>
            </c:numRef>
          </c:val>
          <c:extLst>
            <c:ext xmlns:c16="http://schemas.microsoft.com/office/drawing/2014/chart" uri="{C3380CC4-5D6E-409C-BE32-E72D297353CC}">
              <c16:uniqueId val="{00000004-DCA4-4E28-8AAD-953182E0AC43}"/>
            </c:ext>
          </c:extLst>
        </c:ser>
        <c:dLbls>
          <c:showLegendKey val="0"/>
          <c:showVal val="0"/>
          <c:showCatName val="0"/>
          <c:showSerName val="0"/>
          <c:showPercent val="0"/>
          <c:showBubbleSize val="0"/>
        </c:dLbls>
        <c:axId val="799805648"/>
        <c:axId val="799800208"/>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SSWSSW!$G$373:$CI$373</c:f>
              <c:numCache>
                <c:formatCode>0.00</c:formatCode>
                <c:ptCount val="81"/>
                <c:pt idx="0">
                  <c:v>268.40999999999997</c:v>
                </c:pt>
                <c:pt idx="1">
                  <c:v>260.68000000000006</c:v>
                </c:pt>
                <c:pt idx="2">
                  <c:v>255.96000000000006</c:v>
                </c:pt>
                <c:pt idx="3">
                  <c:v>267.54999999999995</c:v>
                </c:pt>
                <c:pt idx="4">
                  <c:v>267.26</c:v>
                </c:pt>
                <c:pt idx="5">
                  <c:v>273.32000000000005</c:v>
                </c:pt>
                <c:pt idx="6">
                  <c:v>268.57</c:v>
                </c:pt>
                <c:pt idx="7">
                  <c:v>268.45999999999998</c:v>
                </c:pt>
                <c:pt idx="8">
                  <c:v>268.35000000000008</c:v>
                </c:pt>
                <c:pt idx="9">
                  <c:v>268.24000000000007</c:v>
                </c:pt>
                <c:pt idx="10">
                  <c:v>249.34999999999997</c:v>
                </c:pt>
                <c:pt idx="11">
                  <c:v>245.56800000000004</c:v>
                </c:pt>
                <c:pt idx="12">
                  <c:v>241.786</c:v>
                </c:pt>
                <c:pt idx="13">
                  <c:v>238.01400000000007</c:v>
                </c:pt>
                <c:pt idx="14">
                  <c:v>234.23200000000003</c:v>
                </c:pt>
                <c:pt idx="15">
                  <c:v>230.45</c:v>
                </c:pt>
                <c:pt idx="16">
                  <c:v>228.13799999999998</c:v>
                </c:pt>
                <c:pt idx="17">
                  <c:v>225.82600000000008</c:v>
                </c:pt>
                <c:pt idx="18">
                  <c:v>223.51400000000007</c:v>
                </c:pt>
                <c:pt idx="19">
                  <c:v>222.20200000000006</c:v>
                </c:pt>
                <c:pt idx="20">
                  <c:v>218.89000000000004</c:v>
                </c:pt>
                <c:pt idx="21">
                  <c:v>218.74000000000007</c:v>
                </c:pt>
                <c:pt idx="22">
                  <c:v>218.60000000000008</c:v>
                </c:pt>
                <c:pt idx="23">
                  <c:v>218.45</c:v>
                </c:pt>
                <c:pt idx="24">
                  <c:v>218.31</c:v>
                </c:pt>
                <c:pt idx="25">
                  <c:v>218.16000000000003</c:v>
                </c:pt>
                <c:pt idx="26">
                  <c:v>218.05</c:v>
                </c:pt>
                <c:pt idx="27">
                  <c:v>217.94</c:v>
                </c:pt>
                <c:pt idx="28">
                  <c:v>217.82999999999998</c:v>
                </c:pt>
                <c:pt idx="29">
                  <c:v>217.71999999999997</c:v>
                </c:pt>
                <c:pt idx="30">
                  <c:v>217.61000000000007</c:v>
                </c:pt>
                <c:pt idx="31">
                  <c:v>217.45999999999998</c:v>
                </c:pt>
                <c:pt idx="32">
                  <c:v>217.32</c:v>
                </c:pt>
                <c:pt idx="33">
                  <c:v>217.17000000000002</c:v>
                </c:pt>
                <c:pt idx="34">
                  <c:v>217.03000000000003</c:v>
                </c:pt>
                <c:pt idx="35">
                  <c:v>216.82</c:v>
                </c:pt>
                <c:pt idx="36">
                  <c:v>216.77000000000004</c:v>
                </c:pt>
                <c:pt idx="37">
                  <c:v>216.66000000000003</c:v>
                </c:pt>
                <c:pt idx="38">
                  <c:v>216.55</c:v>
                </c:pt>
                <c:pt idx="39">
                  <c:v>216.44</c:v>
                </c:pt>
                <c:pt idx="40">
                  <c:v>216.32999999999998</c:v>
                </c:pt>
                <c:pt idx="41">
                  <c:v>216.18</c:v>
                </c:pt>
                <c:pt idx="42">
                  <c:v>216.04000000000002</c:v>
                </c:pt>
                <c:pt idx="43">
                  <c:v>215.89000000000004</c:v>
                </c:pt>
                <c:pt idx="44">
                  <c:v>215.75000000000006</c:v>
                </c:pt>
                <c:pt idx="45">
                  <c:v>215.60000000000008</c:v>
                </c:pt>
                <c:pt idx="46">
                  <c:v>215.49000000000007</c:v>
                </c:pt>
                <c:pt idx="47">
                  <c:v>215.38000000000005</c:v>
                </c:pt>
                <c:pt idx="48">
                  <c:v>215.28000000000003</c:v>
                </c:pt>
                <c:pt idx="49">
                  <c:v>215.17000000000002</c:v>
                </c:pt>
                <c:pt idx="50">
                  <c:v>215.06</c:v>
                </c:pt>
                <c:pt idx="51">
                  <c:v>214.91000000000003</c:v>
                </c:pt>
                <c:pt idx="52">
                  <c:v>214.77000000000004</c:v>
                </c:pt>
                <c:pt idx="53">
                  <c:v>214.62000000000006</c:v>
                </c:pt>
                <c:pt idx="54">
                  <c:v>214.48000000000008</c:v>
                </c:pt>
                <c:pt idx="55">
                  <c:v>214.32999999999998</c:v>
                </c:pt>
                <c:pt idx="56">
                  <c:v>215.18</c:v>
                </c:pt>
                <c:pt idx="57">
                  <c:v>214.04000000000002</c:v>
                </c:pt>
                <c:pt idx="58">
                  <c:v>213.89000000000001</c:v>
                </c:pt>
                <c:pt idx="59">
                  <c:v>213.75000000000003</c:v>
                </c:pt>
                <c:pt idx="60">
                  <c:v>213.60000000000005</c:v>
                </c:pt>
                <c:pt idx="61">
                  <c:v>213.49000000000004</c:v>
                </c:pt>
                <c:pt idx="62">
                  <c:v>213.38000000000002</c:v>
                </c:pt>
                <c:pt idx="63">
                  <c:v>213.27</c:v>
                </c:pt>
                <c:pt idx="64">
                  <c:v>213.16000000000005</c:v>
                </c:pt>
                <c:pt idx="65">
                  <c:v>213.05000000000004</c:v>
                </c:pt>
                <c:pt idx="66">
                  <c:v>212.9</c:v>
                </c:pt>
                <c:pt idx="67">
                  <c:v>212.76000000000002</c:v>
                </c:pt>
                <c:pt idx="68">
                  <c:v>212.61000000000004</c:v>
                </c:pt>
                <c:pt idx="69">
                  <c:v>212.47</c:v>
                </c:pt>
                <c:pt idx="70">
                  <c:v>212.32000000000002</c:v>
                </c:pt>
                <c:pt idx="71">
                  <c:v>212.17000000000004</c:v>
                </c:pt>
                <c:pt idx="72">
                  <c:v>212.03</c:v>
                </c:pt>
                <c:pt idx="73">
                  <c:v>211.88000000000002</c:v>
                </c:pt>
                <c:pt idx="74">
                  <c:v>211.74000000000004</c:v>
                </c:pt>
                <c:pt idx="75">
                  <c:v>211.59</c:v>
                </c:pt>
                <c:pt idx="76">
                  <c:v>211.44000000000003</c:v>
                </c:pt>
                <c:pt idx="77">
                  <c:v>211.30000000000004</c:v>
                </c:pt>
                <c:pt idx="78">
                  <c:v>211.15</c:v>
                </c:pt>
                <c:pt idx="79">
                  <c:v>211.01000000000002</c:v>
                </c:pt>
                <c:pt idx="80">
                  <c:v>210.86000000000004</c:v>
                </c:pt>
              </c:numCache>
            </c:numRef>
          </c:val>
          <c:smooth val="0"/>
          <c:extLst>
            <c:ext xmlns:c16="http://schemas.microsoft.com/office/drawing/2014/chart" uri="{C3380CC4-5D6E-409C-BE32-E72D297353CC}">
              <c16:uniqueId val="{00000005-DCA4-4E28-8AAD-953182E0AC43}"/>
            </c:ext>
          </c:extLst>
        </c:ser>
        <c:ser>
          <c:idx val="5"/>
          <c:order val="6"/>
          <c:tx>
            <c:v>Total demand + target headroom (baseline)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SSWSSW!$G$374:$CI$374</c:f>
              <c:numCache>
                <c:formatCode>0.00</c:formatCode>
                <c:ptCount val="81"/>
                <c:pt idx="0">
                  <c:v>320.13</c:v>
                </c:pt>
                <c:pt idx="1">
                  <c:v>316.18</c:v>
                </c:pt>
                <c:pt idx="2">
                  <c:v>344.58720830000004</c:v>
                </c:pt>
                <c:pt idx="3">
                  <c:v>337.05043788</c:v>
                </c:pt>
                <c:pt idx="4">
                  <c:v>328.11242136000004</c:v>
                </c:pt>
                <c:pt idx="5">
                  <c:v>320.24332985000001</c:v>
                </c:pt>
                <c:pt idx="6">
                  <c:v>319.02510453000002</c:v>
                </c:pt>
                <c:pt idx="7">
                  <c:v>320.08134293000001</c:v>
                </c:pt>
                <c:pt idx="8">
                  <c:v>321.24139693000001</c:v>
                </c:pt>
                <c:pt idx="9">
                  <c:v>321.75337822000006</c:v>
                </c:pt>
                <c:pt idx="10">
                  <c:v>322.77021065000002</c:v>
                </c:pt>
                <c:pt idx="11">
                  <c:v>324.17737075999997</c:v>
                </c:pt>
                <c:pt idx="12">
                  <c:v>325.00225074999997</c:v>
                </c:pt>
                <c:pt idx="13">
                  <c:v>325.59076045</c:v>
                </c:pt>
                <c:pt idx="14">
                  <c:v>326.18852639000005</c:v>
                </c:pt>
                <c:pt idx="15">
                  <c:v>327.52115755000005</c:v>
                </c:pt>
                <c:pt idx="16">
                  <c:v>328.88792059999997</c:v>
                </c:pt>
                <c:pt idx="17">
                  <c:v>329.02245849000002</c:v>
                </c:pt>
                <c:pt idx="18">
                  <c:v>329.97887032</c:v>
                </c:pt>
                <c:pt idx="19">
                  <c:v>330.60065171000002</c:v>
                </c:pt>
                <c:pt idx="20">
                  <c:v>332.42005387999995</c:v>
                </c:pt>
                <c:pt idx="21">
                  <c:v>332.24524356999996</c:v>
                </c:pt>
                <c:pt idx="22">
                  <c:v>333.44229471100005</c:v>
                </c:pt>
                <c:pt idx="23">
                  <c:v>334.32026507099999</c:v>
                </c:pt>
                <c:pt idx="24">
                  <c:v>334.89751881199999</c:v>
                </c:pt>
                <c:pt idx="25">
                  <c:v>335.29221055300002</c:v>
                </c:pt>
                <c:pt idx="26">
                  <c:v>336.54349693400002</c:v>
                </c:pt>
                <c:pt idx="27">
                  <c:v>336.79486945400004</c:v>
                </c:pt>
                <c:pt idx="28">
                  <c:v>337.78819609500005</c:v>
                </c:pt>
                <c:pt idx="29">
                  <c:v>338.11350882600004</c:v>
                </c:pt>
                <c:pt idx="30">
                  <c:v>339.021267857</c:v>
                </c:pt>
                <c:pt idx="31">
                  <c:v>339.63294882700001</c:v>
                </c:pt>
                <c:pt idx="32">
                  <c:v>340.94815313800001</c:v>
                </c:pt>
                <c:pt idx="33">
                  <c:v>341.78669322900004</c:v>
                </c:pt>
                <c:pt idx="34">
                  <c:v>342.54871524000004</c:v>
                </c:pt>
                <c:pt idx="35">
                  <c:v>343.86411408999999</c:v>
                </c:pt>
                <c:pt idx="36">
                  <c:v>344.242952441</c:v>
                </c:pt>
                <c:pt idx="37">
                  <c:v>344.44503986199999</c:v>
                </c:pt>
                <c:pt idx="38">
                  <c:v>346.50060794300003</c:v>
                </c:pt>
                <c:pt idx="39">
                  <c:v>346.75955080300002</c:v>
                </c:pt>
                <c:pt idx="40">
                  <c:v>348.84184668400002</c:v>
                </c:pt>
                <c:pt idx="41">
                  <c:v>349.40755926500003</c:v>
                </c:pt>
                <c:pt idx="42">
                  <c:v>349.87658197500002</c:v>
                </c:pt>
                <c:pt idx="43">
                  <c:v>350.82848591600003</c:v>
                </c:pt>
                <c:pt idx="44">
                  <c:v>351.55335066699996</c:v>
                </c:pt>
                <c:pt idx="45">
                  <c:v>353.461083868</c:v>
                </c:pt>
                <c:pt idx="46">
                  <c:v>353.94167807800005</c:v>
                </c:pt>
                <c:pt idx="47">
                  <c:v>355.45529869899997</c:v>
                </c:pt>
                <c:pt idx="48">
                  <c:v>356.23167831000001</c:v>
                </c:pt>
                <c:pt idx="49">
                  <c:v>357.25106870100001</c:v>
                </c:pt>
                <c:pt idx="50">
                  <c:v>358.58354909100001</c:v>
                </c:pt>
                <c:pt idx="51">
                  <c:v>359.27876300200001</c:v>
                </c:pt>
                <c:pt idx="52">
                  <c:v>360.307137743</c:v>
                </c:pt>
                <c:pt idx="53">
                  <c:v>361.43822790399997</c:v>
                </c:pt>
                <c:pt idx="54">
                  <c:v>362.57237418400001</c:v>
                </c:pt>
                <c:pt idx="55">
                  <c:v>363.23921687500001</c:v>
                </c:pt>
                <c:pt idx="56">
                  <c:v>364.20918560600001</c:v>
                </c:pt>
                <c:pt idx="57">
                  <c:v>365.28209589599999</c:v>
                </c:pt>
                <c:pt idx="58">
                  <c:v>366.33785021699998</c:v>
                </c:pt>
                <c:pt idx="59">
                  <c:v>367.57652744799998</c:v>
                </c:pt>
                <c:pt idx="60">
                  <c:v>368.018118039</c:v>
                </c:pt>
                <c:pt idx="61">
                  <c:v>368.91270158899999</c:v>
                </c:pt>
                <c:pt idx="62">
                  <c:v>369.96035806999998</c:v>
                </c:pt>
                <c:pt idx="63">
                  <c:v>371.29081158100001</c:v>
                </c:pt>
                <c:pt idx="64">
                  <c:v>372.22431979200002</c:v>
                </c:pt>
                <c:pt idx="65">
                  <c:v>372.68060610200007</c:v>
                </c:pt>
                <c:pt idx="66">
                  <c:v>374.57992917300004</c:v>
                </c:pt>
                <c:pt idx="67">
                  <c:v>375.91219050400002</c:v>
                </c:pt>
                <c:pt idx="68">
                  <c:v>376.10720151499999</c:v>
                </c:pt>
                <c:pt idx="69">
                  <c:v>377.51540209499996</c:v>
                </c:pt>
                <c:pt idx="70">
                  <c:v>378.72651409599996</c:v>
                </c:pt>
                <c:pt idx="71">
                  <c:v>379.58052849699999</c:v>
                </c:pt>
                <c:pt idx="72">
                  <c:v>381.52752667800002</c:v>
                </c:pt>
                <c:pt idx="73">
                  <c:v>382.10759046800001</c:v>
                </c:pt>
                <c:pt idx="74">
                  <c:v>383.68043989900002</c:v>
                </c:pt>
                <c:pt idx="75">
                  <c:v>384.63633785000002</c:v>
                </c:pt>
                <c:pt idx="76">
                  <c:v>385.44527614000009</c:v>
                </c:pt>
                <c:pt idx="77">
                  <c:v>386.55706481100003</c:v>
                </c:pt>
                <c:pt idx="78">
                  <c:v>388.56178605200006</c:v>
                </c:pt>
                <c:pt idx="79">
                  <c:v>389.43961394300004</c:v>
                </c:pt>
                <c:pt idx="80">
                  <c:v>391.12035801300004</c:v>
                </c:pt>
              </c:numCache>
            </c:numRef>
          </c:val>
          <c:smooth val="0"/>
          <c:extLst>
            <c:ext xmlns:c16="http://schemas.microsoft.com/office/drawing/2014/chart" uri="{C3380CC4-5D6E-409C-BE32-E72D297353CC}">
              <c16:uniqueId val="{00000006-DCA4-4E28-8AAD-953182E0AC43}"/>
            </c:ext>
          </c:extLst>
        </c:ser>
        <c:dLbls>
          <c:showLegendKey val="0"/>
          <c:showVal val="0"/>
          <c:showCatName val="0"/>
          <c:showSerName val="0"/>
          <c:showPercent val="0"/>
          <c:showBubbleSize val="0"/>
        </c:dLbls>
        <c:marker val="1"/>
        <c:smooth val="0"/>
        <c:axId val="799805648"/>
        <c:axId val="799800208"/>
      </c:lineChart>
      <c:catAx>
        <c:axId val="79980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800208"/>
        <c:crosses val="autoZero"/>
        <c:auto val="1"/>
        <c:lblAlgn val="ctr"/>
        <c:lblOffset val="100"/>
        <c:tickLblSkip val="2"/>
        <c:tickMarkSkip val="1"/>
        <c:noMultiLvlLbl val="0"/>
      </c:catAx>
      <c:valAx>
        <c:axId val="799800208"/>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805648"/>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2"/>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DYAA Final Plan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SSWSSW!$G$377:$CI$377</c:f>
              <c:numCache>
                <c:formatCode>0.00</c:formatCode>
                <c:ptCount val="81"/>
                <c:pt idx="0">
                  <c:v>65.599999999999994</c:v>
                </c:pt>
                <c:pt idx="1">
                  <c:v>68.56</c:v>
                </c:pt>
                <c:pt idx="2">
                  <c:v>79.062404299999997</c:v>
                </c:pt>
                <c:pt idx="3">
                  <c:v>79.468412519999987</c:v>
                </c:pt>
                <c:pt idx="4">
                  <c:v>79.75483165</c:v>
                </c:pt>
                <c:pt idx="5">
                  <c:v>79.856570180000006</c:v>
                </c:pt>
                <c:pt idx="6">
                  <c:v>79.293497494418006</c:v>
                </c:pt>
                <c:pt idx="7">
                  <c:v>88.461826150836018</c:v>
                </c:pt>
                <c:pt idx="8">
                  <c:v>97.669088063253994</c:v>
                </c:pt>
                <c:pt idx="9">
                  <c:v>106.92341115367203</c:v>
                </c:pt>
                <c:pt idx="10">
                  <c:v>116.18955704209</c:v>
                </c:pt>
                <c:pt idx="11">
                  <c:v>125.39368903220284</c:v>
                </c:pt>
                <c:pt idx="12">
                  <c:v>135.5729575523157</c:v>
                </c:pt>
                <c:pt idx="13">
                  <c:v>144.73252481242849</c:v>
                </c:pt>
                <c:pt idx="14">
                  <c:v>153.86501913254136</c:v>
                </c:pt>
                <c:pt idx="15">
                  <c:v>161.98838510265418</c:v>
                </c:pt>
                <c:pt idx="16">
                  <c:v>172.97464577213043</c:v>
                </c:pt>
                <c:pt idx="17">
                  <c:v>172.1724953976067</c:v>
                </c:pt>
                <c:pt idx="18">
                  <c:v>171.35954412308294</c:v>
                </c:pt>
                <c:pt idx="19">
                  <c:v>170.53948526655918</c:v>
                </c:pt>
                <c:pt idx="20">
                  <c:v>169.71534147003547</c:v>
                </c:pt>
                <c:pt idx="21">
                  <c:v>169.66220050084888</c:v>
                </c:pt>
                <c:pt idx="22">
                  <c:v>169.60589394366232</c:v>
                </c:pt>
                <c:pt idx="23">
                  <c:v>169.55303797447579</c:v>
                </c:pt>
                <c:pt idx="24">
                  <c:v>169.49350290928925</c:v>
                </c:pt>
                <c:pt idx="25">
                  <c:v>169.43441388410261</c:v>
                </c:pt>
                <c:pt idx="26">
                  <c:v>169.4158430276054</c:v>
                </c:pt>
                <c:pt idx="27">
                  <c:v>169.40390088310818</c:v>
                </c:pt>
                <c:pt idx="28">
                  <c:v>169.39045998861087</c:v>
                </c:pt>
                <c:pt idx="29">
                  <c:v>169.3755464401136</c:v>
                </c:pt>
                <c:pt idx="30">
                  <c:v>169.59492772999999</c:v>
                </c:pt>
                <c:pt idx="31">
                  <c:v>170.38303902999999</c:v>
                </c:pt>
                <c:pt idx="32">
                  <c:v>171.17467368000001</c:v>
                </c:pt>
                <c:pt idx="33">
                  <c:v>171.96964410000001</c:v>
                </c:pt>
                <c:pt idx="34">
                  <c:v>172.76809645</c:v>
                </c:pt>
                <c:pt idx="35">
                  <c:v>173.56992564000001</c:v>
                </c:pt>
                <c:pt idx="36">
                  <c:v>174.37519431999999</c:v>
                </c:pt>
                <c:pt idx="37">
                  <c:v>175.18371207999999</c:v>
                </c:pt>
                <c:pt idx="38">
                  <c:v>175.9957105</c:v>
                </c:pt>
                <c:pt idx="39">
                  <c:v>176.81108369</c:v>
                </c:pt>
                <c:pt idx="40">
                  <c:v>177.62980991000001</c:v>
                </c:pt>
                <c:pt idx="41">
                  <c:v>178.45195282999998</c:v>
                </c:pt>
                <c:pt idx="42">
                  <c:v>179.27740587000002</c:v>
                </c:pt>
                <c:pt idx="43">
                  <c:v>180.10574015</c:v>
                </c:pt>
                <c:pt idx="44">
                  <c:v>180.93703524</c:v>
                </c:pt>
                <c:pt idx="45">
                  <c:v>181.77119877000001</c:v>
                </c:pt>
                <c:pt idx="46">
                  <c:v>182.60822332000001</c:v>
                </c:pt>
                <c:pt idx="47">
                  <c:v>183.44827427000001</c:v>
                </c:pt>
                <c:pt idx="48">
                  <c:v>184.29108421999999</c:v>
                </c:pt>
                <c:pt idx="49">
                  <c:v>185.13690495</c:v>
                </c:pt>
                <c:pt idx="50">
                  <c:v>185.98581566999999</c:v>
                </c:pt>
                <c:pt idx="51">
                  <c:v>186.83745992000001</c:v>
                </c:pt>
                <c:pt idx="52">
                  <c:v>187.69226499999999</c:v>
                </c:pt>
                <c:pt idx="53">
                  <c:v>188.54978548999998</c:v>
                </c:pt>
                <c:pt idx="54">
                  <c:v>189.41036210999999</c:v>
                </c:pt>
                <c:pt idx="55">
                  <c:v>190.27363514000001</c:v>
                </c:pt>
                <c:pt idx="56">
                  <c:v>191.14003419999997</c:v>
                </c:pt>
                <c:pt idx="57">
                  <c:v>192.00937483000001</c:v>
                </c:pt>
                <c:pt idx="58">
                  <c:v>192.88155947999999</c:v>
                </c:pt>
                <c:pt idx="59">
                  <c:v>193.75666705</c:v>
                </c:pt>
                <c:pt idx="60">
                  <c:v>194.63468798</c:v>
                </c:pt>
                <c:pt idx="61">
                  <c:v>195.51570185999998</c:v>
                </c:pt>
                <c:pt idx="62">
                  <c:v>196.39978867999997</c:v>
                </c:pt>
                <c:pt idx="63">
                  <c:v>197.28667253</c:v>
                </c:pt>
                <c:pt idx="64">
                  <c:v>198.17661107000001</c:v>
                </c:pt>
                <c:pt idx="65">
                  <c:v>199.06932771999999</c:v>
                </c:pt>
                <c:pt idx="66">
                  <c:v>199.96508112999999</c:v>
                </c:pt>
                <c:pt idx="67">
                  <c:v>200.86377278999998</c:v>
                </c:pt>
                <c:pt idx="68">
                  <c:v>201.76521413999998</c:v>
                </c:pt>
                <c:pt idx="69">
                  <c:v>202.66984506</c:v>
                </c:pt>
                <c:pt idx="70">
                  <c:v>203.57738738999998</c:v>
                </c:pt>
                <c:pt idx="71">
                  <c:v>204.48783212999999</c:v>
                </c:pt>
                <c:pt idx="72">
                  <c:v>205.40126063999998</c:v>
                </c:pt>
                <c:pt idx="73">
                  <c:v>206.31775477000002</c:v>
                </c:pt>
                <c:pt idx="74">
                  <c:v>207.23703454</c:v>
                </c:pt>
                <c:pt idx="75">
                  <c:v>208.15936281999998</c:v>
                </c:pt>
                <c:pt idx="76">
                  <c:v>209.08473144999999</c:v>
                </c:pt>
                <c:pt idx="77">
                  <c:v>210.01295046000001</c:v>
                </c:pt>
                <c:pt idx="78">
                  <c:v>210.94410202999998</c:v>
                </c:pt>
                <c:pt idx="79">
                  <c:v>211.87836025999999</c:v>
                </c:pt>
                <c:pt idx="80">
                  <c:v>212.81553466999998</c:v>
                </c:pt>
              </c:numCache>
            </c:numRef>
          </c:val>
          <c:extLst>
            <c:ext xmlns:c16="http://schemas.microsoft.com/office/drawing/2014/chart" uri="{C3380CC4-5D6E-409C-BE32-E72D297353CC}">
              <c16:uniqueId val="{00000000-EB96-4A7E-8661-C5F3123E7F0C}"/>
            </c:ext>
          </c:extLst>
        </c:ser>
        <c:ser>
          <c:idx val="0"/>
          <c:order val="1"/>
          <c:tx>
            <c:v>Unmeasured 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SSWSSW!$G$378:$CI$378</c:f>
              <c:numCache>
                <c:formatCode>0.00</c:formatCode>
                <c:ptCount val="81"/>
                <c:pt idx="0">
                  <c:v>116.96</c:v>
                </c:pt>
                <c:pt idx="1">
                  <c:v>114.91</c:v>
                </c:pt>
                <c:pt idx="2">
                  <c:v>130.914804</c:v>
                </c:pt>
                <c:pt idx="3">
                  <c:v>124.79915750000001</c:v>
                </c:pt>
                <c:pt idx="4">
                  <c:v>118.8706402</c:v>
                </c:pt>
                <c:pt idx="5">
                  <c:v>113.12072909999999</c:v>
                </c:pt>
                <c:pt idx="6">
                  <c:v>111.79299999999999</c:v>
                </c:pt>
                <c:pt idx="7">
                  <c:v>100.93499999999999</c:v>
                </c:pt>
                <c:pt idx="8">
                  <c:v>90.076999999999998</c:v>
                </c:pt>
                <c:pt idx="9">
                  <c:v>79.218999999999994</c:v>
                </c:pt>
                <c:pt idx="10">
                  <c:v>68.361000000000004</c:v>
                </c:pt>
                <c:pt idx="11">
                  <c:v>57.502999999999993</c:v>
                </c:pt>
                <c:pt idx="12">
                  <c:v>46.644999999999989</c:v>
                </c:pt>
                <c:pt idx="13">
                  <c:v>35.786999999999992</c:v>
                </c:pt>
                <c:pt idx="14">
                  <c:v>24.928999999999988</c:v>
                </c:pt>
                <c:pt idx="15">
                  <c:v>14.070999999999984</c:v>
                </c:pt>
                <c:pt idx="16">
                  <c:v>2.289999999999992</c:v>
                </c:pt>
                <c:pt idx="17">
                  <c:v>2.289999999999992</c:v>
                </c:pt>
                <c:pt idx="18">
                  <c:v>2.289999999999992</c:v>
                </c:pt>
                <c:pt idx="19">
                  <c:v>2.289999999999992</c:v>
                </c:pt>
                <c:pt idx="20">
                  <c:v>2.289999999999992</c:v>
                </c:pt>
                <c:pt idx="21">
                  <c:v>2.289999999999992</c:v>
                </c:pt>
                <c:pt idx="22">
                  <c:v>2.289999999999992</c:v>
                </c:pt>
                <c:pt idx="23">
                  <c:v>2.289999999999992</c:v>
                </c:pt>
                <c:pt idx="24">
                  <c:v>2.289999999999992</c:v>
                </c:pt>
                <c:pt idx="25">
                  <c:v>2.289999999999992</c:v>
                </c:pt>
                <c:pt idx="26">
                  <c:v>2.289999999999992</c:v>
                </c:pt>
                <c:pt idx="27">
                  <c:v>2.289999999999992</c:v>
                </c:pt>
                <c:pt idx="28">
                  <c:v>2.289999999999992</c:v>
                </c:pt>
                <c:pt idx="29">
                  <c:v>2.289999999999992</c:v>
                </c:pt>
                <c:pt idx="30">
                  <c:v>2.289999999999992</c:v>
                </c:pt>
                <c:pt idx="31">
                  <c:v>2.289999999999992</c:v>
                </c:pt>
                <c:pt idx="32">
                  <c:v>2.289999999999992</c:v>
                </c:pt>
                <c:pt idx="33">
                  <c:v>2.289999999999992</c:v>
                </c:pt>
                <c:pt idx="34">
                  <c:v>2.289999999999992</c:v>
                </c:pt>
                <c:pt idx="35">
                  <c:v>2.289999999999992</c:v>
                </c:pt>
                <c:pt idx="36">
                  <c:v>2.289999999999992</c:v>
                </c:pt>
                <c:pt idx="37">
                  <c:v>2.289999999999992</c:v>
                </c:pt>
                <c:pt idx="38">
                  <c:v>2.289999999999992</c:v>
                </c:pt>
                <c:pt idx="39">
                  <c:v>2.289999999999992</c:v>
                </c:pt>
                <c:pt idx="40">
                  <c:v>2.289999999999992</c:v>
                </c:pt>
                <c:pt idx="41">
                  <c:v>2.289999999999992</c:v>
                </c:pt>
                <c:pt idx="42">
                  <c:v>2.289999999999992</c:v>
                </c:pt>
                <c:pt idx="43">
                  <c:v>2.289999999999992</c:v>
                </c:pt>
                <c:pt idx="44">
                  <c:v>2.289999999999992</c:v>
                </c:pt>
                <c:pt idx="45">
                  <c:v>2.289999999999992</c:v>
                </c:pt>
                <c:pt idx="46">
                  <c:v>2.289999999999992</c:v>
                </c:pt>
                <c:pt idx="47">
                  <c:v>2.289999999999992</c:v>
                </c:pt>
                <c:pt idx="48">
                  <c:v>2.289999999999992</c:v>
                </c:pt>
                <c:pt idx="49">
                  <c:v>2.289999999999992</c:v>
                </c:pt>
                <c:pt idx="50">
                  <c:v>2.289999999999992</c:v>
                </c:pt>
                <c:pt idx="51">
                  <c:v>2.289999999999992</c:v>
                </c:pt>
                <c:pt idx="52">
                  <c:v>2.289999999999992</c:v>
                </c:pt>
                <c:pt idx="53">
                  <c:v>2.289999999999992</c:v>
                </c:pt>
                <c:pt idx="54">
                  <c:v>2.289999999999992</c:v>
                </c:pt>
                <c:pt idx="55">
                  <c:v>2.289999999999992</c:v>
                </c:pt>
                <c:pt idx="56">
                  <c:v>2.289999999999992</c:v>
                </c:pt>
                <c:pt idx="57">
                  <c:v>2.289999999999992</c:v>
                </c:pt>
                <c:pt idx="58">
                  <c:v>2.289999999999992</c:v>
                </c:pt>
                <c:pt idx="59">
                  <c:v>2.289999999999992</c:v>
                </c:pt>
                <c:pt idx="60">
                  <c:v>2.289999999999992</c:v>
                </c:pt>
                <c:pt idx="61">
                  <c:v>2.289999999999992</c:v>
                </c:pt>
                <c:pt idx="62">
                  <c:v>2.289999999999992</c:v>
                </c:pt>
                <c:pt idx="63">
                  <c:v>2.289999999999992</c:v>
                </c:pt>
                <c:pt idx="64">
                  <c:v>2.289999999999992</c:v>
                </c:pt>
                <c:pt idx="65">
                  <c:v>2.289999999999992</c:v>
                </c:pt>
                <c:pt idx="66">
                  <c:v>2.289999999999992</c:v>
                </c:pt>
                <c:pt idx="67">
                  <c:v>2.289999999999992</c:v>
                </c:pt>
                <c:pt idx="68">
                  <c:v>2.289999999999992</c:v>
                </c:pt>
                <c:pt idx="69">
                  <c:v>2.289999999999992</c:v>
                </c:pt>
                <c:pt idx="70">
                  <c:v>2.289999999999992</c:v>
                </c:pt>
                <c:pt idx="71">
                  <c:v>2.289999999999992</c:v>
                </c:pt>
                <c:pt idx="72">
                  <c:v>2.289999999999992</c:v>
                </c:pt>
                <c:pt idx="73">
                  <c:v>2.289999999999992</c:v>
                </c:pt>
                <c:pt idx="74">
                  <c:v>2.289999999999992</c:v>
                </c:pt>
                <c:pt idx="75">
                  <c:v>2.289999999999992</c:v>
                </c:pt>
                <c:pt idx="76">
                  <c:v>2.289999999999992</c:v>
                </c:pt>
                <c:pt idx="77">
                  <c:v>2.289999999999992</c:v>
                </c:pt>
                <c:pt idx="78">
                  <c:v>2.289999999999992</c:v>
                </c:pt>
                <c:pt idx="79">
                  <c:v>2.289999999999992</c:v>
                </c:pt>
                <c:pt idx="80">
                  <c:v>2.289999999999992</c:v>
                </c:pt>
              </c:numCache>
            </c:numRef>
          </c:val>
          <c:extLst>
            <c:ext xmlns:c16="http://schemas.microsoft.com/office/drawing/2014/chart" uri="{C3380CC4-5D6E-409C-BE32-E72D297353CC}">
              <c16:uniqueId val="{00000001-EB96-4A7E-8661-C5F3123E7F0C}"/>
            </c:ext>
          </c:extLst>
        </c:ser>
        <c:ser>
          <c:idx val="1"/>
          <c:order val="2"/>
          <c:tx>
            <c:v>Non-household consumption</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SSWSSW!$G$379:$CI$379</c:f>
              <c:numCache>
                <c:formatCode>0.00</c:formatCode>
                <c:ptCount val="81"/>
                <c:pt idx="0">
                  <c:v>55.7</c:v>
                </c:pt>
                <c:pt idx="1">
                  <c:v>51.87</c:v>
                </c:pt>
                <c:pt idx="2">
                  <c:v>51.87</c:v>
                </c:pt>
                <c:pt idx="3">
                  <c:v>52.852867860000003</c:v>
                </c:pt>
                <c:pt idx="4">
                  <c:v>53.296949509999997</c:v>
                </c:pt>
                <c:pt idx="5">
                  <c:v>53.75603057</c:v>
                </c:pt>
                <c:pt idx="6">
                  <c:v>53.303449499999999</c:v>
                </c:pt>
                <c:pt idx="7">
                  <c:v>52.729296239999996</c:v>
                </c:pt>
                <c:pt idx="8">
                  <c:v>52.125106500000001</c:v>
                </c:pt>
                <c:pt idx="9">
                  <c:v>51.500690419999998</c:v>
                </c:pt>
                <c:pt idx="10">
                  <c:v>50.864620449999997</c:v>
                </c:pt>
                <c:pt idx="11">
                  <c:v>50.46600316</c:v>
                </c:pt>
                <c:pt idx="12">
                  <c:v>50.030577449999996</c:v>
                </c:pt>
                <c:pt idx="13">
                  <c:v>49.589272950000002</c:v>
                </c:pt>
                <c:pt idx="14">
                  <c:v>49.145825689999995</c:v>
                </c:pt>
                <c:pt idx="15">
                  <c:v>48.707302249999998</c:v>
                </c:pt>
                <c:pt idx="16">
                  <c:v>48.106842659999998</c:v>
                </c:pt>
                <c:pt idx="17">
                  <c:v>47.510311160000001</c:v>
                </c:pt>
                <c:pt idx="18">
                  <c:v>46.915589429999997</c:v>
                </c:pt>
                <c:pt idx="19">
                  <c:v>46.322234309999999</c:v>
                </c:pt>
                <c:pt idx="20">
                  <c:v>45.729137619999996</c:v>
                </c:pt>
                <c:pt idx="21">
                  <c:v>45.834213149999997</c:v>
                </c:pt>
                <c:pt idx="22">
                  <c:v>45.897782821</c:v>
                </c:pt>
                <c:pt idx="23">
                  <c:v>45.961352480999999</c:v>
                </c:pt>
                <c:pt idx="24">
                  <c:v>46.024922142000001</c:v>
                </c:pt>
                <c:pt idx="25">
                  <c:v>46.088491812999997</c:v>
                </c:pt>
                <c:pt idx="26">
                  <c:v>46.152061474</c:v>
                </c:pt>
                <c:pt idx="27">
                  <c:v>46.215631133999999</c:v>
                </c:pt>
                <c:pt idx="28">
                  <c:v>46.279200804999995</c:v>
                </c:pt>
                <c:pt idx="29">
                  <c:v>46.342770465999997</c:v>
                </c:pt>
                <c:pt idx="30">
                  <c:v>46.406340127</c:v>
                </c:pt>
                <c:pt idx="31">
                  <c:v>46.469909797</c:v>
                </c:pt>
                <c:pt idx="32">
                  <c:v>46.533479457999995</c:v>
                </c:pt>
                <c:pt idx="33">
                  <c:v>46.597049129000006</c:v>
                </c:pt>
                <c:pt idx="34">
                  <c:v>46.660618790000001</c:v>
                </c:pt>
                <c:pt idx="35">
                  <c:v>46.72418845</c:v>
                </c:pt>
                <c:pt idx="36">
                  <c:v>46.787758120999996</c:v>
                </c:pt>
                <c:pt idx="37">
                  <c:v>46.851327781999991</c:v>
                </c:pt>
                <c:pt idx="38">
                  <c:v>46.914897443000001</c:v>
                </c:pt>
                <c:pt idx="39">
                  <c:v>46.978467113000001</c:v>
                </c:pt>
                <c:pt idx="40">
                  <c:v>47.042036773999996</c:v>
                </c:pt>
                <c:pt idx="41">
                  <c:v>47.105606434999991</c:v>
                </c:pt>
                <c:pt idx="42">
                  <c:v>47.169176104999998</c:v>
                </c:pt>
                <c:pt idx="43">
                  <c:v>47.232745766000001</c:v>
                </c:pt>
                <c:pt idx="44">
                  <c:v>47.296315426999996</c:v>
                </c:pt>
                <c:pt idx="45">
                  <c:v>47.359885097999999</c:v>
                </c:pt>
                <c:pt idx="46">
                  <c:v>47.423454757999998</c:v>
                </c:pt>
                <c:pt idx="47">
                  <c:v>47.487024429000002</c:v>
                </c:pt>
                <c:pt idx="48">
                  <c:v>47.550594089999997</c:v>
                </c:pt>
                <c:pt idx="49">
                  <c:v>47.614163751</c:v>
                </c:pt>
                <c:pt idx="50">
                  <c:v>47.677733420999992</c:v>
                </c:pt>
                <c:pt idx="51">
                  <c:v>47.741303082000002</c:v>
                </c:pt>
                <c:pt idx="52">
                  <c:v>47.804872742999997</c:v>
                </c:pt>
                <c:pt idx="53">
                  <c:v>47.868442414</c:v>
                </c:pt>
                <c:pt idx="54">
                  <c:v>47.932012073999999</c:v>
                </c:pt>
                <c:pt idx="55">
                  <c:v>47.995581734999995</c:v>
                </c:pt>
                <c:pt idx="56">
                  <c:v>48.059151406000005</c:v>
                </c:pt>
                <c:pt idx="57">
                  <c:v>48.122721065999997</c:v>
                </c:pt>
                <c:pt idx="58">
                  <c:v>48.186290737</c:v>
                </c:pt>
                <c:pt idx="59">
                  <c:v>48.249860397999996</c:v>
                </c:pt>
                <c:pt idx="60">
                  <c:v>48.313430059000005</c:v>
                </c:pt>
                <c:pt idx="61">
                  <c:v>48.376999728999998</c:v>
                </c:pt>
                <c:pt idx="62">
                  <c:v>48.44056939</c:v>
                </c:pt>
                <c:pt idx="63">
                  <c:v>48.504139050999996</c:v>
                </c:pt>
                <c:pt idx="64">
                  <c:v>48.567708721999999</c:v>
                </c:pt>
                <c:pt idx="65">
                  <c:v>48.631278381999998</c:v>
                </c:pt>
                <c:pt idx="66">
                  <c:v>48.694848043</c:v>
                </c:pt>
                <c:pt idx="67">
                  <c:v>48.758417713999997</c:v>
                </c:pt>
                <c:pt idx="68">
                  <c:v>48.821987374999999</c:v>
                </c:pt>
                <c:pt idx="69">
                  <c:v>48.885557034999998</c:v>
                </c:pt>
                <c:pt idx="70">
                  <c:v>48.949126706000001</c:v>
                </c:pt>
                <c:pt idx="71">
                  <c:v>49.012696366999997</c:v>
                </c:pt>
                <c:pt idx="72">
                  <c:v>49.076266038</c:v>
                </c:pt>
                <c:pt idx="73">
                  <c:v>49.139835697999992</c:v>
                </c:pt>
                <c:pt idx="74">
                  <c:v>49.203405359000001</c:v>
                </c:pt>
                <c:pt idx="75">
                  <c:v>49.266975029999998</c:v>
                </c:pt>
                <c:pt idx="76">
                  <c:v>49.330544689999996</c:v>
                </c:pt>
                <c:pt idx="77">
                  <c:v>49.394114350999992</c:v>
                </c:pt>
                <c:pt idx="78">
                  <c:v>49.457684021999995</c:v>
                </c:pt>
                <c:pt idx="79">
                  <c:v>49.521253683000005</c:v>
                </c:pt>
                <c:pt idx="80">
                  <c:v>49.584823342999996</c:v>
                </c:pt>
              </c:numCache>
            </c:numRef>
          </c:val>
          <c:extLst>
            <c:ext xmlns:c16="http://schemas.microsoft.com/office/drawing/2014/chart" uri="{C3380CC4-5D6E-409C-BE32-E72D297353CC}">
              <c16:uniqueId val="{00000002-EB96-4A7E-8661-C5F3123E7F0C}"/>
            </c:ext>
          </c:extLst>
        </c:ser>
        <c:ser>
          <c:idx val="2"/>
          <c:order val="3"/>
          <c:tx>
            <c:v>Total leakage</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SSWSSW!$G$380:$CI$380</c:f>
              <c:numCache>
                <c:formatCode>0.00</c:formatCode>
                <c:ptCount val="81"/>
                <c:pt idx="0">
                  <c:v>72.400000000000006</c:v>
                </c:pt>
                <c:pt idx="1">
                  <c:v>71.099999999999994</c:v>
                </c:pt>
                <c:pt idx="2">
                  <c:v>69.400000000000006</c:v>
                </c:pt>
                <c:pt idx="3">
                  <c:v>66.8</c:v>
                </c:pt>
                <c:pt idx="4">
                  <c:v>64.099999999999994</c:v>
                </c:pt>
                <c:pt idx="5">
                  <c:v>61.5</c:v>
                </c:pt>
                <c:pt idx="6">
                  <c:v>58.524000000000001</c:v>
                </c:pt>
                <c:pt idx="7">
                  <c:v>57.548000000000002</c:v>
                </c:pt>
                <c:pt idx="8">
                  <c:v>56.572000000000003</c:v>
                </c:pt>
                <c:pt idx="9">
                  <c:v>55.596000000000004</c:v>
                </c:pt>
                <c:pt idx="10">
                  <c:v>54.56</c:v>
                </c:pt>
                <c:pt idx="11">
                  <c:v>53.13000000000001</c:v>
                </c:pt>
                <c:pt idx="12">
                  <c:v>51.710000000000008</c:v>
                </c:pt>
                <c:pt idx="13">
                  <c:v>50.27</c:v>
                </c:pt>
                <c:pt idx="14">
                  <c:v>48.850000000000009</c:v>
                </c:pt>
                <c:pt idx="15">
                  <c:v>47.42</c:v>
                </c:pt>
                <c:pt idx="16">
                  <c:v>46.67</c:v>
                </c:pt>
                <c:pt idx="17">
                  <c:v>45.92</c:v>
                </c:pt>
                <c:pt idx="18">
                  <c:v>45.160000000000004</c:v>
                </c:pt>
                <c:pt idx="19">
                  <c:v>44.410000000000004</c:v>
                </c:pt>
                <c:pt idx="20">
                  <c:v>43.52</c:v>
                </c:pt>
                <c:pt idx="21">
                  <c:v>42.95</c:v>
                </c:pt>
                <c:pt idx="22">
                  <c:v>42.460000000000008</c:v>
                </c:pt>
                <c:pt idx="23">
                  <c:v>41.820000000000007</c:v>
                </c:pt>
                <c:pt idx="24">
                  <c:v>41.39</c:v>
                </c:pt>
                <c:pt idx="25">
                  <c:v>40.750000000000007</c:v>
                </c:pt>
                <c:pt idx="26">
                  <c:v>39.980000000000004</c:v>
                </c:pt>
                <c:pt idx="27">
                  <c:v>39.21</c:v>
                </c:pt>
                <c:pt idx="28">
                  <c:v>38.440000000000005</c:v>
                </c:pt>
                <c:pt idx="29">
                  <c:v>37.67</c:v>
                </c:pt>
                <c:pt idx="30">
                  <c:v>36.800000000000004</c:v>
                </c:pt>
                <c:pt idx="31">
                  <c:v>36.800000000000004</c:v>
                </c:pt>
                <c:pt idx="32">
                  <c:v>36.800000000000004</c:v>
                </c:pt>
                <c:pt idx="33">
                  <c:v>36.800000000000004</c:v>
                </c:pt>
                <c:pt idx="34">
                  <c:v>36.800000000000004</c:v>
                </c:pt>
                <c:pt idx="35">
                  <c:v>36.800000000000004</c:v>
                </c:pt>
                <c:pt idx="36">
                  <c:v>36.800000000000004</c:v>
                </c:pt>
                <c:pt idx="37">
                  <c:v>36.800000000000004</c:v>
                </c:pt>
                <c:pt idx="38">
                  <c:v>36.800000000000004</c:v>
                </c:pt>
                <c:pt idx="39">
                  <c:v>36.800000000000004</c:v>
                </c:pt>
                <c:pt idx="40">
                  <c:v>36.800000000000004</c:v>
                </c:pt>
                <c:pt idx="41">
                  <c:v>36.800000000000004</c:v>
                </c:pt>
                <c:pt idx="42">
                  <c:v>36.800000000000004</c:v>
                </c:pt>
                <c:pt idx="43">
                  <c:v>36.800000000000004</c:v>
                </c:pt>
                <c:pt idx="44">
                  <c:v>36.800000000000004</c:v>
                </c:pt>
                <c:pt idx="45">
                  <c:v>36.800000000000004</c:v>
                </c:pt>
                <c:pt idx="46">
                  <c:v>36.800000000000004</c:v>
                </c:pt>
                <c:pt idx="47">
                  <c:v>36.800000000000004</c:v>
                </c:pt>
                <c:pt idx="48">
                  <c:v>36.800000000000004</c:v>
                </c:pt>
                <c:pt idx="49">
                  <c:v>36.800000000000004</c:v>
                </c:pt>
                <c:pt idx="50">
                  <c:v>36.800000000000004</c:v>
                </c:pt>
                <c:pt idx="51">
                  <c:v>36.800000000000004</c:v>
                </c:pt>
                <c:pt idx="52">
                  <c:v>36.800000000000004</c:v>
                </c:pt>
                <c:pt idx="53">
                  <c:v>36.800000000000004</c:v>
                </c:pt>
                <c:pt idx="54">
                  <c:v>36.800000000000004</c:v>
                </c:pt>
                <c:pt idx="55">
                  <c:v>36.800000000000004</c:v>
                </c:pt>
                <c:pt idx="56">
                  <c:v>36.800000000000004</c:v>
                </c:pt>
                <c:pt idx="57">
                  <c:v>36.800000000000004</c:v>
                </c:pt>
                <c:pt idx="58">
                  <c:v>36.800000000000004</c:v>
                </c:pt>
                <c:pt idx="59">
                  <c:v>36.800000000000004</c:v>
                </c:pt>
                <c:pt idx="60">
                  <c:v>36.800000000000004</c:v>
                </c:pt>
                <c:pt idx="61">
                  <c:v>36.800000000000004</c:v>
                </c:pt>
                <c:pt idx="62">
                  <c:v>36.800000000000004</c:v>
                </c:pt>
                <c:pt idx="63">
                  <c:v>36.800000000000004</c:v>
                </c:pt>
                <c:pt idx="64">
                  <c:v>36.800000000000004</c:v>
                </c:pt>
                <c:pt idx="65">
                  <c:v>36.800000000000004</c:v>
                </c:pt>
                <c:pt idx="66">
                  <c:v>36.800000000000004</c:v>
                </c:pt>
                <c:pt idx="67">
                  <c:v>36.800000000000004</c:v>
                </c:pt>
                <c:pt idx="68">
                  <c:v>36.800000000000004</c:v>
                </c:pt>
                <c:pt idx="69">
                  <c:v>36.800000000000004</c:v>
                </c:pt>
                <c:pt idx="70">
                  <c:v>36.800000000000004</c:v>
                </c:pt>
                <c:pt idx="71">
                  <c:v>36.800000000000004</c:v>
                </c:pt>
                <c:pt idx="72">
                  <c:v>36.800000000000004</c:v>
                </c:pt>
                <c:pt idx="73">
                  <c:v>36.800000000000004</c:v>
                </c:pt>
                <c:pt idx="74">
                  <c:v>36.800000000000004</c:v>
                </c:pt>
                <c:pt idx="75">
                  <c:v>36.800000000000004</c:v>
                </c:pt>
                <c:pt idx="76">
                  <c:v>36.800000000000004</c:v>
                </c:pt>
                <c:pt idx="77">
                  <c:v>36.800000000000004</c:v>
                </c:pt>
                <c:pt idx="78">
                  <c:v>36.800000000000004</c:v>
                </c:pt>
                <c:pt idx="79">
                  <c:v>36.800000000000004</c:v>
                </c:pt>
                <c:pt idx="80">
                  <c:v>36.800000000000004</c:v>
                </c:pt>
              </c:numCache>
            </c:numRef>
          </c:val>
          <c:extLst>
            <c:ext xmlns:c16="http://schemas.microsoft.com/office/drawing/2014/chart" uri="{C3380CC4-5D6E-409C-BE32-E72D297353CC}">
              <c16:uniqueId val="{00000003-EB96-4A7E-8661-C5F3123E7F0C}"/>
            </c:ext>
          </c:extLst>
        </c:ser>
        <c:ser>
          <c:idx val="3"/>
          <c:order val="4"/>
          <c:tx>
            <c:v>Other components of demand</c:v>
          </c:tx>
          <c:spPr>
            <a:ln w="25400">
              <a:noFill/>
            </a:ln>
          </c:spPr>
          <c:cat>
            <c:strRef>
              <c:f>SSWSSW!$G$23:$CI$23</c:f>
              <c:strCache>
                <c:ptCount val="81"/>
                <c:pt idx="0">
                  <c:v>2019-20</c:v>
                </c:pt>
                <c:pt idx="1">
                  <c:v>2020-21</c:v>
                </c:pt>
                <c:pt idx="2">
                  <c:v>2021-22</c:v>
                </c:pt>
                <c:pt idx="3">
                  <c:v>2022-23</c:v>
                </c:pt>
                <c:pt idx="4">
                  <c:v>2023-24</c:v>
                </c:pt>
                <c:pt idx="5">
                  <c:v>2024-25</c:v>
                </c:pt>
                <c:pt idx="6">
                  <c:v>2025-26</c:v>
                </c:pt>
                <c:pt idx="7">
                  <c:v>2026-27</c:v>
                </c:pt>
                <c:pt idx="8">
                  <c:v>2027-28</c:v>
                </c:pt>
                <c:pt idx="9">
                  <c:v>2028-29</c:v>
                </c:pt>
                <c:pt idx="10">
                  <c:v>2029-30</c:v>
                </c:pt>
                <c:pt idx="11">
                  <c:v>2030-31</c:v>
                </c:pt>
                <c:pt idx="12">
                  <c:v>2031-32</c:v>
                </c:pt>
                <c:pt idx="13">
                  <c:v>2032-33</c:v>
                </c:pt>
                <c:pt idx="14">
                  <c:v>2033-34</c:v>
                </c:pt>
                <c:pt idx="15">
                  <c:v>2034-35</c:v>
                </c:pt>
                <c:pt idx="16">
                  <c:v>2035-36</c:v>
                </c:pt>
                <c:pt idx="17">
                  <c:v>2036-37</c:v>
                </c:pt>
                <c:pt idx="18">
                  <c:v>2037-38</c:v>
                </c:pt>
                <c:pt idx="19">
                  <c:v>2038-39</c:v>
                </c:pt>
                <c:pt idx="20">
                  <c:v>2039-40</c:v>
                </c:pt>
                <c:pt idx="21">
                  <c:v>2040-41</c:v>
                </c:pt>
                <c:pt idx="22">
                  <c:v>2041-42</c:v>
                </c:pt>
                <c:pt idx="23">
                  <c:v>2042-43</c:v>
                </c:pt>
                <c:pt idx="24">
                  <c:v>2043-44</c:v>
                </c:pt>
                <c:pt idx="25">
                  <c:v>2044-45</c:v>
                </c:pt>
                <c:pt idx="26">
                  <c:v>2045-46</c:v>
                </c:pt>
                <c:pt idx="27">
                  <c:v>2046-47</c:v>
                </c:pt>
                <c:pt idx="28">
                  <c:v>2047-48</c:v>
                </c:pt>
                <c:pt idx="29">
                  <c:v>2048-49</c:v>
                </c:pt>
                <c:pt idx="30">
                  <c:v>2049-50</c:v>
                </c:pt>
                <c:pt idx="31">
                  <c:v>2050-51</c:v>
                </c:pt>
                <c:pt idx="32">
                  <c:v>2051-52</c:v>
                </c:pt>
                <c:pt idx="33">
                  <c:v>2052-53</c:v>
                </c:pt>
                <c:pt idx="34">
                  <c:v>2053-54</c:v>
                </c:pt>
                <c:pt idx="35">
                  <c:v>2054-55</c:v>
                </c:pt>
                <c:pt idx="36">
                  <c:v>2055-56</c:v>
                </c:pt>
                <c:pt idx="37">
                  <c:v>2056-57</c:v>
                </c:pt>
                <c:pt idx="38">
                  <c:v>2057-58</c:v>
                </c:pt>
                <c:pt idx="39">
                  <c:v>2058-59</c:v>
                </c:pt>
                <c:pt idx="40">
                  <c:v>2059-60</c:v>
                </c:pt>
                <c:pt idx="41">
                  <c:v>2060-61</c:v>
                </c:pt>
                <c:pt idx="42">
                  <c:v>2061-62</c:v>
                </c:pt>
                <c:pt idx="43">
                  <c:v>2062-63</c:v>
                </c:pt>
                <c:pt idx="44">
                  <c:v>2063-64</c:v>
                </c:pt>
                <c:pt idx="45">
                  <c:v>2064-65</c:v>
                </c:pt>
                <c:pt idx="46">
                  <c:v>2065-66</c:v>
                </c:pt>
                <c:pt idx="47">
                  <c:v>2066-67</c:v>
                </c:pt>
                <c:pt idx="48">
                  <c:v>2067-68</c:v>
                </c:pt>
                <c:pt idx="49">
                  <c:v>2068-69</c:v>
                </c:pt>
                <c:pt idx="50">
                  <c:v>2069-70</c:v>
                </c:pt>
                <c:pt idx="51">
                  <c:v>2070-71</c:v>
                </c:pt>
                <c:pt idx="52">
                  <c:v>2071-72</c:v>
                </c:pt>
                <c:pt idx="53">
                  <c:v>2072-73</c:v>
                </c:pt>
                <c:pt idx="54">
                  <c:v>2073-74</c:v>
                </c:pt>
                <c:pt idx="55">
                  <c:v>2074-75</c:v>
                </c:pt>
                <c:pt idx="56">
                  <c:v>2075-76</c:v>
                </c:pt>
                <c:pt idx="57">
                  <c:v>2076-77</c:v>
                </c:pt>
                <c:pt idx="58">
                  <c:v>2077-78</c:v>
                </c:pt>
                <c:pt idx="59">
                  <c:v>2078-79</c:v>
                </c:pt>
                <c:pt idx="60">
                  <c:v>2079-80</c:v>
                </c:pt>
                <c:pt idx="61">
                  <c:v>2080-81</c:v>
                </c:pt>
                <c:pt idx="62">
                  <c:v>2081-82</c:v>
                </c:pt>
                <c:pt idx="63">
                  <c:v>2082-83</c:v>
                </c:pt>
                <c:pt idx="64">
                  <c:v>2083-84</c:v>
                </c:pt>
                <c:pt idx="65">
                  <c:v>2084-85</c:v>
                </c:pt>
                <c:pt idx="66">
                  <c:v>2085-86</c:v>
                </c:pt>
                <c:pt idx="67">
                  <c:v>2086-87</c:v>
                </c:pt>
                <c:pt idx="68">
                  <c:v>2087-88</c:v>
                </c:pt>
                <c:pt idx="69">
                  <c:v>2088-89</c:v>
                </c:pt>
                <c:pt idx="70">
                  <c:v>2089-90</c:v>
                </c:pt>
                <c:pt idx="71">
                  <c:v>2090-91</c:v>
                </c:pt>
                <c:pt idx="72">
                  <c:v>2091-92</c:v>
                </c:pt>
                <c:pt idx="73">
                  <c:v>2092-93</c:v>
                </c:pt>
                <c:pt idx="74">
                  <c:v>2093-94</c:v>
                </c:pt>
                <c:pt idx="75">
                  <c:v>2094-95</c:v>
                </c:pt>
                <c:pt idx="76">
                  <c:v>2095-96</c:v>
                </c:pt>
                <c:pt idx="77">
                  <c:v>2096-97</c:v>
                </c:pt>
                <c:pt idx="78">
                  <c:v>2097-98</c:v>
                </c:pt>
                <c:pt idx="79">
                  <c:v>2098-99</c:v>
                </c:pt>
                <c:pt idx="80">
                  <c:v>2099-100</c:v>
                </c:pt>
              </c:strCache>
            </c:strRef>
          </c:cat>
          <c:val>
            <c:numRef>
              <c:f>SSWSSW!$G$381:$CI$381</c:f>
              <c:numCache>
                <c:formatCode>0.00</c:formatCode>
                <c:ptCount val="81"/>
                <c:pt idx="0">
                  <c:v>2.1800000000000068</c:v>
                </c:pt>
                <c:pt idx="1">
                  <c:v>2.1800000000000068</c:v>
                </c:pt>
                <c:pt idx="2">
                  <c:v>2.1800000000000068</c:v>
                </c:pt>
                <c:pt idx="3">
                  <c:v>2.1800000000000068</c:v>
                </c:pt>
                <c:pt idx="4">
                  <c:v>2.1800000000000637</c:v>
                </c:pt>
                <c:pt idx="5">
                  <c:v>2.1800000000000068</c:v>
                </c:pt>
                <c:pt idx="6">
                  <c:v>2.1800000000000637</c:v>
                </c:pt>
                <c:pt idx="7">
                  <c:v>2.1800000000000068</c:v>
                </c:pt>
                <c:pt idx="8">
                  <c:v>2.1800000000000637</c:v>
                </c:pt>
                <c:pt idx="9">
                  <c:v>2.1800000000000637</c:v>
                </c:pt>
                <c:pt idx="10">
                  <c:v>2.1800000000000637</c:v>
                </c:pt>
                <c:pt idx="11">
                  <c:v>2.1800000000000068</c:v>
                </c:pt>
                <c:pt idx="12">
                  <c:v>2.1800000000000068</c:v>
                </c:pt>
                <c:pt idx="13">
                  <c:v>2.17999999999995</c:v>
                </c:pt>
                <c:pt idx="14">
                  <c:v>2.1800000000000068</c:v>
                </c:pt>
                <c:pt idx="15">
                  <c:v>2.17999999999995</c:v>
                </c:pt>
                <c:pt idx="16">
                  <c:v>2.17999999999995</c:v>
                </c:pt>
                <c:pt idx="17">
                  <c:v>2.17999999999995</c:v>
                </c:pt>
                <c:pt idx="18">
                  <c:v>2.17999999999995</c:v>
                </c:pt>
                <c:pt idx="19">
                  <c:v>2.17999999999995</c:v>
                </c:pt>
                <c:pt idx="20">
                  <c:v>2.1800000000000068</c:v>
                </c:pt>
                <c:pt idx="21">
                  <c:v>2.1800000000000068</c:v>
                </c:pt>
                <c:pt idx="22">
                  <c:v>2.1800000000000068</c:v>
                </c:pt>
                <c:pt idx="23">
                  <c:v>2.17999999999995</c:v>
                </c:pt>
                <c:pt idx="24">
                  <c:v>2.17999999999995</c:v>
                </c:pt>
                <c:pt idx="25">
                  <c:v>2.17999999999995</c:v>
                </c:pt>
                <c:pt idx="26">
                  <c:v>2.1800000000000068</c:v>
                </c:pt>
                <c:pt idx="27">
                  <c:v>2.1800000000000068</c:v>
                </c:pt>
                <c:pt idx="28">
                  <c:v>2.1800000000000068</c:v>
                </c:pt>
                <c:pt idx="29">
                  <c:v>2.1800000000000068</c:v>
                </c:pt>
                <c:pt idx="30">
                  <c:v>2.1800000000000068</c:v>
                </c:pt>
                <c:pt idx="31">
                  <c:v>2.17999999999995</c:v>
                </c:pt>
                <c:pt idx="32">
                  <c:v>2.1800000000000068</c:v>
                </c:pt>
                <c:pt idx="33">
                  <c:v>2.1800000000000068</c:v>
                </c:pt>
                <c:pt idx="34">
                  <c:v>2.17999999999995</c:v>
                </c:pt>
                <c:pt idx="35">
                  <c:v>2.17999999999995</c:v>
                </c:pt>
                <c:pt idx="36">
                  <c:v>2.17999999999995</c:v>
                </c:pt>
                <c:pt idx="37">
                  <c:v>2.17999999999995</c:v>
                </c:pt>
                <c:pt idx="38">
                  <c:v>2.1800000000000068</c:v>
                </c:pt>
                <c:pt idx="39">
                  <c:v>2.1800000000000068</c:v>
                </c:pt>
                <c:pt idx="40">
                  <c:v>2.1800000000000068</c:v>
                </c:pt>
                <c:pt idx="41">
                  <c:v>2.17999999999995</c:v>
                </c:pt>
                <c:pt idx="42">
                  <c:v>2.1800000000000068</c:v>
                </c:pt>
                <c:pt idx="43">
                  <c:v>2.1800000000000068</c:v>
                </c:pt>
                <c:pt idx="44">
                  <c:v>2.17999999999995</c:v>
                </c:pt>
                <c:pt idx="45">
                  <c:v>2.1800000000000068</c:v>
                </c:pt>
                <c:pt idx="46">
                  <c:v>2.1800000000000068</c:v>
                </c:pt>
                <c:pt idx="47">
                  <c:v>2.17999999999995</c:v>
                </c:pt>
                <c:pt idx="48">
                  <c:v>2.17999999999995</c:v>
                </c:pt>
                <c:pt idx="49">
                  <c:v>2.1800000000000068</c:v>
                </c:pt>
                <c:pt idx="50">
                  <c:v>2.1800000000000068</c:v>
                </c:pt>
                <c:pt idx="51">
                  <c:v>2.1800000000000068</c:v>
                </c:pt>
                <c:pt idx="52">
                  <c:v>2.1800000000000068</c:v>
                </c:pt>
                <c:pt idx="53">
                  <c:v>2.1800000000000068</c:v>
                </c:pt>
                <c:pt idx="54">
                  <c:v>2.1800000000000068</c:v>
                </c:pt>
                <c:pt idx="55">
                  <c:v>2.1800000000000068</c:v>
                </c:pt>
                <c:pt idx="56">
                  <c:v>2.1800000000000068</c:v>
                </c:pt>
                <c:pt idx="57">
                  <c:v>2.1800000000000637</c:v>
                </c:pt>
                <c:pt idx="58">
                  <c:v>2.1800000000000637</c:v>
                </c:pt>
                <c:pt idx="59">
                  <c:v>2.1800000000000068</c:v>
                </c:pt>
                <c:pt idx="60">
                  <c:v>2.1800000000000637</c:v>
                </c:pt>
                <c:pt idx="61">
                  <c:v>2.1800000000000068</c:v>
                </c:pt>
                <c:pt idx="62">
                  <c:v>2.1800000000000637</c:v>
                </c:pt>
                <c:pt idx="63">
                  <c:v>2.1800000000000637</c:v>
                </c:pt>
                <c:pt idx="64">
                  <c:v>2.1800000000000637</c:v>
                </c:pt>
                <c:pt idx="65">
                  <c:v>2.1800000000000637</c:v>
                </c:pt>
                <c:pt idx="66">
                  <c:v>2.1800000000000068</c:v>
                </c:pt>
                <c:pt idx="67">
                  <c:v>2.1800000000000637</c:v>
                </c:pt>
                <c:pt idx="68">
                  <c:v>2.1800000000000637</c:v>
                </c:pt>
                <c:pt idx="69">
                  <c:v>2.1800000000000637</c:v>
                </c:pt>
                <c:pt idx="70">
                  <c:v>2.1800000000000068</c:v>
                </c:pt>
                <c:pt idx="71">
                  <c:v>2.1800000000000637</c:v>
                </c:pt>
                <c:pt idx="72">
                  <c:v>2.1800000000000637</c:v>
                </c:pt>
                <c:pt idx="73">
                  <c:v>2.1800000000000637</c:v>
                </c:pt>
                <c:pt idx="74">
                  <c:v>2.1800000000000637</c:v>
                </c:pt>
                <c:pt idx="75">
                  <c:v>2.1800000000000637</c:v>
                </c:pt>
                <c:pt idx="76">
                  <c:v>2.1800000000000637</c:v>
                </c:pt>
                <c:pt idx="77">
                  <c:v>2.1800000000000068</c:v>
                </c:pt>
                <c:pt idx="78">
                  <c:v>2.1800000000000068</c:v>
                </c:pt>
                <c:pt idx="79">
                  <c:v>2.1800000000000637</c:v>
                </c:pt>
                <c:pt idx="80">
                  <c:v>2.1800000000000068</c:v>
                </c:pt>
              </c:numCache>
            </c:numRef>
          </c:val>
          <c:extLst>
            <c:ext xmlns:c16="http://schemas.microsoft.com/office/drawing/2014/chart" uri="{C3380CC4-5D6E-409C-BE32-E72D297353CC}">
              <c16:uniqueId val="{00000004-EB96-4A7E-8661-C5F3123E7F0C}"/>
            </c:ext>
          </c:extLst>
        </c:ser>
        <c:dLbls>
          <c:showLegendKey val="0"/>
          <c:showVal val="0"/>
          <c:showCatName val="0"/>
          <c:showSerName val="0"/>
          <c:showPercent val="0"/>
          <c:showBubbleSize val="0"/>
        </c:dLbls>
        <c:axId val="799802384"/>
        <c:axId val="799789328"/>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SSWSSW!$G$382:$CI$382</c:f>
              <c:numCache>
                <c:formatCode>0.00</c:formatCode>
                <c:ptCount val="81"/>
                <c:pt idx="0">
                  <c:v>348.40999999999997</c:v>
                </c:pt>
                <c:pt idx="1">
                  <c:v>340.68000000000006</c:v>
                </c:pt>
                <c:pt idx="2">
                  <c:v>335.96000000000004</c:v>
                </c:pt>
                <c:pt idx="3">
                  <c:v>347.54999999999995</c:v>
                </c:pt>
                <c:pt idx="4">
                  <c:v>347.26</c:v>
                </c:pt>
                <c:pt idx="5">
                  <c:v>353.32000000000005</c:v>
                </c:pt>
                <c:pt idx="6">
                  <c:v>348.57</c:v>
                </c:pt>
                <c:pt idx="7">
                  <c:v>348.46</c:v>
                </c:pt>
                <c:pt idx="8">
                  <c:v>348.35000000000008</c:v>
                </c:pt>
                <c:pt idx="9">
                  <c:v>348.24000000000007</c:v>
                </c:pt>
                <c:pt idx="10">
                  <c:v>329.34999999999997</c:v>
                </c:pt>
                <c:pt idx="11">
                  <c:v>325.56800000000004</c:v>
                </c:pt>
                <c:pt idx="12">
                  <c:v>321.786</c:v>
                </c:pt>
                <c:pt idx="13">
                  <c:v>318.01400000000007</c:v>
                </c:pt>
                <c:pt idx="14">
                  <c:v>314.23200000000003</c:v>
                </c:pt>
                <c:pt idx="15">
                  <c:v>310.45</c:v>
                </c:pt>
                <c:pt idx="16">
                  <c:v>308.13799999999998</c:v>
                </c:pt>
                <c:pt idx="17">
                  <c:v>305.82600000000008</c:v>
                </c:pt>
                <c:pt idx="18">
                  <c:v>303.51400000000007</c:v>
                </c:pt>
                <c:pt idx="19">
                  <c:v>302.20200000000006</c:v>
                </c:pt>
                <c:pt idx="20">
                  <c:v>298.89000000000004</c:v>
                </c:pt>
                <c:pt idx="21">
                  <c:v>298.74000000000007</c:v>
                </c:pt>
                <c:pt idx="22">
                  <c:v>298.60000000000008</c:v>
                </c:pt>
                <c:pt idx="23">
                  <c:v>298.45</c:v>
                </c:pt>
                <c:pt idx="24">
                  <c:v>298.31</c:v>
                </c:pt>
                <c:pt idx="25">
                  <c:v>298.16000000000003</c:v>
                </c:pt>
                <c:pt idx="26">
                  <c:v>298.05</c:v>
                </c:pt>
                <c:pt idx="27">
                  <c:v>297.94</c:v>
                </c:pt>
                <c:pt idx="28">
                  <c:v>297.83</c:v>
                </c:pt>
                <c:pt idx="29">
                  <c:v>297.71999999999997</c:v>
                </c:pt>
                <c:pt idx="30">
                  <c:v>297.61000000000007</c:v>
                </c:pt>
                <c:pt idx="31">
                  <c:v>297.45999999999998</c:v>
                </c:pt>
                <c:pt idx="32">
                  <c:v>297.32</c:v>
                </c:pt>
                <c:pt idx="33">
                  <c:v>297.17</c:v>
                </c:pt>
                <c:pt idx="34">
                  <c:v>297.03000000000003</c:v>
                </c:pt>
                <c:pt idx="35">
                  <c:v>296.82</c:v>
                </c:pt>
                <c:pt idx="36">
                  <c:v>296.77000000000004</c:v>
                </c:pt>
                <c:pt idx="37">
                  <c:v>296.66000000000003</c:v>
                </c:pt>
                <c:pt idx="38">
                  <c:v>296.55</c:v>
                </c:pt>
                <c:pt idx="39">
                  <c:v>296.44</c:v>
                </c:pt>
                <c:pt idx="40">
                  <c:v>296.33</c:v>
                </c:pt>
                <c:pt idx="41">
                  <c:v>296.18</c:v>
                </c:pt>
                <c:pt idx="42">
                  <c:v>296.04000000000002</c:v>
                </c:pt>
                <c:pt idx="43">
                  <c:v>295.89000000000004</c:v>
                </c:pt>
                <c:pt idx="44">
                  <c:v>295.75000000000006</c:v>
                </c:pt>
                <c:pt idx="45">
                  <c:v>295.60000000000008</c:v>
                </c:pt>
                <c:pt idx="46">
                  <c:v>295.49000000000007</c:v>
                </c:pt>
                <c:pt idx="47">
                  <c:v>295.38000000000005</c:v>
                </c:pt>
                <c:pt idx="48">
                  <c:v>295.28000000000003</c:v>
                </c:pt>
                <c:pt idx="49">
                  <c:v>295.17</c:v>
                </c:pt>
                <c:pt idx="50">
                  <c:v>295.06</c:v>
                </c:pt>
                <c:pt idx="51">
                  <c:v>294.91000000000003</c:v>
                </c:pt>
                <c:pt idx="52">
                  <c:v>294.77000000000004</c:v>
                </c:pt>
                <c:pt idx="53">
                  <c:v>294.62000000000006</c:v>
                </c:pt>
                <c:pt idx="54">
                  <c:v>294.48000000000008</c:v>
                </c:pt>
                <c:pt idx="55">
                  <c:v>294.33</c:v>
                </c:pt>
                <c:pt idx="56">
                  <c:v>295.18</c:v>
                </c:pt>
                <c:pt idx="57">
                  <c:v>294.04000000000002</c:v>
                </c:pt>
                <c:pt idx="58">
                  <c:v>293.89000000000004</c:v>
                </c:pt>
                <c:pt idx="59">
                  <c:v>293.75000000000006</c:v>
                </c:pt>
                <c:pt idx="60">
                  <c:v>293.60000000000008</c:v>
                </c:pt>
                <c:pt idx="61">
                  <c:v>293.49000000000007</c:v>
                </c:pt>
                <c:pt idx="62">
                  <c:v>293.38000000000005</c:v>
                </c:pt>
                <c:pt idx="63">
                  <c:v>293.27000000000004</c:v>
                </c:pt>
                <c:pt idx="64">
                  <c:v>293.16000000000003</c:v>
                </c:pt>
                <c:pt idx="65">
                  <c:v>293.05</c:v>
                </c:pt>
                <c:pt idx="66">
                  <c:v>292.90000000000003</c:v>
                </c:pt>
                <c:pt idx="67">
                  <c:v>292.76000000000005</c:v>
                </c:pt>
                <c:pt idx="68">
                  <c:v>292.61000000000007</c:v>
                </c:pt>
                <c:pt idx="69">
                  <c:v>292.46999999999997</c:v>
                </c:pt>
                <c:pt idx="70">
                  <c:v>292.32</c:v>
                </c:pt>
                <c:pt idx="71">
                  <c:v>292.17</c:v>
                </c:pt>
                <c:pt idx="72">
                  <c:v>292.03000000000003</c:v>
                </c:pt>
                <c:pt idx="73">
                  <c:v>291.88000000000005</c:v>
                </c:pt>
                <c:pt idx="74">
                  <c:v>291.74000000000007</c:v>
                </c:pt>
                <c:pt idx="75">
                  <c:v>291.58999999999997</c:v>
                </c:pt>
                <c:pt idx="76">
                  <c:v>291.44</c:v>
                </c:pt>
                <c:pt idx="77">
                  <c:v>291.3</c:v>
                </c:pt>
                <c:pt idx="78">
                  <c:v>291.15000000000003</c:v>
                </c:pt>
                <c:pt idx="79">
                  <c:v>291.01000000000005</c:v>
                </c:pt>
                <c:pt idx="80">
                  <c:v>290.86000000000007</c:v>
                </c:pt>
              </c:numCache>
            </c:numRef>
          </c:val>
          <c:smooth val="0"/>
          <c:extLst>
            <c:ext xmlns:c16="http://schemas.microsoft.com/office/drawing/2014/chart" uri="{C3380CC4-5D6E-409C-BE32-E72D297353CC}">
              <c16:uniqueId val="{00000005-EB96-4A7E-8661-C5F3123E7F0C}"/>
            </c:ext>
          </c:extLst>
        </c:ser>
        <c:ser>
          <c:idx val="5"/>
          <c:order val="6"/>
          <c:tx>
            <c:v>Total demand + target headroom (final plan)</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Ref>
              <c:f>SSWSSW!$G$383:$CI$383</c:f>
              <c:numCache>
                <c:formatCode>0.00</c:formatCode>
                <c:ptCount val="81"/>
                <c:pt idx="0">
                  <c:v>320.13</c:v>
                </c:pt>
                <c:pt idx="1">
                  <c:v>316.18</c:v>
                </c:pt>
                <c:pt idx="2">
                  <c:v>344.58720830000004</c:v>
                </c:pt>
                <c:pt idx="3">
                  <c:v>337.05043788</c:v>
                </c:pt>
                <c:pt idx="4">
                  <c:v>328.11242136000004</c:v>
                </c:pt>
                <c:pt idx="5">
                  <c:v>320.24332985000001</c:v>
                </c:pt>
                <c:pt idx="6">
                  <c:v>315.13394699441807</c:v>
                </c:pt>
                <c:pt idx="7">
                  <c:v>312.29412239083604</c:v>
                </c:pt>
                <c:pt idx="8">
                  <c:v>309.55319456325407</c:v>
                </c:pt>
                <c:pt idx="9">
                  <c:v>306.1591015736721</c:v>
                </c:pt>
                <c:pt idx="10">
                  <c:v>303.20517749209006</c:v>
                </c:pt>
                <c:pt idx="11">
                  <c:v>300.4426921922028</c:v>
                </c:pt>
                <c:pt idx="12">
                  <c:v>298.09853500231566</c:v>
                </c:pt>
                <c:pt idx="13">
                  <c:v>294.48879776242842</c:v>
                </c:pt>
                <c:pt idx="14">
                  <c:v>290.89984482254135</c:v>
                </c:pt>
                <c:pt idx="15">
                  <c:v>287.02668735265416</c:v>
                </c:pt>
                <c:pt idx="16">
                  <c:v>285.55148843213038</c:v>
                </c:pt>
                <c:pt idx="17">
                  <c:v>282.83280655760666</c:v>
                </c:pt>
                <c:pt idx="18">
                  <c:v>280.91513355308291</c:v>
                </c:pt>
                <c:pt idx="19">
                  <c:v>278.66171957655916</c:v>
                </c:pt>
                <c:pt idx="20">
                  <c:v>277.45447909003542</c:v>
                </c:pt>
                <c:pt idx="21">
                  <c:v>276.05641365084887</c:v>
                </c:pt>
                <c:pt idx="22">
                  <c:v>276.10367676466234</c:v>
                </c:pt>
                <c:pt idx="23">
                  <c:v>275.67439045547576</c:v>
                </c:pt>
                <c:pt idx="24">
                  <c:v>275.14842505128917</c:v>
                </c:pt>
                <c:pt idx="25">
                  <c:v>274.22290569710259</c:v>
                </c:pt>
                <c:pt idx="26">
                  <c:v>274.19790450160542</c:v>
                </c:pt>
                <c:pt idx="27">
                  <c:v>273.16953201710817</c:v>
                </c:pt>
                <c:pt idx="28">
                  <c:v>272.87966079361087</c:v>
                </c:pt>
                <c:pt idx="29">
                  <c:v>271.9183169061136</c:v>
                </c:pt>
                <c:pt idx="30">
                  <c:v>271.67126785699998</c:v>
                </c:pt>
                <c:pt idx="31">
                  <c:v>272.28294882699998</c:v>
                </c:pt>
                <c:pt idx="32">
                  <c:v>273.59815313799999</c:v>
                </c:pt>
                <c:pt idx="33">
                  <c:v>274.43669322900001</c:v>
                </c:pt>
                <c:pt idx="34">
                  <c:v>275.19871523999996</c:v>
                </c:pt>
                <c:pt idx="35">
                  <c:v>276.51411408999996</c:v>
                </c:pt>
                <c:pt idx="36">
                  <c:v>276.89295244099992</c:v>
                </c:pt>
                <c:pt idx="37">
                  <c:v>277.09503986199996</c:v>
                </c:pt>
                <c:pt idx="38">
                  <c:v>279.15060794300001</c:v>
                </c:pt>
                <c:pt idx="39">
                  <c:v>279.409550803</c:v>
                </c:pt>
                <c:pt idx="40">
                  <c:v>281.491846684</c:v>
                </c:pt>
                <c:pt idx="41">
                  <c:v>282.05755926499995</c:v>
                </c:pt>
                <c:pt idx="42">
                  <c:v>282.526581975</c:v>
                </c:pt>
                <c:pt idx="43">
                  <c:v>283.47848591600001</c:v>
                </c:pt>
                <c:pt idx="44">
                  <c:v>284.20335066699994</c:v>
                </c:pt>
                <c:pt idx="45">
                  <c:v>286.11108386799998</c:v>
                </c:pt>
                <c:pt idx="46">
                  <c:v>286.59167807800003</c:v>
                </c:pt>
                <c:pt idx="47">
                  <c:v>288.10529869899995</c:v>
                </c:pt>
                <c:pt idx="48">
                  <c:v>288.88167830999993</c:v>
                </c:pt>
                <c:pt idx="49">
                  <c:v>289.90106870099999</c:v>
                </c:pt>
                <c:pt idx="50">
                  <c:v>291.23354909099999</c:v>
                </c:pt>
                <c:pt idx="51">
                  <c:v>291.92876300199998</c:v>
                </c:pt>
                <c:pt idx="52">
                  <c:v>292.95713774299998</c:v>
                </c:pt>
                <c:pt idx="53">
                  <c:v>294.08822790399995</c:v>
                </c:pt>
                <c:pt idx="54">
                  <c:v>295.22237418399999</c:v>
                </c:pt>
                <c:pt idx="55">
                  <c:v>295.88921687500005</c:v>
                </c:pt>
                <c:pt idx="56">
                  <c:v>296.85918560599998</c:v>
                </c:pt>
                <c:pt idx="57">
                  <c:v>297.93209589600008</c:v>
                </c:pt>
                <c:pt idx="58">
                  <c:v>298.98785021700002</c:v>
                </c:pt>
                <c:pt idx="59">
                  <c:v>300.22652744800001</c:v>
                </c:pt>
                <c:pt idx="60">
                  <c:v>300.66811803900003</c:v>
                </c:pt>
                <c:pt idx="61">
                  <c:v>301.56270158899997</c:v>
                </c:pt>
                <c:pt idx="62">
                  <c:v>302.61035807000002</c:v>
                </c:pt>
                <c:pt idx="63">
                  <c:v>303.94081158100005</c:v>
                </c:pt>
                <c:pt idx="64">
                  <c:v>304.87431979200005</c:v>
                </c:pt>
                <c:pt idx="65">
                  <c:v>305.33060610200005</c:v>
                </c:pt>
                <c:pt idx="66">
                  <c:v>307.22992917300002</c:v>
                </c:pt>
                <c:pt idx="67">
                  <c:v>308.56219050400006</c:v>
                </c:pt>
                <c:pt idx="68">
                  <c:v>308.75720151500002</c:v>
                </c:pt>
                <c:pt idx="69">
                  <c:v>310.16540209500005</c:v>
                </c:pt>
                <c:pt idx="70">
                  <c:v>311.37651409599999</c:v>
                </c:pt>
                <c:pt idx="71">
                  <c:v>312.23052849700002</c:v>
                </c:pt>
                <c:pt idx="72">
                  <c:v>314.17752667800005</c:v>
                </c:pt>
                <c:pt idx="73">
                  <c:v>314.7575904680001</c:v>
                </c:pt>
                <c:pt idx="74">
                  <c:v>316.33043989900005</c:v>
                </c:pt>
                <c:pt idx="75">
                  <c:v>317.28633785</c:v>
                </c:pt>
                <c:pt idx="76">
                  <c:v>318.09527614000007</c:v>
                </c:pt>
                <c:pt idx="77">
                  <c:v>319.20706481100001</c:v>
                </c:pt>
                <c:pt idx="78">
                  <c:v>321.21178605200004</c:v>
                </c:pt>
                <c:pt idx="79">
                  <c:v>322.08961394300007</c:v>
                </c:pt>
                <c:pt idx="80">
                  <c:v>323.77035801300002</c:v>
                </c:pt>
              </c:numCache>
            </c:numRef>
          </c:val>
          <c:smooth val="0"/>
          <c:extLst>
            <c:ext xmlns:c16="http://schemas.microsoft.com/office/drawing/2014/chart" uri="{C3380CC4-5D6E-409C-BE32-E72D297353CC}">
              <c16:uniqueId val="{00000006-EB96-4A7E-8661-C5F3123E7F0C}"/>
            </c:ext>
          </c:extLst>
        </c:ser>
        <c:dLbls>
          <c:showLegendKey val="0"/>
          <c:showVal val="0"/>
          <c:showCatName val="0"/>
          <c:showSerName val="0"/>
          <c:showPercent val="0"/>
          <c:showBubbleSize val="0"/>
        </c:dLbls>
        <c:marker val="1"/>
        <c:smooth val="0"/>
        <c:axId val="799802384"/>
        <c:axId val="799789328"/>
      </c:lineChart>
      <c:catAx>
        <c:axId val="79980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789328"/>
        <c:crosses val="autoZero"/>
        <c:auto val="1"/>
        <c:lblAlgn val="ctr"/>
        <c:lblOffset val="100"/>
        <c:tickLblSkip val="2"/>
        <c:tickMarkSkip val="1"/>
        <c:noMultiLvlLbl val="0"/>
      </c:catAx>
      <c:valAx>
        <c:axId val="799789328"/>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802384"/>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4"/>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DYCP Baseline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0-3933-4E39-A4B0-BDE0DD849CEB}"/>
            </c:ext>
          </c:extLst>
        </c:ser>
        <c:ser>
          <c:idx val="0"/>
          <c:order val="1"/>
          <c:tx>
            <c:v>Unmeasured 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1-3933-4E39-A4B0-BDE0DD849CEB}"/>
            </c:ext>
          </c:extLst>
        </c:ser>
        <c:ser>
          <c:idx val="1"/>
          <c:order val="2"/>
          <c:tx>
            <c:v>Non-household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2-3933-4E39-A4B0-BDE0DD849CEB}"/>
            </c:ext>
          </c:extLst>
        </c:ser>
        <c:ser>
          <c:idx val="2"/>
          <c:order val="3"/>
          <c:tx>
            <c:v>Total leakage</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3-3933-4E39-A4B0-BDE0DD849CEB}"/>
            </c:ext>
          </c:extLst>
        </c:ser>
        <c:ser>
          <c:idx val="3"/>
          <c:order val="4"/>
          <c:tx>
            <c:v>Other components of demand</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4-3933-4E39-A4B0-BDE0DD849CEB}"/>
            </c:ext>
          </c:extLst>
        </c:ser>
        <c:dLbls>
          <c:showLegendKey val="0"/>
          <c:showVal val="0"/>
          <c:showCatName val="0"/>
          <c:showSerName val="0"/>
          <c:showPercent val="0"/>
          <c:showBubbleSize val="0"/>
        </c:dLbls>
        <c:axId val="799810544"/>
        <c:axId val="799820336"/>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Lit>
              <c:formatCode>General</c:formatCode>
              <c:ptCount val="1"/>
              <c:pt idx="0">
                <c:v>1</c:v>
              </c:pt>
            </c:numLit>
          </c:val>
          <c:smooth val="0"/>
          <c:extLst>
            <c:ext xmlns:c16="http://schemas.microsoft.com/office/drawing/2014/chart" uri="{C3380CC4-5D6E-409C-BE32-E72D297353CC}">
              <c16:uniqueId val="{00000005-3933-4E39-A4B0-BDE0DD849CEB}"/>
            </c:ext>
          </c:extLst>
        </c:ser>
        <c:ser>
          <c:idx val="5"/>
          <c:order val="6"/>
          <c:tx>
            <c:v>Total demand + target headroom (baseline)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Lit>
              <c:formatCode>General</c:formatCode>
              <c:ptCount val="1"/>
              <c:pt idx="0">
                <c:v>1</c:v>
              </c:pt>
            </c:numLit>
          </c:val>
          <c:smooth val="0"/>
          <c:extLst>
            <c:ext xmlns:c16="http://schemas.microsoft.com/office/drawing/2014/chart" uri="{C3380CC4-5D6E-409C-BE32-E72D297353CC}">
              <c16:uniqueId val="{00000006-3933-4E39-A4B0-BDE0DD849CEB}"/>
            </c:ext>
          </c:extLst>
        </c:ser>
        <c:dLbls>
          <c:showLegendKey val="0"/>
          <c:showVal val="0"/>
          <c:showCatName val="0"/>
          <c:showSerName val="0"/>
          <c:showPercent val="0"/>
          <c:showBubbleSize val="0"/>
        </c:dLbls>
        <c:marker val="1"/>
        <c:smooth val="0"/>
        <c:axId val="799810544"/>
        <c:axId val="799820336"/>
      </c:lineChart>
      <c:catAx>
        <c:axId val="79981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820336"/>
        <c:crosses val="autoZero"/>
        <c:auto val="1"/>
        <c:lblAlgn val="ctr"/>
        <c:lblOffset val="100"/>
        <c:tickLblSkip val="2"/>
        <c:tickMarkSkip val="1"/>
        <c:noMultiLvlLbl val="0"/>
      </c:catAx>
      <c:valAx>
        <c:axId val="79982033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810544"/>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5"/>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DYCP Final Plan Water Supply-Demand Balance and Components of Demand</a:t>
            </a:r>
          </a:p>
        </c:rich>
      </c:tx>
      <c:layout>
        <c:manualLayout>
          <c:xMode val="edge"/>
          <c:yMode val="edge"/>
          <c:x val="0.2095809470200265"/>
          <c:y val="2.9013693730272669E-2"/>
        </c:manualLayout>
      </c:layout>
      <c:overlay val="0"/>
      <c:spPr>
        <a:noFill/>
        <a:ln w="25400">
          <a:noFill/>
        </a:ln>
      </c:spPr>
    </c:title>
    <c:autoTitleDeleted val="0"/>
    <c:plotArea>
      <c:layout>
        <c:manualLayout>
          <c:layoutTarget val="inner"/>
          <c:xMode val="edge"/>
          <c:yMode val="edge"/>
          <c:x val="8.5343266856694813E-2"/>
          <c:y val="0.10444884139344435"/>
          <c:w val="0.89146608097046709"/>
          <c:h val="0.55130264550264552"/>
        </c:manualLayout>
      </c:layout>
      <c:areaChart>
        <c:grouping val="stacked"/>
        <c:varyColors val="0"/>
        <c:ser>
          <c:idx val="6"/>
          <c:order val="0"/>
          <c:tx>
            <c:v>Measured 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0-918A-4C8E-88C0-FB814BD16442}"/>
            </c:ext>
          </c:extLst>
        </c:ser>
        <c:ser>
          <c:idx val="0"/>
          <c:order val="1"/>
          <c:tx>
            <c:v>Unmeasured 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1-918A-4C8E-88C0-FB814BD16442}"/>
            </c:ext>
          </c:extLst>
        </c:ser>
        <c:ser>
          <c:idx val="1"/>
          <c:order val="2"/>
          <c:tx>
            <c:v>Non-household consumption</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2-918A-4C8E-88C0-FB814BD16442}"/>
            </c:ext>
          </c:extLst>
        </c:ser>
        <c:ser>
          <c:idx val="2"/>
          <c:order val="3"/>
          <c:tx>
            <c:v>Total leakage</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3-918A-4C8E-88C0-FB814BD16442}"/>
            </c:ext>
          </c:extLst>
        </c:ser>
        <c:ser>
          <c:idx val="3"/>
          <c:order val="4"/>
          <c:tx>
            <c:v>Other components of demand</c:v>
          </c:tx>
          <c:spPr>
            <a:ln w="25400">
              <a:noFill/>
            </a:ln>
          </c:spPr>
          <c:cat>
            <c:multiLvlStrRef>
              <c:f>}</c:f>
            </c:multiLvlStrRef>
          </c:cat>
          <c:val>
            <c:numLit>
              <c:formatCode>General</c:formatCode>
              <c:ptCount val="1"/>
              <c:pt idx="0">
                <c:v>1</c:v>
              </c:pt>
            </c:numLit>
          </c:val>
          <c:extLst>
            <c:ext xmlns:c16="http://schemas.microsoft.com/office/drawing/2014/chart" uri="{C3380CC4-5D6E-409C-BE32-E72D297353CC}">
              <c16:uniqueId val="{00000004-918A-4C8E-88C0-FB814BD16442}"/>
            </c:ext>
          </c:extLst>
        </c:ser>
        <c:dLbls>
          <c:showLegendKey val="0"/>
          <c:showVal val="0"/>
          <c:showCatName val="0"/>
          <c:showSerName val="0"/>
          <c:showPercent val="0"/>
          <c:showBubbleSize val="0"/>
        </c:dLbls>
        <c:axId val="799811088"/>
        <c:axId val="799812176"/>
      </c:areaChart>
      <c:lineChart>
        <c:grouping val="standard"/>
        <c:varyColors val="0"/>
        <c:ser>
          <c:idx val="4"/>
          <c:order val="5"/>
          <c:tx>
            <c:v>Total water available for use</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Lit>
              <c:formatCode>General</c:formatCode>
              <c:ptCount val="1"/>
              <c:pt idx="0">
                <c:v>1</c:v>
              </c:pt>
            </c:numLit>
          </c:val>
          <c:smooth val="0"/>
          <c:extLst>
            <c:ext xmlns:c16="http://schemas.microsoft.com/office/drawing/2014/chart" uri="{C3380CC4-5D6E-409C-BE32-E72D297353CC}">
              <c16:uniqueId val="{00000005-918A-4C8E-88C0-FB814BD16442}"/>
            </c:ext>
          </c:extLst>
        </c:ser>
        <c:ser>
          <c:idx val="5"/>
          <c:order val="6"/>
          <c:tx>
            <c:v>Total demand + target headroom (final plan)</c:v>
          </c:tx>
          <c:marker>
            <c:symbol val="none"/>
          </c:marker>
          <c:cat>
            <c:strLit>
              <c:ptCount val="11"/>
              <c:pt idx="0">
                <c:v>2019-20</c:v>
              </c:pt>
              <c:pt idx="1">
                <c:v>2020-21</c:v>
              </c:pt>
              <c:pt idx="2">
                <c:v>2021-22</c:v>
              </c:pt>
              <c:pt idx="3">
                <c:v>2022-23</c:v>
              </c:pt>
              <c:pt idx="4">
                <c:v>2023-24</c:v>
              </c:pt>
              <c:pt idx="5">
                <c:v>2024-25</c:v>
              </c:pt>
              <c:pt idx="6">
                <c:v>2025-26</c:v>
              </c:pt>
              <c:pt idx="7">
                <c:v>2026-27</c:v>
              </c:pt>
              <c:pt idx="8">
                <c:v>2027-28</c:v>
              </c:pt>
              <c:pt idx="9">
                <c:v>2028-29</c:v>
              </c:pt>
              <c:pt idx="10">
                <c:v>2029-30</c:v>
              </c:pt>
            </c:strLit>
          </c:cat>
          <c:val>
            <c:numLit>
              <c:formatCode>General</c:formatCode>
              <c:ptCount val="1"/>
              <c:pt idx="0">
                <c:v>1</c:v>
              </c:pt>
            </c:numLit>
          </c:val>
          <c:smooth val="0"/>
          <c:extLst>
            <c:ext xmlns:c16="http://schemas.microsoft.com/office/drawing/2014/chart" uri="{C3380CC4-5D6E-409C-BE32-E72D297353CC}">
              <c16:uniqueId val="{00000006-918A-4C8E-88C0-FB814BD16442}"/>
            </c:ext>
          </c:extLst>
        </c:ser>
        <c:dLbls>
          <c:showLegendKey val="0"/>
          <c:showVal val="0"/>
          <c:showCatName val="0"/>
          <c:showSerName val="0"/>
          <c:showPercent val="0"/>
          <c:showBubbleSize val="0"/>
        </c:dLbls>
        <c:marker val="1"/>
        <c:smooth val="0"/>
        <c:axId val="799811088"/>
        <c:axId val="799812176"/>
      </c:lineChart>
      <c:catAx>
        <c:axId val="799811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799812176"/>
        <c:crosses val="autoZero"/>
        <c:auto val="1"/>
        <c:lblAlgn val="ctr"/>
        <c:lblOffset val="100"/>
        <c:tickLblSkip val="2"/>
        <c:tickMarkSkip val="1"/>
        <c:noMultiLvlLbl val="0"/>
      </c:catAx>
      <c:valAx>
        <c:axId val="79981217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Arial"/>
                    <a:ea typeface="Arial"/>
                    <a:cs typeface="Arial"/>
                  </a:defRPr>
                </a:pPr>
                <a:r>
                  <a:rPr lang="en-GB"/>
                  <a:t>Ml/d</a:t>
                </a:r>
              </a:p>
            </c:rich>
          </c:tx>
          <c:layout>
            <c:manualLayout>
              <c:xMode val="edge"/>
              <c:yMode val="edge"/>
              <c:x val="2.0359337875782983E-2"/>
              <c:y val="0.3985852873363205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99811088"/>
        <c:crosses val="autoZero"/>
        <c:crossBetween val="midCat"/>
      </c:valAx>
      <c:spPr>
        <a:solidFill>
          <a:schemeClr val="bg1"/>
        </a:solidFill>
        <a:ln w="12700">
          <a:solidFill>
            <a:srgbClr val="808080"/>
          </a:solidFill>
          <a:prstDash val="solid"/>
        </a:ln>
      </c:spPr>
    </c:plotArea>
    <c:legend>
      <c:legendPos val="b"/>
      <c:legendEntry>
        <c:idx val="0"/>
        <c:txPr>
          <a:bodyPr/>
          <a:lstStyle/>
          <a:p>
            <a:pPr>
              <a:defRPr sz="1000" b="0" i="0" u="none" strike="noStrike" baseline="0">
                <a:solidFill>
                  <a:srgbClr val="000000"/>
                </a:solidFill>
                <a:latin typeface="Arial"/>
                <a:ea typeface="Arial"/>
                <a:cs typeface="Arial"/>
              </a:defRPr>
            </a:pPr>
            <a:endParaRPr lang="en-US"/>
          </a:p>
        </c:txPr>
      </c:legendEntry>
      <c:layout>
        <c:manualLayout>
          <c:xMode val="edge"/>
          <c:yMode val="edge"/>
          <c:x val="0.16452269470774322"/>
          <c:y val="0.82158446545736608"/>
          <c:w val="0.7156398695723647"/>
          <c:h val="0.16402912270077008"/>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0"/>
    <c:dispBlanksAs val="zero"/>
    <c:showDLblsOverMax val="0"/>
  </c:chart>
  <c:spPr>
    <a:solidFill>
      <a:schemeClr val="accent1"/>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139610</xdr:colOff>
      <xdr:row>1</xdr:row>
      <xdr:rowOff>186235</xdr:rowOff>
    </xdr:from>
    <xdr:to>
      <xdr:col>4</xdr:col>
      <xdr:colOff>11795</xdr:colOff>
      <xdr:row>5</xdr:row>
      <xdr:rowOff>63680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93" t="8223" b="11890"/>
        <a:stretch/>
      </xdr:blipFill>
      <xdr:spPr bwMode="auto">
        <a:xfrm>
          <a:off x="2752181" y="390342"/>
          <a:ext cx="2070193" cy="70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142352</xdr:colOff>
      <xdr:row>1</xdr:row>
      <xdr:rowOff>163830</xdr:rowOff>
    </xdr:from>
    <xdr:to>
      <xdr:col>12</xdr:col>
      <xdr:colOff>2188023</xdr:colOff>
      <xdr:row>5</xdr:row>
      <xdr:rowOff>50081</xdr:rowOff>
    </xdr:to>
    <xdr:pic>
      <xdr:nvPicPr>
        <xdr:cNvPr id="5" name="Picture 4" descr="http://www.monmouthshiregreenweb.co.uk/wordpress/wp-content/uploads/2014/08/NRW-logo.jpg">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4879"/>
        <a:stretch/>
      </xdr:blipFill>
      <xdr:spPr bwMode="auto">
        <a:xfrm>
          <a:off x="10137999" y="365536"/>
          <a:ext cx="2449083" cy="693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135963</xdr:colOff>
      <xdr:row>1</xdr:row>
      <xdr:rowOff>190500</xdr:rowOff>
    </xdr:from>
    <xdr:to>
      <xdr:col>13</xdr:col>
      <xdr:colOff>2149761</xdr:colOff>
      <xdr:row>5</xdr:row>
      <xdr:rowOff>44450</xdr:rowOff>
    </xdr:to>
    <xdr:pic>
      <xdr:nvPicPr>
        <xdr:cNvPr id="8" name="Picture 7" descr="Home - Ofwat">
          <a:extLst>
            <a:ext uri="{FF2B5EF4-FFF2-40B4-BE49-F238E27FC236}">
              <a16:creationId xmlns:a16="http://schemas.microsoft.com/office/drawing/2014/main" id="{8199A571-CA11-4639-8954-A08E68D6DC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31375" y="392206"/>
          <a:ext cx="2013798" cy="660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13606</xdr:colOff>
      <xdr:row>1</xdr:row>
      <xdr:rowOff>190499</xdr:rowOff>
    </xdr:from>
    <xdr:to>
      <xdr:col>18</xdr:col>
      <xdr:colOff>442263</xdr:colOff>
      <xdr:row>20</xdr:row>
      <xdr:rowOff>106070</xdr:rowOff>
    </xdr:to>
    <xdr:graphicFrame macro="">
      <xdr:nvGraphicFramePr>
        <xdr:cNvPr id="2" name="CHT1_DYAA_BL_SSWSSW">
          <a:extLst>
            <a:ext uri="{FF2B5EF4-FFF2-40B4-BE49-F238E27FC236}">
              <a16:creationId xmlns:a16="http://schemas.microsoft.com/office/drawing/2014/main" id="{4ED837EE-7AAF-4561-9E4D-A90BEA659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xdr:row>
      <xdr:rowOff>0</xdr:rowOff>
    </xdr:from>
    <xdr:to>
      <xdr:col>31</xdr:col>
      <xdr:colOff>428657</xdr:colOff>
      <xdr:row>20</xdr:row>
      <xdr:rowOff>106071</xdr:rowOff>
    </xdr:to>
    <xdr:graphicFrame macro="">
      <xdr:nvGraphicFramePr>
        <xdr:cNvPr id="3" name="CHT2_DYAA_FP_SSWSSW">
          <a:extLst>
            <a:ext uri="{FF2B5EF4-FFF2-40B4-BE49-F238E27FC236}">
              <a16:creationId xmlns:a16="http://schemas.microsoft.com/office/drawing/2014/main" id="{1989D5A6-83DC-4A9E-A065-917602CF12A5}"/>
            </a:ext>
            <a:ext uri="{147F2762-F138-4A5C-976F-8EAC2B608ADB}">
              <a16:predDERef xmlns:a16="http://schemas.microsoft.com/office/drawing/2014/main" pred="{AFD8B5E9-4C48-4411-87BB-8EC677D22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183</xdr:row>
      <xdr:rowOff>0</xdr:rowOff>
    </xdr:from>
    <xdr:to>
      <xdr:col>18</xdr:col>
      <xdr:colOff>428657</xdr:colOff>
      <xdr:row>202</xdr:row>
      <xdr:rowOff>133285</xdr:rowOff>
    </xdr:to>
    <xdr:graphicFrame macro="">
      <xdr:nvGraphicFramePr>
        <xdr:cNvPr id="4" name="CHT3_DYCP_BL_SSWSSW">
          <a:extLst>
            <a:ext uri="{FF2B5EF4-FFF2-40B4-BE49-F238E27FC236}">
              <a16:creationId xmlns:a16="http://schemas.microsoft.com/office/drawing/2014/main" id="{1F552827-CDFD-4724-8F0A-3772F18D64A6}"/>
            </a:ext>
            <a:ext uri="{147F2762-F138-4A5C-976F-8EAC2B608ADB}">
              <a16:predDERef xmlns:a16="http://schemas.microsoft.com/office/drawing/2014/main" pred="{02C273D3-42D7-47A5-AB6B-636BE61F1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707572</xdr:colOff>
      <xdr:row>183</xdr:row>
      <xdr:rowOff>1</xdr:rowOff>
    </xdr:from>
    <xdr:to>
      <xdr:col>31</xdr:col>
      <xdr:colOff>415051</xdr:colOff>
      <xdr:row>202</xdr:row>
      <xdr:rowOff>133286</xdr:rowOff>
    </xdr:to>
    <xdr:graphicFrame macro="">
      <xdr:nvGraphicFramePr>
        <xdr:cNvPr id="5" name="CHT4_DYCP_FP_SSWSSW">
          <a:extLst>
            <a:ext uri="{FF2B5EF4-FFF2-40B4-BE49-F238E27FC236}">
              <a16:creationId xmlns:a16="http://schemas.microsoft.com/office/drawing/2014/main" id="{946B40CD-B634-46F7-8463-8499C28088A9}"/>
            </a:ext>
            <a:ext uri="{147F2762-F138-4A5C-976F-8EAC2B608ADB}">
              <a16:predDERef xmlns:a16="http://schemas.microsoft.com/office/drawing/2014/main" pred="{90B618C1-0CBB-4529-A9A0-23D516B6D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13606</xdr:colOff>
      <xdr:row>1</xdr:row>
      <xdr:rowOff>190499</xdr:rowOff>
    </xdr:from>
    <xdr:to>
      <xdr:col>18</xdr:col>
      <xdr:colOff>442263</xdr:colOff>
      <xdr:row>20</xdr:row>
      <xdr:rowOff>106070</xdr:rowOff>
    </xdr:to>
    <xdr:graphicFrame macro="">
      <xdr:nvGraphicFramePr>
        <xdr:cNvPr id="6" name="CHT1_DYAA_BL_SSWSSW">
          <a:extLst>
            <a:ext uri="{FF2B5EF4-FFF2-40B4-BE49-F238E27FC236}">
              <a16:creationId xmlns:a16="http://schemas.microsoft.com/office/drawing/2014/main" id="{1ECAF921-C6C4-4E7F-AF0E-0409DA2B1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0</xdr:colOff>
      <xdr:row>2</xdr:row>
      <xdr:rowOff>0</xdr:rowOff>
    </xdr:from>
    <xdr:to>
      <xdr:col>31</xdr:col>
      <xdr:colOff>428657</xdr:colOff>
      <xdr:row>20</xdr:row>
      <xdr:rowOff>106071</xdr:rowOff>
    </xdr:to>
    <xdr:graphicFrame macro="">
      <xdr:nvGraphicFramePr>
        <xdr:cNvPr id="7" name="CHT2_DYAA_FP_SSWSSW">
          <a:extLst>
            <a:ext uri="{FF2B5EF4-FFF2-40B4-BE49-F238E27FC236}">
              <a16:creationId xmlns:a16="http://schemas.microsoft.com/office/drawing/2014/main" id="{45294143-8C2B-4905-8033-57702EF686B6}"/>
            </a:ext>
            <a:ext uri="{147F2762-F138-4A5C-976F-8EAC2B608ADB}">
              <a16:predDERef xmlns:a16="http://schemas.microsoft.com/office/drawing/2014/main" pred="{AFD8B5E9-4C48-4411-87BB-8EC677D22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183</xdr:row>
      <xdr:rowOff>0</xdr:rowOff>
    </xdr:from>
    <xdr:to>
      <xdr:col>18</xdr:col>
      <xdr:colOff>428657</xdr:colOff>
      <xdr:row>202</xdr:row>
      <xdr:rowOff>133285</xdr:rowOff>
    </xdr:to>
    <xdr:graphicFrame macro="">
      <xdr:nvGraphicFramePr>
        <xdr:cNvPr id="8" name="CHT3_DYCP_BL_SSWSSW">
          <a:extLst>
            <a:ext uri="{FF2B5EF4-FFF2-40B4-BE49-F238E27FC236}">
              <a16:creationId xmlns:a16="http://schemas.microsoft.com/office/drawing/2014/main" id="{87A4E222-6E31-4E6D-B5AA-C7D521BF4D8E}"/>
            </a:ext>
            <a:ext uri="{147F2762-F138-4A5C-976F-8EAC2B608ADB}">
              <a16:predDERef xmlns:a16="http://schemas.microsoft.com/office/drawing/2014/main" pred="{02C273D3-42D7-47A5-AB6B-636BE61F1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707572</xdr:colOff>
      <xdr:row>183</xdr:row>
      <xdr:rowOff>1</xdr:rowOff>
    </xdr:from>
    <xdr:to>
      <xdr:col>31</xdr:col>
      <xdr:colOff>415051</xdr:colOff>
      <xdr:row>202</xdr:row>
      <xdr:rowOff>133286</xdr:rowOff>
    </xdr:to>
    <xdr:graphicFrame macro="">
      <xdr:nvGraphicFramePr>
        <xdr:cNvPr id="9" name="CHT4_DYCP_FP_SSWSSW">
          <a:extLst>
            <a:ext uri="{FF2B5EF4-FFF2-40B4-BE49-F238E27FC236}">
              <a16:creationId xmlns:a16="http://schemas.microsoft.com/office/drawing/2014/main" id="{F382FBE8-B88C-43A8-9FDD-971B71F6A532}"/>
            </a:ext>
            <a:ext uri="{147F2762-F138-4A5C-976F-8EAC2B608ADB}">
              <a16:predDERef xmlns:a16="http://schemas.microsoft.com/office/drawing/2014/main" pred="{90B618C1-0CBB-4529-A9A0-23D516B6D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1a_IndivLic" displayName="TBL1a_IndivLic" ref="B9:L16" totalsRowShown="0" headerRowDxfId="1788" headerRowBorderDxfId="1787" tableBorderDxfId="1786" totalsRowBorderDxfId="1785" headerRowCellStyle="Normal 2">
  <autoFilter ref="B9:L16" xr:uid="{00000000-0009-0000-0100-000001000000}"/>
  <tableColumns count="11">
    <tableColumn id="2" xr3:uid="{00000000-0010-0000-0000-000002000000}" name="WRMP24 Reference" dataDxfId="1784" totalsRowDxfId="1783"/>
    <tableColumn id="3" xr3:uid="{00000000-0010-0000-0000-000003000000}" name="Derivation" dataDxfId="1782" totalsRowDxfId="1781"/>
    <tableColumn id="4" xr3:uid="{00000000-0010-0000-0000-000004000000}" name="Licence number" dataDxfId="1780" totalsRowDxfId="1779"/>
    <tableColumn id="5" xr3:uid="{00000000-0010-0000-0000-000005000000}" name="Source name" dataDxfId="1778" totalsRowDxfId="1777"/>
    <tableColumn id="6" xr3:uid="{00000000-0010-0000-0000-000006000000}" name="Source type" dataDxfId="1776" totalsRowDxfId="1775"/>
    <tableColumn id="7" xr3:uid="{00000000-0010-0000-0000-000007000000}" name="WRZ Code" dataDxfId="1774" totalsRowDxfId="1773"/>
    <tableColumn id="8" xr3:uid="{00000000-0010-0000-0000-000008000000}" name="DYAA deployable output (Ml/d)" dataDxfId="1772"/>
    <tableColumn id="1" xr3:uid="{00000000-0010-0000-0000-000001000000}" name="DYCP deployable output (Ml/d)" dataDxfId="1771" totalsRowDxfId="1770">
      <calculatedColumnFormula>SUM(I11:I16)</calculatedColumnFormula>
    </tableColumn>
    <tableColumn id="9" xr3:uid="{00000000-0010-0000-0000-000009000000}" name="Annual licensed quantity (Ml/d)" dataDxfId="1769" totalsRowDxfId="1768"/>
    <tableColumn id="10" xr3:uid="{00000000-0010-0000-0000-00000A000000}" name="Constraints on deployable output" dataDxfId="1767" totalsRowDxfId="1766"/>
    <tableColumn id="11" xr3:uid="{00000000-0010-0000-0000-00000B000000}" name="Additional notes (if desired)" dataDxfId="1765" totalsRowDxfId="17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TBL2f_WCDYAA_LoS" displayName="TBL2f_WCDYAA_LoS" ref="B83:CJ91" totalsRowShown="0" headerRowDxfId="1578" dataDxfId="1576" headerRowBorderDxfId="1577" tableBorderDxfId="1575" headerRowCellStyle="Normal 2">
  <autoFilter ref="B83:CJ91" xr:uid="{00000000-0009-0000-0100-000017000000}"/>
  <tableColumns count="87">
    <tableColumn id="1" xr3:uid="{00000000-0010-0000-0900-000001000000}" name="WRMP24 Reference" dataDxfId="1574"/>
    <tableColumn id="2" xr3:uid="{00000000-0010-0000-0900-000002000000}" name="Component" dataDxfId="1573"/>
    <tableColumn id="3" xr3:uid="{00000000-0010-0000-0900-000003000000}" name="Derivation" dataDxfId="1572"/>
    <tableColumn id="4" xr3:uid="{00000000-0010-0000-0900-000004000000}" name="Unit" dataDxfId="1571"/>
    <tableColumn id="5" xr3:uid="{00000000-0010-0000-0900-000005000000}" name="Decimal places" dataDxfId="1570"/>
    <tableColumn id="6" xr3:uid="{00000000-0010-0000-0900-000006000000}" name="2019-20" dataDxfId="1569"/>
    <tableColumn id="7" xr3:uid="{00000000-0010-0000-0900-000007000000}" name="2020-21" dataDxfId="1568"/>
    <tableColumn id="8" xr3:uid="{00000000-0010-0000-0900-000008000000}" name="2021-22" dataDxfId="1567"/>
    <tableColumn id="9" xr3:uid="{00000000-0010-0000-0900-000009000000}" name="2022-23" dataDxfId="1566"/>
    <tableColumn id="10" xr3:uid="{00000000-0010-0000-0900-00000A000000}" name="2023-24" dataDxfId="1565"/>
    <tableColumn id="11" xr3:uid="{00000000-0010-0000-0900-00000B000000}" name="2024-25" dataDxfId="1564"/>
    <tableColumn id="12" xr3:uid="{00000000-0010-0000-0900-00000C000000}" name="2025-26" dataDxfId="1563"/>
    <tableColumn id="13" xr3:uid="{00000000-0010-0000-0900-00000D000000}" name="2026-27" dataDxfId="1562"/>
    <tableColumn id="14" xr3:uid="{00000000-0010-0000-0900-00000E000000}" name="2027-28" dataDxfId="1561"/>
    <tableColumn id="15" xr3:uid="{00000000-0010-0000-0900-00000F000000}" name="2028-29" dataDxfId="1560"/>
    <tableColumn id="16" xr3:uid="{00000000-0010-0000-0900-000010000000}" name="2029-30" dataDxfId="1559"/>
    <tableColumn id="17" xr3:uid="{00000000-0010-0000-0900-000011000000}" name="2030-31" dataDxfId="1558"/>
    <tableColumn id="18" xr3:uid="{00000000-0010-0000-0900-000012000000}" name="2031-32" dataDxfId="1557"/>
    <tableColumn id="19" xr3:uid="{00000000-0010-0000-0900-000013000000}" name="2032-33" dataDxfId="1556"/>
    <tableColumn id="20" xr3:uid="{00000000-0010-0000-0900-000014000000}" name="2033-34" dataDxfId="1555"/>
    <tableColumn id="21" xr3:uid="{00000000-0010-0000-0900-000015000000}" name="2034-35" dataDxfId="1554"/>
    <tableColumn id="22" xr3:uid="{00000000-0010-0000-0900-000016000000}" name="2035-36" dataDxfId="1553"/>
    <tableColumn id="23" xr3:uid="{00000000-0010-0000-0900-000017000000}" name="2036-37" dataDxfId="1552"/>
    <tableColumn id="24" xr3:uid="{00000000-0010-0000-0900-000018000000}" name="2037-38" dataDxfId="1551"/>
    <tableColumn id="25" xr3:uid="{00000000-0010-0000-0900-000019000000}" name="2038-39" dataDxfId="1550"/>
    <tableColumn id="26" xr3:uid="{00000000-0010-0000-0900-00001A000000}" name="2039-40" dataDxfId="1549"/>
    <tableColumn id="27" xr3:uid="{00000000-0010-0000-0900-00001B000000}" name="2040-41" dataDxfId="1548"/>
    <tableColumn id="28" xr3:uid="{00000000-0010-0000-0900-00001C000000}" name="2041-42" dataDxfId="1547"/>
    <tableColumn id="29" xr3:uid="{00000000-0010-0000-0900-00001D000000}" name="2042-43" dataDxfId="1546"/>
    <tableColumn id="30" xr3:uid="{00000000-0010-0000-0900-00001E000000}" name="2043-44" dataDxfId="1545"/>
    <tableColumn id="31" xr3:uid="{00000000-0010-0000-0900-00001F000000}" name="2044-45" dataDxfId="1544"/>
    <tableColumn id="32" xr3:uid="{00000000-0010-0000-0900-000020000000}" name="2045-46" dataDxfId="1543"/>
    <tableColumn id="33" xr3:uid="{00000000-0010-0000-0900-000021000000}" name="2046-47" dataDxfId="1542"/>
    <tableColumn id="34" xr3:uid="{00000000-0010-0000-0900-000022000000}" name="2047-48" dataDxfId="1541"/>
    <tableColumn id="35" xr3:uid="{00000000-0010-0000-0900-000023000000}" name="2048-49" dataDxfId="1540"/>
    <tableColumn id="36" xr3:uid="{00000000-0010-0000-0900-000024000000}" name="2049-50" dataDxfId="1539"/>
    <tableColumn id="37" xr3:uid="{00000000-0010-0000-0900-000025000000}" name="2050-51" dataDxfId="1538"/>
    <tableColumn id="38" xr3:uid="{00000000-0010-0000-0900-000026000000}" name="2051-52" dataDxfId="1537"/>
    <tableColumn id="39" xr3:uid="{00000000-0010-0000-0900-000027000000}" name="2052-53" dataDxfId="1536"/>
    <tableColumn id="40" xr3:uid="{00000000-0010-0000-0900-000028000000}" name="2053-54" dataDxfId="1535"/>
    <tableColumn id="41" xr3:uid="{00000000-0010-0000-0900-000029000000}" name="2054-55" dataDxfId="1534"/>
    <tableColumn id="42" xr3:uid="{00000000-0010-0000-0900-00002A000000}" name="2055-56" dataDxfId="1533"/>
    <tableColumn id="43" xr3:uid="{00000000-0010-0000-0900-00002B000000}" name="2056-57" dataDxfId="1532"/>
    <tableColumn id="44" xr3:uid="{00000000-0010-0000-0900-00002C000000}" name="2057-58" dataDxfId="1531"/>
    <tableColumn id="45" xr3:uid="{00000000-0010-0000-0900-00002D000000}" name="2058-59" dataDxfId="1530"/>
    <tableColumn id="46" xr3:uid="{00000000-0010-0000-0900-00002E000000}" name="2059-60" dataDxfId="1529"/>
    <tableColumn id="47" xr3:uid="{00000000-0010-0000-0900-00002F000000}" name="2060-61" dataDxfId="1528"/>
    <tableColumn id="48" xr3:uid="{00000000-0010-0000-0900-000030000000}" name="2061-62" dataDxfId="1527"/>
    <tableColumn id="49" xr3:uid="{00000000-0010-0000-0900-000031000000}" name="2062-63" dataDxfId="1526"/>
    <tableColumn id="50" xr3:uid="{00000000-0010-0000-0900-000032000000}" name="2063-64" dataDxfId="1525"/>
    <tableColumn id="51" xr3:uid="{00000000-0010-0000-0900-000033000000}" name="2064-65" dataDxfId="1524"/>
    <tableColumn id="52" xr3:uid="{00000000-0010-0000-0900-000034000000}" name="2065-66" dataDxfId="1523"/>
    <tableColumn id="53" xr3:uid="{00000000-0010-0000-0900-000035000000}" name="2066-67" dataDxfId="1522"/>
    <tableColumn id="54" xr3:uid="{00000000-0010-0000-0900-000036000000}" name="2067-68" dataDxfId="1521"/>
    <tableColumn id="55" xr3:uid="{00000000-0010-0000-0900-000037000000}" name="2068-69" dataDxfId="1520"/>
    <tableColumn id="56" xr3:uid="{00000000-0010-0000-0900-000038000000}" name="2069-70" dataDxfId="1519"/>
    <tableColumn id="57" xr3:uid="{00000000-0010-0000-0900-000039000000}" name="2070-71" dataDxfId="1518"/>
    <tableColumn id="58" xr3:uid="{00000000-0010-0000-0900-00003A000000}" name="2071-72" dataDxfId="1517"/>
    <tableColumn id="59" xr3:uid="{00000000-0010-0000-0900-00003B000000}" name="2072-73" dataDxfId="1516"/>
    <tableColumn id="60" xr3:uid="{00000000-0010-0000-0900-00003C000000}" name="2073-74" dataDxfId="1515"/>
    <tableColumn id="61" xr3:uid="{00000000-0010-0000-0900-00003D000000}" name="2074-75" dataDxfId="1514"/>
    <tableColumn id="62" xr3:uid="{00000000-0010-0000-0900-00003E000000}" name="2075-76" dataDxfId="1513"/>
    <tableColumn id="63" xr3:uid="{00000000-0010-0000-0900-00003F000000}" name="2076-77" dataDxfId="1512"/>
    <tableColumn id="64" xr3:uid="{00000000-0010-0000-0900-000040000000}" name="2077-78" dataDxfId="1511"/>
    <tableColumn id="65" xr3:uid="{00000000-0010-0000-0900-000041000000}" name="2078-79" dataDxfId="1510"/>
    <tableColumn id="66" xr3:uid="{00000000-0010-0000-0900-000042000000}" name="2079-80" dataDxfId="1509"/>
    <tableColumn id="67" xr3:uid="{00000000-0010-0000-0900-000043000000}" name="2080-81" dataDxfId="1508"/>
    <tableColumn id="68" xr3:uid="{00000000-0010-0000-0900-000044000000}" name="2081-82" dataDxfId="1507"/>
    <tableColumn id="69" xr3:uid="{00000000-0010-0000-0900-000045000000}" name="2082-83" dataDxfId="1506"/>
    <tableColumn id="70" xr3:uid="{00000000-0010-0000-0900-000046000000}" name="2083-84" dataDxfId="1505"/>
    <tableColumn id="71" xr3:uid="{00000000-0010-0000-0900-000047000000}" name="2084-85" dataDxfId="1504"/>
    <tableColumn id="72" xr3:uid="{00000000-0010-0000-0900-000048000000}" name="2085-86" dataDxfId="1503"/>
    <tableColumn id="73" xr3:uid="{00000000-0010-0000-0900-000049000000}" name="2086-87" dataDxfId="1502"/>
    <tableColumn id="74" xr3:uid="{00000000-0010-0000-0900-00004A000000}" name="2087-88" dataDxfId="1501"/>
    <tableColumn id="75" xr3:uid="{00000000-0010-0000-0900-00004B000000}" name="2088-89" dataDxfId="1500"/>
    <tableColumn id="76" xr3:uid="{00000000-0010-0000-0900-00004C000000}" name="2089-90" dataDxfId="1499"/>
    <tableColumn id="77" xr3:uid="{00000000-0010-0000-0900-00004D000000}" name="2090-91" dataDxfId="1498"/>
    <tableColumn id="78" xr3:uid="{00000000-0010-0000-0900-00004E000000}" name="2091-92" dataDxfId="1497"/>
    <tableColumn id="79" xr3:uid="{00000000-0010-0000-0900-00004F000000}" name="2092-93" dataDxfId="1496"/>
    <tableColumn id="80" xr3:uid="{00000000-0010-0000-0900-000050000000}" name="2093-94" dataDxfId="1495"/>
    <tableColumn id="81" xr3:uid="{00000000-0010-0000-0900-000051000000}" name="2094-95" dataDxfId="1494"/>
    <tableColumn id="82" xr3:uid="{00000000-0010-0000-0900-000052000000}" name="2095-96" dataDxfId="1493"/>
    <tableColumn id="83" xr3:uid="{00000000-0010-0000-0900-000053000000}" name="2096-97" dataDxfId="1492"/>
    <tableColumn id="84" xr3:uid="{00000000-0010-0000-0900-000054000000}" name="2097-98" dataDxfId="1491"/>
    <tableColumn id="85" xr3:uid="{00000000-0010-0000-0900-000055000000}" name="2098-99" dataDxfId="1490"/>
    <tableColumn id="86" xr3:uid="{00000000-0010-0000-0900-000056000000}" name="2099-100" dataDxfId="1489"/>
    <tableColumn id="87" xr3:uid="{00000000-0010-0000-0900-000057000000}" name="2100-01" dataDxfId="148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A000000}" name="TBL2c_WCDYAA_Metering" displayName="TBL2c_WCDYAA_Metering" ref="B41:CJ53" totalsRowShown="0" headerRowDxfId="1487" dataDxfId="1485" headerRowBorderDxfId="1486" tableBorderDxfId="1484" headerRowCellStyle="Normal 2">
  <autoFilter ref="B41:CJ53" xr:uid="{00000000-0009-0000-0100-000014000000}"/>
  <tableColumns count="87">
    <tableColumn id="1" xr3:uid="{00000000-0010-0000-0A00-000001000000}" name="WRMP24 Reference" dataDxfId="1483"/>
    <tableColumn id="2" xr3:uid="{00000000-0010-0000-0A00-000002000000}" name="Component" dataDxfId="1482"/>
    <tableColumn id="3" xr3:uid="{00000000-0010-0000-0A00-000003000000}" name="Derivation" dataDxfId="1481"/>
    <tableColumn id="4" xr3:uid="{00000000-0010-0000-0A00-000004000000}" name="Unit" dataDxfId="1480"/>
    <tableColumn id="5" xr3:uid="{00000000-0010-0000-0A00-000005000000}" name="Decimal places" dataDxfId="1479"/>
    <tableColumn id="6" xr3:uid="{00000000-0010-0000-0A00-000006000000}" name="2019-20" dataDxfId="1478"/>
    <tableColumn id="7" xr3:uid="{00000000-0010-0000-0A00-000007000000}" name="2020-21" dataDxfId="1477"/>
    <tableColumn id="8" xr3:uid="{00000000-0010-0000-0A00-000008000000}" name="2021-22" dataDxfId="1476"/>
    <tableColumn id="9" xr3:uid="{00000000-0010-0000-0A00-000009000000}" name="2022-23" dataDxfId="1475"/>
    <tableColumn id="10" xr3:uid="{00000000-0010-0000-0A00-00000A000000}" name="2023-24" dataDxfId="1474"/>
    <tableColumn id="11" xr3:uid="{00000000-0010-0000-0A00-00000B000000}" name="2024-25" dataDxfId="1473"/>
    <tableColumn id="12" xr3:uid="{00000000-0010-0000-0A00-00000C000000}" name="2025-26" dataDxfId="1472"/>
    <tableColumn id="13" xr3:uid="{00000000-0010-0000-0A00-00000D000000}" name="2026-27" dataDxfId="1471"/>
    <tableColumn id="14" xr3:uid="{00000000-0010-0000-0A00-00000E000000}" name="2027-28" dataDxfId="1470"/>
    <tableColumn id="15" xr3:uid="{00000000-0010-0000-0A00-00000F000000}" name="2028-29" dataDxfId="1469"/>
    <tableColumn id="16" xr3:uid="{00000000-0010-0000-0A00-000010000000}" name="2029-30" dataDxfId="1468"/>
    <tableColumn id="17" xr3:uid="{00000000-0010-0000-0A00-000011000000}" name="2030-31" dataDxfId="1467"/>
    <tableColumn id="18" xr3:uid="{00000000-0010-0000-0A00-000012000000}" name="2031-32" dataDxfId="1466"/>
    <tableColumn id="19" xr3:uid="{00000000-0010-0000-0A00-000013000000}" name="2032-33" dataDxfId="1465"/>
    <tableColumn id="20" xr3:uid="{00000000-0010-0000-0A00-000014000000}" name="2033-34" dataDxfId="1464"/>
    <tableColumn id="21" xr3:uid="{00000000-0010-0000-0A00-000015000000}" name="2034-35" dataDxfId="1463"/>
    <tableColumn id="22" xr3:uid="{00000000-0010-0000-0A00-000016000000}" name="2035-36" dataDxfId="1462"/>
    <tableColumn id="23" xr3:uid="{00000000-0010-0000-0A00-000017000000}" name="2036-37" dataDxfId="1461"/>
    <tableColumn id="24" xr3:uid="{00000000-0010-0000-0A00-000018000000}" name="2037-38" dataDxfId="1460"/>
    <tableColumn id="25" xr3:uid="{00000000-0010-0000-0A00-000019000000}" name="2038-39" dataDxfId="1459"/>
    <tableColumn id="26" xr3:uid="{00000000-0010-0000-0A00-00001A000000}" name="2039-40" dataDxfId="1458"/>
    <tableColumn id="27" xr3:uid="{00000000-0010-0000-0A00-00001B000000}" name="2040-41" dataDxfId="1457"/>
    <tableColumn id="28" xr3:uid="{00000000-0010-0000-0A00-00001C000000}" name="2041-42" dataDxfId="1456"/>
    <tableColumn id="29" xr3:uid="{00000000-0010-0000-0A00-00001D000000}" name="2042-43" dataDxfId="1455"/>
    <tableColumn id="30" xr3:uid="{00000000-0010-0000-0A00-00001E000000}" name="2043-44" dataDxfId="1454"/>
    <tableColumn id="31" xr3:uid="{00000000-0010-0000-0A00-00001F000000}" name="2044-45" dataDxfId="1453"/>
    <tableColumn id="32" xr3:uid="{00000000-0010-0000-0A00-000020000000}" name="2045-46" dataDxfId="1452"/>
    <tableColumn id="33" xr3:uid="{00000000-0010-0000-0A00-000021000000}" name="2046-47" dataDxfId="1451"/>
    <tableColumn id="34" xr3:uid="{00000000-0010-0000-0A00-000022000000}" name="2047-48" dataDxfId="1450"/>
    <tableColumn id="35" xr3:uid="{00000000-0010-0000-0A00-000023000000}" name="2048-49" dataDxfId="1449"/>
    <tableColumn id="36" xr3:uid="{00000000-0010-0000-0A00-000024000000}" name="2049-50" dataDxfId="1448"/>
    <tableColumn id="37" xr3:uid="{00000000-0010-0000-0A00-000025000000}" name="2050-51" dataDxfId="1447"/>
    <tableColumn id="38" xr3:uid="{00000000-0010-0000-0A00-000026000000}" name="2051-52" dataDxfId="1446"/>
    <tableColumn id="39" xr3:uid="{00000000-0010-0000-0A00-000027000000}" name="2052-53" dataDxfId="1445"/>
    <tableColumn id="40" xr3:uid="{00000000-0010-0000-0A00-000028000000}" name="2053-54" dataDxfId="1444"/>
    <tableColumn id="41" xr3:uid="{00000000-0010-0000-0A00-000029000000}" name="2054-55" dataDxfId="1443"/>
    <tableColumn id="42" xr3:uid="{00000000-0010-0000-0A00-00002A000000}" name="2055-56" dataDxfId="1442"/>
    <tableColumn id="43" xr3:uid="{00000000-0010-0000-0A00-00002B000000}" name="2056-57" dataDxfId="1441"/>
    <tableColumn id="44" xr3:uid="{00000000-0010-0000-0A00-00002C000000}" name="2057-58" dataDxfId="1440"/>
    <tableColumn id="45" xr3:uid="{00000000-0010-0000-0A00-00002D000000}" name="2058-59" dataDxfId="1439"/>
    <tableColumn id="46" xr3:uid="{00000000-0010-0000-0A00-00002E000000}" name="2059-60" dataDxfId="1438"/>
    <tableColumn id="47" xr3:uid="{00000000-0010-0000-0A00-00002F000000}" name="2060-61" dataDxfId="1437"/>
    <tableColumn id="48" xr3:uid="{00000000-0010-0000-0A00-000030000000}" name="2061-62" dataDxfId="1436"/>
    <tableColumn id="49" xr3:uid="{00000000-0010-0000-0A00-000031000000}" name="2062-63" dataDxfId="1435"/>
    <tableColumn id="50" xr3:uid="{00000000-0010-0000-0A00-000032000000}" name="2063-64" dataDxfId="1434"/>
    <tableColumn id="51" xr3:uid="{00000000-0010-0000-0A00-000033000000}" name="2064-65" dataDxfId="1433"/>
    <tableColumn id="52" xr3:uid="{00000000-0010-0000-0A00-000034000000}" name="2065-66" dataDxfId="1432"/>
    <tableColumn id="53" xr3:uid="{00000000-0010-0000-0A00-000035000000}" name="2066-67" dataDxfId="1431"/>
    <tableColumn id="54" xr3:uid="{00000000-0010-0000-0A00-000036000000}" name="2067-68" dataDxfId="1430"/>
    <tableColumn id="55" xr3:uid="{00000000-0010-0000-0A00-000037000000}" name="2068-69" dataDxfId="1429"/>
    <tableColumn id="56" xr3:uid="{00000000-0010-0000-0A00-000038000000}" name="2069-70" dataDxfId="1428"/>
    <tableColumn id="57" xr3:uid="{00000000-0010-0000-0A00-000039000000}" name="2070-71" dataDxfId="1427"/>
    <tableColumn id="58" xr3:uid="{00000000-0010-0000-0A00-00003A000000}" name="2071-72" dataDxfId="1426"/>
    <tableColumn id="59" xr3:uid="{00000000-0010-0000-0A00-00003B000000}" name="2072-73" dataDxfId="1425"/>
    <tableColumn id="60" xr3:uid="{00000000-0010-0000-0A00-00003C000000}" name="2073-74" dataDxfId="1424"/>
    <tableColumn id="61" xr3:uid="{00000000-0010-0000-0A00-00003D000000}" name="2074-75" dataDxfId="1423"/>
    <tableColumn id="62" xr3:uid="{00000000-0010-0000-0A00-00003E000000}" name="2075-76" dataDxfId="1422"/>
    <tableColumn id="63" xr3:uid="{00000000-0010-0000-0A00-00003F000000}" name="2076-77" dataDxfId="1421"/>
    <tableColumn id="64" xr3:uid="{00000000-0010-0000-0A00-000040000000}" name="2077-78" dataDxfId="1420"/>
    <tableColumn id="65" xr3:uid="{00000000-0010-0000-0A00-000041000000}" name="2078-79" dataDxfId="1419"/>
    <tableColumn id="66" xr3:uid="{00000000-0010-0000-0A00-000042000000}" name="2079-80" dataDxfId="1418"/>
    <tableColumn id="67" xr3:uid="{00000000-0010-0000-0A00-000043000000}" name="2080-81" dataDxfId="1417"/>
    <tableColumn id="68" xr3:uid="{00000000-0010-0000-0A00-000044000000}" name="2081-82" dataDxfId="1416"/>
    <tableColumn id="69" xr3:uid="{00000000-0010-0000-0A00-000045000000}" name="2082-83" dataDxfId="1415"/>
    <tableColumn id="70" xr3:uid="{00000000-0010-0000-0A00-000046000000}" name="2083-84" dataDxfId="1414"/>
    <tableColumn id="71" xr3:uid="{00000000-0010-0000-0A00-000047000000}" name="2084-85" dataDxfId="1413"/>
    <tableColumn id="72" xr3:uid="{00000000-0010-0000-0A00-000048000000}" name="2085-86" dataDxfId="1412"/>
    <tableColumn id="73" xr3:uid="{00000000-0010-0000-0A00-000049000000}" name="2086-87" dataDxfId="1411"/>
    <tableColumn id="74" xr3:uid="{00000000-0010-0000-0A00-00004A000000}" name="2087-88" dataDxfId="1410"/>
    <tableColumn id="75" xr3:uid="{00000000-0010-0000-0A00-00004B000000}" name="2088-89" dataDxfId="1409"/>
    <tableColumn id="76" xr3:uid="{00000000-0010-0000-0A00-00004C000000}" name="2089-90" dataDxfId="1408"/>
    <tableColumn id="77" xr3:uid="{00000000-0010-0000-0A00-00004D000000}" name="2090-91" dataDxfId="1407"/>
    <tableColumn id="78" xr3:uid="{00000000-0010-0000-0A00-00004E000000}" name="2091-92" dataDxfId="1406"/>
    <tableColumn id="79" xr3:uid="{00000000-0010-0000-0A00-00004F000000}" name="2092-93" dataDxfId="1405"/>
    <tableColumn id="80" xr3:uid="{00000000-0010-0000-0A00-000050000000}" name="2093-94" dataDxfId="1404"/>
    <tableColumn id="81" xr3:uid="{00000000-0010-0000-0A00-000051000000}" name="2094-95" dataDxfId="1403"/>
    <tableColumn id="82" xr3:uid="{00000000-0010-0000-0A00-000052000000}" name="2095-96" dataDxfId="1402"/>
    <tableColumn id="83" xr3:uid="{00000000-0010-0000-0A00-000053000000}" name="2096-97" dataDxfId="1401"/>
    <tableColumn id="84" xr3:uid="{00000000-0010-0000-0A00-000054000000}" name="2097-98" dataDxfId="1400"/>
    <tableColumn id="85" xr3:uid="{00000000-0010-0000-0A00-000055000000}" name="2098-99" dataDxfId="1399"/>
    <tableColumn id="86" xr3:uid="{00000000-0010-0000-0A00-000056000000}" name="2099-100" dataDxfId="1398"/>
    <tableColumn id="87" xr3:uid="{00000000-0010-0000-0A00-000057000000}" name="2100-01" dataDxfId="139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TBL3a_DYAABL_10_SSWSSW" displayName="TBL3a_DYAABL_10_SSWSSW" ref="B23:CI91" totalsRowShown="0" headerRowDxfId="1241" dataDxfId="1240" tableBorderDxfId="1239" headerRowCellStyle="Normal 2 2 2">
  <autoFilter ref="B23:CI91" xr:uid="{00000000-0009-0000-0100-000015000000}"/>
  <tableColumns count="86">
    <tableColumn id="1" xr3:uid="{00000000-0010-0000-0B00-000001000000}" name="WRMP24 reference" dataDxfId="1238" dataCellStyle="Normal 2 2 2"/>
    <tableColumn id="2" xr3:uid="{00000000-0010-0000-0B00-000002000000}" name="Component" dataDxfId="1237" dataCellStyle="Normal 2 2 2"/>
    <tableColumn id="3" xr3:uid="{00000000-0010-0000-0B00-000003000000}" name="Derivation" dataDxfId="1236" dataCellStyle="Normal 2 2 2"/>
    <tableColumn id="4" xr3:uid="{00000000-0010-0000-0B00-000004000000}" name="Unit" dataDxfId="1235" dataCellStyle="Normal 2 2 2"/>
    <tableColumn id="5" xr3:uid="{00000000-0010-0000-0B00-000005000000}" name="Decimal places" dataDxfId="1234" dataCellStyle="Normal 2 2 2"/>
    <tableColumn id="6" xr3:uid="{00000000-0010-0000-0B00-000006000000}" name="2019-20" dataDxfId="1233"/>
    <tableColumn id="7" xr3:uid="{00000000-0010-0000-0B00-000007000000}" name="2020-21" dataDxfId="1232"/>
    <tableColumn id="8" xr3:uid="{00000000-0010-0000-0B00-000008000000}" name="2021-22" dataDxfId="1231"/>
    <tableColumn id="9" xr3:uid="{00000000-0010-0000-0B00-000009000000}" name="2022-23" dataDxfId="1230"/>
    <tableColumn id="10" xr3:uid="{00000000-0010-0000-0B00-00000A000000}" name="2023-24" dataDxfId="1229"/>
    <tableColumn id="11" xr3:uid="{00000000-0010-0000-0B00-00000B000000}" name="2024-25" dataDxfId="1228"/>
    <tableColumn id="12" xr3:uid="{00000000-0010-0000-0B00-00000C000000}" name="2025-26" dataDxfId="1227"/>
    <tableColumn id="13" xr3:uid="{00000000-0010-0000-0B00-00000D000000}" name="2026-27" dataDxfId="1226"/>
    <tableColumn id="14" xr3:uid="{00000000-0010-0000-0B00-00000E000000}" name="2027-28" dataDxfId="1225"/>
    <tableColumn id="15" xr3:uid="{00000000-0010-0000-0B00-00000F000000}" name="2028-29" dataDxfId="1224"/>
    <tableColumn id="16" xr3:uid="{00000000-0010-0000-0B00-000010000000}" name="2029-30" dataDxfId="1223"/>
    <tableColumn id="17" xr3:uid="{00000000-0010-0000-0B00-000011000000}" name="2030-31" dataDxfId="1222"/>
    <tableColumn id="18" xr3:uid="{00000000-0010-0000-0B00-000012000000}" name="2031-32" dataDxfId="1221"/>
    <tableColumn id="19" xr3:uid="{00000000-0010-0000-0B00-000013000000}" name="2032-33" dataDxfId="1220"/>
    <tableColumn id="20" xr3:uid="{00000000-0010-0000-0B00-000014000000}" name="2033-34" dataDxfId="1219"/>
    <tableColumn id="21" xr3:uid="{00000000-0010-0000-0B00-000015000000}" name="2034-35" dataDxfId="1218"/>
    <tableColumn id="22" xr3:uid="{00000000-0010-0000-0B00-000016000000}" name="2035-36" dataDxfId="1217"/>
    <tableColumn id="23" xr3:uid="{00000000-0010-0000-0B00-000017000000}" name="2036-37" dataDxfId="1216"/>
    <tableColumn id="24" xr3:uid="{00000000-0010-0000-0B00-000018000000}" name="2037-38" dataDxfId="1215"/>
    <tableColumn id="25" xr3:uid="{00000000-0010-0000-0B00-000019000000}" name="2038-39" dataDxfId="1214"/>
    <tableColumn id="26" xr3:uid="{00000000-0010-0000-0B00-00001A000000}" name="2039-40" dataDxfId="1213"/>
    <tableColumn id="27" xr3:uid="{00000000-0010-0000-0B00-00001B000000}" name="2040-41" dataDxfId="1212"/>
    <tableColumn id="28" xr3:uid="{00000000-0010-0000-0B00-00001C000000}" name="2041-42" dataDxfId="1211"/>
    <tableColumn id="29" xr3:uid="{00000000-0010-0000-0B00-00001D000000}" name="2042-43" dataDxfId="1210"/>
    <tableColumn id="30" xr3:uid="{00000000-0010-0000-0B00-00001E000000}" name="2043-44" dataDxfId="1209"/>
    <tableColumn id="31" xr3:uid="{00000000-0010-0000-0B00-00001F000000}" name="2044-45" dataDxfId="1208"/>
    <tableColumn id="32" xr3:uid="{00000000-0010-0000-0B00-000020000000}" name="2045-46" dataDxfId="1207"/>
    <tableColumn id="33" xr3:uid="{00000000-0010-0000-0B00-000021000000}" name="2046-47" dataDxfId="1206"/>
    <tableColumn id="34" xr3:uid="{00000000-0010-0000-0B00-000022000000}" name="2047-48" dataDxfId="1205"/>
    <tableColumn id="35" xr3:uid="{00000000-0010-0000-0B00-000023000000}" name="2048-49" dataDxfId="1204"/>
    <tableColumn id="36" xr3:uid="{00000000-0010-0000-0B00-000024000000}" name="2049-50" dataDxfId="1203"/>
    <tableColumn id="37" xr3:uid="{00000000-0010-0000-0B00-000025000000}" name="2050-51" dataDxfId="1202"/>
    <tableColumn id="38" xr3:uid="{00000000-0010-0000-0B00-000026000000}" name="2051-52" dataDxfId="1201"/>
    <tableColumn id="39" xr3:uid="{00000000-0010-0000-0B00-000027000000}" name="2052-53" dataDxfId="1200"/>
    <tableColumn id="40" xr3:uid="{00000000-0010-0000-0B00-000028000000}" name="2053-54" dataDxfId="1199"/>
    <tableColumn id="41" xr3:uid="{00000000-0010-0000-0B00-000029000000}" name="2054-55" dataDxfId="1198"/>
    <tableColumn id="42" xr3:uid="{00000000-0010-0000-0B00-00002A000000}" name="2055-56" dataDxfId="1197"/>
    <tableColumn id="43" xr3:uid="{00000000-0010-0000-0B00-00002B000000}" name="2056-57" dataDxfId="1196"/>
    <tableColumn id="44" xr3:uid="{00000000-0010-0000-0B00-00002C000000}" name="2057-58" dataDxfId="1195"/>
    <tableColumn id="45" xr3:uid="{00000000-0010-0000-0B00-00002D000000}" name="2058-59" dataDxfId="1194"/>
    <tableColumn id="46" xr3:uid="{00000000-0010-0000-0B00-00002E000000}" name="2059-60" dataDxfId="1193"/>
    <tableColumn id="47" xr3:uid="{00000000-0010-0000-0B00-00002F000000}" name="2060-61" dataDxfId="1192"/>
    <tableColumn id="48" xr3:uid="{00000000-0010-0000-0B00-000030000000}" name="2061-62" dataDxfId="1191"/>
    <tableColumn id="49" xr3:uid="{00000000-0010-0000-0B00-000031000000}" name="2062-63" dataDxfId="1190"/>
    <tableColumn id="50" xr3:uid="{00000000-0010-0000-0B00-000032000000}" name="2063-64" dataDxfId="1189"/>
    <tableColumn id="51" xr3:uid="{00000000-0010-0000-0B00-000033000000}" name="2064-65" dataDxfId="1188"/>
    <tableColumn id="52" xr3:uid="{00000000-0010-0000-0B00-000034000000}" name="2065-66" dataDxfId="1187"/>
    <tableColumn id="53" xr3:uid="{00000000-0010-0000-0B00-000035000000}" name="2066-67" dataDxfId="1186"/>
    <tableColumn id="54" xr3:uid="{00000000-0010-0000-0B00-000036000000}" name="2067-68" dataDxfId="1185"/>
    <tableColumn id="55" xr3:uid="{00000000-0010-0000-0B00-000037000000}" name="2068-69" dataDxfId="1184"/>
    <tableColumn id="56" xr3:uid="{00000000-0010-0000-0B00-000038000000}" name="2069-70" dataDxfId="1183"/>
    <tableColumn id="57" xr3:uid="{00000000-0010-0000-0B00-000039000000}" name="2070-71" dataDxfId="1182"/>
    <tableColumn id="58" xr3:uid="{00000000-0010-0000-0B00-00003A000000}" name="2071-72" dataDxfId="1181"/>
    <tableColumn id="59" xr3:uid="{00000000-0010-0000-0B00-00003B000000}" name="2072-73" dataDxfId="1180"/>
    <tableColumn id="60" xr3:uid="{00000000-0010-0000-0B00-00003C000000}" name="2073-74" dataDxfId="1179"/>
    <tableColumn id="61" xr3:uid="{00000000-0010-0000-0B00-00003D000000}" name="2074-75" dataDxfId="1178"/>
    <tableColumn id="62" xr3:uid="{00000000-0010-0000-0B00-00003E000000}" name="2075-76" dataDxfId="1177"/>
    <tableColumn id="63" xr3:uid="{00000000-0010-0000-0B00-00003F000000}" name="2076-77" dataDxfId="1176"/>
    <tableColumn id="64" xr3:uid="{00000000-0010-0000-0B00-000040000000}" name="2077-78" dataDxfId="1175"/>
    <tableColumn id="65" xr3:uid="{00000000-0010-0000-0B00-000041000000}" name="2078-79" dataDxfId="1174"/>
    <tableColumn id="66" xr3:uid="{00000000-0010-0000-0B00-000042000000}" name="2079-80" dataDxfId="1173"/>
    <tableColumn id="67" xr3:uid="{00000000-0010-0000-0B00-000043000000}" name="2080-81" dataDxfId="1172"/>
    <tableColumn id="68" xr3:uid="{00000000-0010-0000-0B00-000044000000}" name="2081-82" dataDxfId="1171"/>
    <tableColumn id="69" xr3:uid="{00000000-0010-0000-0B00-000045000000}" name="2082-83" dataDxfId="1170"/>
    <tableColumn id="70" xr3:uid="{00000000-0010-0000-0B00-000046000000}" name="2083-84" dataDxfId="1169"/>
    <tableColumn id="71" xr3:uid="{00000000-0010-0000-0B00-000047000000}" name="2084-85" dataDxfId="1168"/>
    <tableColumn id="72" xr3:uid="{00000000-0010-0000-0B00-000048000000}" name="2085-86" dataDxfId="1167"/>
    <tableColumn id="73" xr3:uid="{00000000-0010-0000-0B00-000049000000}" name="2086-87" dataDxfId="1166"/>
    <tableColumn id="74" xr3:uid="{00000000-0010-0000-0B00-00004A000000}" name="2087-88" dataDxfId="1165"/>
    <tableColumn id="75" xr3:uid="{00000000-0010-0000-0B00-00004B000000}" name="2088-89" dataDxfId="1164"/>
    <tableColumn id="76" xr3:uid="{00000000-0010-0000-0B00-00004C000000}" name="2089-90" dataDxfId="1163"/>
    <tableColumn id="77" xr3:uid="{00000000-0010-0000-0B00-00004D000000}" name="2090-91" dataDxfId="1162"/>
    <tableColumn id="78" xr3:uid="{00000000-0010-0000-0B00-00004E000000}" name="2091-92" dataDxfId="1161"/>
    <tableColumn id="79" xr3:uid="{00000000-0010-0000-0B00-00004F000000}" name="2092-93" dataDxfId="1160"/>
    <tableColumn id="80" xr3:uid="{00000000-0010-0000-0B00-000050000000}" name="2093-94" dataDxfId="1159"/>
    <tableColumn id="81" xr3:uid="{00000000-0010-0000-0B00-000051000000}" name="2094-95" dataDxfId="1158"/>
    <tableColumn id="82" xr3:uid="{00000000-0010-0000-0B00-000052000000}" name="2095-96" dataDxfId="1157"/>
    <tableColumn id="83" xr3:uid="{00000000-0010-0000-0B00-000053000000}" name="2096-97" dataDxfId="1156"/>
    <tableColumn id="84" xr3:uid="{00000000-0010-0000-0B00-000054000000}" name="2097-98" dataDxfId="1155"/>
    <tableColumn id="85" xr3:uid="{00000000-0010-0000-0B00-000055000000}" name="2098-99" dataDxfId="1154"/>
    <tableColumn id="86" xr3:uid="{00000000-0010-0000-0B00-000056000000}" name="2099-100" dataDxfId="115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TBL3b_DYAAOpt_11_SSWSSW" displayName="TBL3b_DYAAOpt_11_SSWSSW" ref="B94:CI118" totalsRowShown="0" headerRowDxfId="1152" dataDxfId="1150" headerRowBorderDxfId="1151" tableBorderDxfId="1149" headerRowCellStyle="Normal 2 2 2" dataCellStyle="Normal 2 2 2">
  <autoFilter ref="B94:CI118" xr:uid="{00000000-0009-0000-0100-000021000000}"/>
  <tableColumns count="86">
    <tableColumn id="1" xr3:uid="{00000000-0010-0000-0C00-000001000000}" name="WRMP24 reference" dataDxfId="1148" dataCellStyle="Normal 2 2 2"/>
    <tableColumn id="2" xr3:uid="{00000000-0010-0000-0C00-000002000000}" name="Option type" dataDxfId="1147" dataCellStyle="Normal 2 2 2"/>
    <tableColumn id="3" xr3:uid="{00000000-0010-0000-0C00-000003000000}" name="Cat ID" dataDxfId="1146" dataCellStyle="Normal 2 2 2"/>
    <tableColumn id="4" xr3:uid="{00000000-0010-0000-0C00-000004000000}" name="Unit" dataDxfId="1145" dataCellStyle="Normal 2 2 2"/>
    <tableColumn id="5" xr3:uid="{00000000-0010-0000-0C00-000005000000}" name="Decimal places" dataDxfId="1144" dataCellStyle="Normal 2 2 2"/>
    <tableColumn id="6" xr3:uid="{00000000-0010-0000-0C00-000006000000}" name="2019-20" dataDxfId="1143" dataCellStyle="Normal 2 2 2"/>
    <tableColumn id="7" xr3:uid="{00000000-0010-0000-0C00-000007000000}" name="2020-21" dataDxfId="1142" dataCellStyle="Normal 2 2 2"/>
    <tableColumn id="8" xr3:uid="{00000000-0010-0000-0C00-000008000000}" name="2021-22" dataDxfId="1141" dataCellStyle="Normal 2 2 2"/>
    <tableColumn id="9" xr3:uid="{00000000-0010-0000-0C00-000009000000}" name="2022-23" dataDxfId="1140" dataCellStyle="Normal 2 2 2"/>
    <tableColumn id="10" xr3:uid="{00000000-0010-0000-0C00-00000A000000}" name="2023-24" dataDxfId="1139" dataCellStyle="Normal 2 2 2"/>
    <tableColumn id="11" xr3:uid="{00000000-0010-0000-0C00-00000B000000}" name="2024-25" dataDxfId="1138" dataCellStyle="Normal 2 2 2"/>
    <tableColumn id="12" xr3:uid="{00000000-0010-0000-0C00-00000C000000}" name="2025-26" dataDxfId="1137" dataCellStyle="Normal 2 2 2"/>
    <tableColumn id="13" xr3:uid="{00000000-0010-0000-0C00-00000D000000}" name="2026-27" dataDxfId="1136" dataCellStyle="Normal 2 2 2"/>
    <tableColumn id="14" xr3:uid="{00000000-0010-0000-0C00-00000E000000}" name="2027-28" dataDxfId="1135" dataCellStyle="Normal 2 2 2"/>
    <tableColumn id="15" xr3:uid="{00000000-0010-0000-0C00-00000F000000}" name="2028-29" dataDxfId="1134" dataCellStyle="Normal 2 2 2"/>
    <tableColumn id="16" xr3:uid="{00000000-0010-0000-0C00-000010000000}" name="2029-30" dataDxfId="1133" dataCellStyle="Normal 2 2 2"/>
    <tableColumn id="17" xr3:uid="{00000000-0010-0000-0C00-000011000000}" name="2030-31" dataDxfId="1132" dataCellStyle="Normal 2 2 2"/>
    <tableColumn id="18" xr3:uid="{00000000-0010-0000-0C00-000012000000}" name="2031-32" dataDxfId="1131" dataCellStyle="Normal 2 2 2"/>
    <tableColumn id="19" xr3:uid="{00000000-0010-0000-0C00-000013000000}" name="2032-33" dataDxfId="1130" dataCellStyle="Normal 2 2 2"/>
    <tableColumn id="20" xr3:uid="{00000000-0010-0000-0C00-000014000000}" name="2033-34" dataDxfId="1129" dataCellStyle="Normal 2 2 2"/>
    <tableColumn id="21" xr3:uid="{00000000-0010-0000-0C00-000015000000}" name="2034-35" dataDxfId="1128" dataCellStyle="Normal 2 2 2"/>
    <tableColumn id="22" xr3:uid="{00000000-0010-0000-0C00-000016000000}" name="2035-36" dataDxfId="1127" dataCellStyle="Normal 2 2 2"/>
    <tableColumn id="23" xr3:uid="{00000000-0010-0000-0C00-000017000000}" name="2036-37" dataDxfId="1126" dataCellStyle="Normal 2 2 2"/>
    <tableColumn id="24" xr3:uid="{00000000-0010-0000-0C00-000018000000}" name="2037-38" dataDxfId="1125" dataCellStyle="Normal 2 2 2"/>
    <tableColumn id="25" xr3:uid="{00000000-0010-0000-0C00-000019000000}" name="2038-39" dataDxfId="1124" dataCellStyle="Normal 2 2 2"/>
    <tableColumn id="26" xr3:uid="{00000000-0010-0000-0C00-00001A000000}" name="2039-40" dataDxfId="1123" dataCellStyle="Normal 2 2 2"/>
    <tableColumn id="27" xr3:uid="{00000000-0010-0000-0C00-00001B000000}" name="2040-41" dataDxfId="1122" dataCellStyle="Normal 2 2 2"/>
    <tableColumn id="28" xr3:uid="{00000000-0010-0000-0C00-00001C000000}" name="2041-42" dataDxfId="1121" dataCellStyle="Normal 2 2 2"/>
    <tableColumn id="29" xr3:uid="{00000000-0010-0000-0C00-00001D000000}" name="2042-43" dataDxfId="1120" dataCellStyle="Normal 2 2 2"/>
    <tableColumn id="30" xr3:uid="{00000000-0010-0000-0C00-00001E000000}" name="2043-44" dataDxfId="1119" dataCellStyle="Normal 2 2 2"/>
    <tableColumn id="31" xr3:uid="{00000000-0010-0000-0C00-00001F000000}" name="2044-45" dataDxfId="1118" dataCellStyle="Normal 2 2 2"/>
    <tableColumn id="32" xr3:uid="{00000000-0010-0000-0C00-000020000000}" name="2045-46" dataDxfId="1117" dataCellStyle="Normal 2 2 2"/>
    <tableColumn id="33" xr3:uid="{00000000-0010-0000-0C00-000021000000}" name="2046-47" dataDxfId="1116" dataCellStyle="Normal 2 2 2"/>
    <tableColumn id="34" xr3:uid="{00000000-0010-0000-0C00-000022000000}" name="2047-48" dataDxfId="1115" dataCellStyle="Normal 2 2 2"/>
    <tableColumn id="35" xr3:uid="{00000000-0010-0000-0C00-000023000000}" name="2048-49" dataDxfId="1114" dataCellStyle="Normal 2 2 2"/>
    <tableColumn id="36" xr3:uid="{00000000-0010-0000-0C00-000024000000}" name="2049-50" dataDxfId="1113" dataCellStyle="Normal 2 2 2"/>
    <tableColumn id="37" xr3:uid="{00000000-0010-0000-0C00-000025000000}" name="2050-51" dataDxfId="1112" dataCellStyle="Normal 2 2 2"/>
    <tableColumn id="38" xr3:uid="{00000000-0010-0000-0C00-000026000000}" name="2051-52" dataDxfId="1111" dataCellStyle="Normal 2 2 2"/>
    <tableColumn id="39" xr3:uid="{00000000-0010-0000-0C00-000027000000}" name="2052-53" dataDxfId="1110" dataCellStyle="Normal 2 2 2"/>
    <tableColumn id="40" xr3:uid="{00000000-0010-0000-0C00-000028000000}" name="2053-54" dataDxfId="1109" dataCellStyle="Normal 2 2 2"/>
    <tableColumn id="41" xr3:uid="{00000000-0010-0000-0C00-000029000000}" name="2054-55" dataDxfId="1108" dataCellStyle="Normal 2 2 2"/>
    <tableColumn id="42" xr3:uid="{00000000-0010-0000-0C00-00002A000000}" name="2055-56" dataDxfId="1107" dataCellStyle="Normal 2 2 2"/>
    <tableColumn id="43" xr3:uid="{00000000-0010-0000-0C00-00002B000000}" name="2056-57" dataDxfId="1106" dataCellStyle="Normal 2 2 2"/>
    <tableColumn id="44" xr3:uid="{00000000-0010-0000-0C00-00002C000000}" name="2057-58" dataDxfId="1105" dataCellStyle="Normal 2 2 2"/>
    <tableColumn id="45" xr3:uid="{00000000-0010-0000-0C00-00002D000000}" name="2058-59" dataDxfId="1104" dataCellStyle="Normal 2 2 2"/>
    <tableColumn id="46" xr3:uid="{00000000-0010-0000-0C00-00002E000000}" name="2059-60" dataDxfId="1103" dataCellStyle="Normal 2 2 2"/>
    <tableColumn id="47" xr3:uid="{00000000-0010-0000-0C00-00002F000000}" name="2060-61" dataDxfId="1102" dataCellStyle="Normal 2 2 2"/>
    <tableColumn id="48" xr3:uid="{00000000-0010-0000-0C00-000030000000}" name="2061-62" dataDxfId="1101" dataCellStyle="Normal 2 2 2"/>
    <tableColumn id="49" xr3:uid="{00000000-0010-0000-0C00-000031000000}" name="2062-63" dataDxfId="1100" dataCellStyle="Normal 2 2 2"/>
    <tableColumn id="50" xr3:uid="{00000000-0010-0000-0C00-000032000000}" name="2063-64" dataDxfId="1099" dataCellStyle="Normal 2 2 2"/>
    <tableColumn id="51" xr3:uid="{00000000-0010-0000-0C00-000033000000}" name="2064-65" dataDxfId="1098" dataCellStyle="Normal 2 2 2"/>
    <tableColumn id="52" xr3:uid="{00000000-0010-0000-0C00-000034000000}" name="2065-66" dataDxfId="1097" dataCellStyle="Normal 2 2 2"/>
    <tableColumn id="53" xr3:uid="{00000000-0010-0000-0C00-000035000000}" name="2066-67" dataDxfId="1096" dataCellStyle="Normal 2 2 2"/>
    <tableColumn id="54" xr3:uid="{00000000-0010-0000-0C00-000036000000}" name="2067-68" dataDxfId="1095" dataCellStyle="Normal 2 2 2"/>
    <tableColumn id="55" xr3:uid="{00000000-0010-0000-0C00-000037000000}" name="2068-69" dataDxfId="1094" dataCellStyle="Normal 2 2 2"/>
    <tableColumn id="56" xr3:uid="{00000000-0010-0000-0C00-000038000000}" name="2069-70" dataDxfId="1093" dataCellStyle="Normal 2 2 2"/>
    <tableColumn id="57" xr3:uid="{00000000-0010-0000-0C00-000039000000}" name="2070-71" dataDxfId="1092" dataCellStyle="Normal 2 2 2"/>
    <tableColumn id="58" xr3:uid="{00000000-0010-0000-0C00-00003A000000}" name="2071-72" dataDxfId="1091" dataCellStyle="Normal 2 2 2"/>
    <tableColumn id="59" xr3:uid="{00000000-0010-0000-0C00-00003B000000}" name="2072-73" dataDxfId="1090" dataCellStyle="Normal 2 2 2"/>
    <tableColumn id="60" xr3:uid="{00000000-0010-0000-0C00-00003C000000}" name="2073-74" dataDxfId="1089" dataCellStyle="Normal 2 2 2"/>
    <tableColumn id="61" xr3:uid="{00000000-0010-0000-0C00-00003D000000}" name="2074-75" dataDxfId="1088" dataCellStyle="Normal 2 2 2"/>
    <tableColumn id="62" xr3:uid="{00000000-0010-0000-0C00-00003E000000}" name="2075-76" dataDxfId="1087" dataCellStyle="Normal 2 2 2"/>
    <tableColumn id="63" xr3:uid="{00000000-0010-0000-0C00-00003F000000}" name="2076-77" dataDxfId="1086" dataCellStyle="Normal 2 2 2"/>
    <tableColumn id="64" xr3:uid="{00000000-0010-0000-0C00-000040000000}" name="2077-78" dataDxfId="1085" dataCellStyle="Normal 2 2 2"/>
    <tableColumn id="65" xr3:uid="{00000000-0010-0000-0C00-000041000000}" name="2078-79" dataDxfId="1084" dataCellStyle="Normal 2 2 2"/>
    <tableColumn id="66" xr3:uid="{00000000-0010-0000-0C00-000042000000}" name="2079-80" dataDxfId="1083" dataCellStyle="Normal 2 2 2"/>
    <tableColumn id="67" xr3:uid="{00000000-0010-0000-0C00-000043000000}" name="2080-81" dataDxfId="1082" dataCellStyle="Normal 2 2 2"/>
    <tableColumn id="68" xr3:uid="{00000000-0010-0000-0C00-000044000000}" name="2081-82" dataDxfId="1081" dataCellStyle="Normal 2 2 2"/>
    <tableColumn id="69" xr3:uid="{00000000-0010-0000-0C00-000045000000}" name="2082-83" dataDxfId="1080" dataCellStyle="Normal 2 2 2"/>
    <tableColumn id="70" xr3:uid="{00000000-0010-0000-0C00-000046000000}" name="2083-84" dataDxfId="1079" dataCellStyle="Normal 2 2 2"/>
    <tableColumn id="71" xr3:uid="{00000000-0010-0000-0C00-000047000000}" name="2084-85" dataDxfId="1078" dataCellStyle="Normal 2 2 2"/>
    <tableColumn id="72" xr3:uid="{00000000-0010-0000-0C00-000048000000}" name="2085-86" dataDxfId="1077" dataCellStyle="Normal 2 2 2"/>
    <tableColumn id="73" xr3:uid="{00000000-0010-0000-0C00-000049000000}" name="2086-87" dataDxfId="1076" dataCellStyle="Normal 2 2 2"/>
    <tableColumn id="74" xr3:uid="{00000000-0010-0000-0C00-00004A000000}" name="2087-88" dataDxfId="1075" dataCellStyle="Normal 2 2 2"/>
    <tableColumn id="75" xr3:uid="{00000000-0010-0000-0C00-00004B000000}" name="2088-89" dataDxfId="1074" dataCellStyle="Normal 2 2 2"/>
    <tableColumn id="76" xr3:uid="{00000000-0010-0000-0C00-00004C000000}" name="2089-90" dataDxfId="1073" dataCellStyle="Normal 2 2 2"/>
    <tableColumn id="77" xr3:uid="{00000000-0010-0000-0C00-00004D000000}" name="2090-91" dataDxfId="1072" dataCellStyle="Normal 2 2 2"/>
    <tableColumn id="78" xr3:uid="{00000000-0010-0000-0C00-00004E000000}" name="2091-92" dataDxfId="1071" dataCellStyle="Normal 2 2 2"/>
    <tableColumn id="79" xr3:uid="{00000000-0010-0000-0C00-00004F000000}" name="2092-93" dataDxfId="1070" dataCellStyle="Normal 2 2 2"/>
    <tableColumn id="80" xr3:uid="{00000000-0010-0000-0C00-000050000000}" name="2093-94" dataDxfId="1069" dataCellStyle="Normal 2 2 2"/>
    <tableColumn id="81" xr3:uid="{00000000-0010-0000-0C00-000051000000}" name="2094-95" dataDxfId="1068" dataCellStyle="Normal 2 2 2"/>
    <tableColumn id="82" xr3:uid="{00000000-0010-0000-0C00-000052000000}" name="2095-96" dataDxfId="1067" dataCellStyle="Normal 2 2 2"/>
    <tableColumn id="83" xr3:uid="{00000000-0010-0000-0C00-000053000000}" name="2096-97" dataDxfId="1066" dataCellStyle="Normal 2 2 2"/>
    <tableColumn id="84" xr3:uid="{00000000-0010-0000-0C00-000054000000}" name="2097-98" dataDxfId="1065" dataCellStyle="Normal 2 2 2"/>
    <tableColumn id="85" xr3:uid="{00000000-0010-0000-0C00-000055000000}" name="2098-99" dataDxfId="1064" dataCellStyle="Normal 2 2 2"/>
    <tableColumn id="86" xr3:uid="{00000000-0010-0000-0C00-000056000000}" name="2099-100" dataDxfId="1063" dataCellStyle="Normal 2 2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BL3c_DYAAFP_12_SSWSSW" displayName="TBL3c_DYAAFP_12_SSWSSW" ref="B121:CJ181" totalsRowShown="0" headerRowDxfId="1062" dataDxfId="1061" tableBorderDxfId="1060" headerRowCellStyle="Normal 2 2 2" dataCellStyle="Normal 2 2 2">
  <autoFilter ref="B121:CJ181" xr:uid="{00000000-0009-0000-0100-000022000000}"/>
  <tableColumns count="87">
    <tableColumn id="1" xr3:uid="{00000000-0010-0000-0D00-000001000000}" name="WRMP24 reference" dataDxfId="1059" dataCellStyle="Normal 2 2 2"/>
    <tableColumn id="2" xr3:uid="{00000000-0010-0000-0D00-000002000000}" name="Component" dataDxfId="1058" dataCellStyle="Normal 2 2 2"/>
    <tableColumn id="3" xr3:uid="{00000000-0010-0000-0D00-000003000000}" name="Derivation" dataDxfId="1057" dataCellStyle="Normal 2 2 2"/>
    <tableColumn id="4" xr3:uid="{00000000-0010-0000-0D00-000004000000}" name="Unit" dataDxfId="1056" dataCellStyle="Normal 2 2 2"/>
    <tableColumn id="5" xr3:uid="{00000000-0010-0000-0D00-000005000000}" name="Decimal places" dataDxfId="1055" dataCellStyle="Normal 2 2 2"/>
    <tableColumn id="6" xr3:uid="{00000000-0010-0000-0D00-000006000000}" name="2019-20" dataDxfId="1054" dataCellStyle="Normal 2 2 2"/>
    <tableColumn id="7" xr3:uid="{00000000-0010-0000-0D00-000007000000}" name="2020-21" dataDxfId="1053" dataCellStyle="Normal 2 2 2"/>
    <tableColumn id="8" xr3:uid="{00000000-0010-0000-0D00-000008000000}" name="2021-22" dataDxfId="1052" dataCellStyle="Normal 2 2 2"/>
    <tableColumn id="9" xr3:uid="{00000000-0010-0000-0D00-000009000000}" name="2022-23" dataDxfId="1051" dataCellStyle="Normal 2 2 2"/>
    <tableColumn id="10" xr3:uid="{00000000-0010-0000-0D00-00000A000000}" name="2023-24" dataDxfId="1050" dataCellStyle="Normal 2 2 2"/>
    <tableColumn id="11" xr3:uid="{00000000-0010-0000-0D00-00000B000000}" name="2024-25" dataDxfId="1049" dataCellStyle="Normal 2 2 2"/>
    <tableColumn id="12" xr3:uid="{00000000-0010-0000-0D00-00000C000000}" name="2025-26" dataDxfId="1048" dataCellStyle="Normal 2 2 2"/>
    <tableColumn id="13" xr3:uid="{00000000-0010-0000-0D00-00000D000000}" name="2026-27" dataDxfId="1047" dataCellStyle="Normal 2 2 2"/>
    <tableColumn id="14" xr3:uid="{00000000-0010-0000-0D00-00000E000000}" name="2027-28" dataDxfId="1046" dataCellStyle="Normal 2 2 2"/>
    <tableColumn id="15" xr3:uid="{00000000-0010-0000-0D00-00000F000000}" name="2028-29" dataDxfId="1045" dataCellStyle="Normal 2 2 2"/>
    <tableColumn id="16" xr3:uid="{00000000-0010-0000-0D00-000010000000}" name="2029-30" dataDxfId="1044" dataCellStyle="Normal 2 2 2"/>
    <tableColumn id="17" xr3:uid="{00000000-0010-0000-0D00-000011000000}" name="2030-31" dataDxfId="1043" dataCellStyle="Normal 2 2 2"/>
    <tableColumn id="18" xr3:uid="{00000000-0010-0000-0D00-000012000000}" name="2031-32" dataDxfId="1042" dataCellStyle="Normal 2 2 2"/>
    <tableColumn id="19" xr3:uid="{00000000-0010-0000-0D00-000013000000}" name="2032-33" dataDxfId="1041" dataCellStyle="Normal 2 2 2"/>
    <tableColumn id="20" xr3:uid="{00000000-0010-0000-0D00-000014000000}" name="2033-34" dataDxfId="1040" dataCellStyle="Normal 2 2 2"/>
    <tableColumn id="21" xr3:uid="{00000000-0010-0000-0D00-000015000000}" name="2034-35" dataDxfId="1039" dataCellStyle="Normal 2 2 2"/>
    <tableColumn id="22" xr3:uid="{00000000-0010-0000-0D00-000016000000}" name="2035-36" dataDxfId="1038" dataCellStyle="Normal 2 2 2"/>
    <tableColumn id="23" xr3:uid="{00000000-0010-0000-0D00-000017000000}" name="2036-37" dataDxfId="1037" dataCellStyle="Normal 2 2 2"/>
    <tableColumn id="24" xr3:uid="{00000000-0010-0000-0D00-000018000000}" name="2037-38" dataDxfId="1036" dataCellStyle="Normal 2 2 2"/>
    <tableColumn id="25" xr3:uid="{00000000-0010-0000-0D00-000019000000}" name="2038-39" dataDxfId="1035" dataCellStyle="Normal 2 2 2"/>
    <tableColumn id="26" xr3:uid="{00000000-0010-0000-0D00-00001A000000}" name="2039-40" dataDxfId="1034" dataCellStyle="Normal 2 2 2"/>
    <tableColumn id="27" xr3:uid="{00000000-0010-0000-0D00-00001B000000}" name="2040-41" dataDxfId="1033" dataCellStyle="Normal 2 2 2"/>
    <tableColumn id="28" xr3:uid="{00000000-0010-0000-0D00-00001C000000}" name="2041-42" dataDxfId="1032" dataCellStyle="Normal 2 2 2"/>
    <tableColumn id="29" xr3:uid="{00000000-0010-0000-0D00-00001D000000}" name="2042-43" dataDxfId="1031" dataCellStyle="Normal 2 2 2"/>
    <tableColumn id="30" xr3:uid="{00000000-0010-0000-0D00-00001E000000}" name="2043-44" dataDxfId="1030" dataCellStyle="Normal 2 2 2"/>
    <tableColumn id="31" xr3:uid="{00000000-0010-0000-0D00-00001F000000}" name="2044-45" dataDxfId="1029" dataCellStyle="Normal 2 2 2"/>
    <tableColumn id="32" xr3:uid="{00000000-0010-0000-0D00-000020000000}" name="2045-46" dataDxfId="1028" dataCellStyle="Normal 2 2 2"/>
    <tableColumn id="33" xr3:uid="{00000000-0010-0000-0D00-000021000000}" name="2046-47" dataDxfId="1027" dataCellStyle="Normal 2 2 2"/>
    <tableColumn id="34" xr3:uid="{00000000-0010-0000-0D00-000022000000}" name="2047-48" dataDxfId="1026" dataCellStyle="Normal 2 2 2"/>
    <tableColumn id="35" xr3:uid="{00000000-0010-0000-0D00-000023000000}" name="2048-49" dataDxfId="1025" dataCellStyle="Normal 2 2 2"/>
    <tableColumn id="36" xr3:uid="{00000000-0010-0000-0D00-000024000000}" name="2049-50" dataDxfId="1024" dataCellStyle="Normal 2 2 2"/>
    <tableColumn id="37" xr3:uid="{00000000-0010-0000-0D00-000025000000}" name="2050-51" dataDxfId="1023" dataCellStyle="Normal 2 2 2"/>
    <tableColumn id="38" xr3:uid="{00000000-0010-0000-0D00-000026000000}" name="2051-52" dataDxfId="1022" dataCellStyle="Normal 2 2 2"/>
    <tableColumn id="39" xr3:uid="{00000000-0010-0000-0D00-000027000000}" name="2052-53" dataDxfId="1021" dataCellStyle="Normal 2 2 2"/>
    <tableColumn id="40" xr3:uid="{00000000-0010-0000-0D00-000028000000}" name="2053-54" dataDxfId="1020" dataCellStyle="Normal 2 2 2"/>
    <tableColumn id="41" xr3:uid="{00000000-0010-0000-0D00-000029000000}" name="2054-55" dataDxfId="1019" dataCellStyle="Normal 2 2 2"/>
    <tableColumn id="42" xr3:uid="{00000000-0010-0000-0D00-00002A000000}" name="2055-56" dataDxfId="1018" dataCellStyle="Normal 2 2 2"/>
    <tableColumn id="43" xr3:uid="{00000000-0010-0000-0D00-00002B000000}" name="2056-57" dataDxfId="1017" dataCellStyle="Normal 2 2 2"/>
    <tableColumn id="44" xr3:uid="{00000000-0010-0000-0D00-00002C000000}" name="2057-58" dataDxfId="1016" dataCellStyle="Normal 2 2 2"/>
    <tableColumn id="45" xr3:uid="{00000000-0010-0000-0D00-00002D000000}" name="2058-59" dataDxfId="1015" dataCellStyle="Normal 2 2 2"/>
    <tableColumn id="46" xr3:uid="{00000000-0010-0000-0D00-00002E000000}" name="2059-60" dataDxfId="1014" dataCellStyle="Normal 2 2 2"/>
    <tableColumn id="47" xr3:uid="{00000000-0010-0000-0D00-00002F000000}" name="2060-61" dataDxfId="1013" dataCellStyle="Normal 2 2 2"/>
    <tableColumn id="48" xr3:uid="{00000000-0010-0000-0D00-000030000000}" name="2061-62" dataDxfId="1012" dataCellStyle="Normal 2 2 2"/>
    <tableColumn id="49" xr3:uid="{00000000-0010-0000-0D00-000031000000}" name="2062-63" dataDxfId="1011" dataCellStyle="Normal 2 2 2"/>
    <tableColumn id="50" xr3:uid="{00000000-0010-0000-0D00-000032000000}" name="2063-64" dataDxfId="1010" dataCellStyle="Normal 2 2 2"/>
    <tableColumn id="51" xr3:uid="{00000000-0010-0000-0D00-000033000000}" name="2064-65" dataDxfId="1009" dataCellStyle="Normal 2 2 2"/>
    <tableColumn id="52" xr3:uid="{00000000-0010-0000-0D00-000034000000}" name="2065-66" dataDxfId="1008" dataCellStyle="Normal 2 2 2"/>
    <tableColumn id="53" xr3:uid="{00000000-0010-0000-0D00-000035000000}" name="2066-67" dataDxfId="1007" dataCellStyle="Normal 2 2 2"/>
    <tableColumn id="54" xr3:uid="{00000000-0010-0000-0D00-000036000000}" name="2067-68" dataDxfId="1006" dataCellStyle="Normal 2 2 2"/>
    <tableColumn id="55" xr3:uid="{00000000-0010-0000-0D00-000037000000}" name="2068-69" dataDxfId="1005" dataCellStyle="Normal 2 2 2"/>
    <tableColumn id="56" xr3:uid="{00000000-0010-0000-0D00-000038000000}" name="2069-70" dataDxfId="1004" dataCellStyle="Normal 2 2 2"/>
    <tableColumn id="57" xr3:uid="{00000000-0010-0000-0D00-000039000000}" name="2070-71" dataDxfId="1003" dataCellStyle="Normal 2 2 2"/>
    <tableColumn id="58" xr3:uid="{00000000-0010-0000-0D00-00003A000000}" name="2071-72" dataDxfId="1002" dataCellStyle="Normal 2 2 2"/>
    <tableColumn id="59" xr3:uid="{00000000-0010-0000-0D00-00003B000000}" name="2072-73" dataDxfId="1001" dataCellStyle="Normal 2 2 2"/>
    <tableColumn id="60" xr3:uid="{00000000-0010-0000-0D00-00003C000000}" name="2073-74" dataDxfId="1000" dataCellStyle="Normal 2 2 2"/>
    <tableColumn id="61" xr3:uid="{00000000-0010-0000-0D00-00003D000000}" name="2074-75" dataDxfId="999" dataCellStyle="Normal 2 2 2"/>
    <tableColumn id="62" xr3:uid="{00000000-0010-0000-0D00-00003E000000}" name="2075-76" dataDxfId="998" dataCellStyle="Normal 2 2 2"/>
    <tableColumn id="63" xr3:uid="{00000000-0010-0000-0D00-00003F000000}" name="2076-77" dataDxfId="997" dataCellStyle="Normal 2 2 2"/>
    <tableColumn id="64" xr3:uid="{00000000-0010-0000-0D00-000040000000}" name="2077-78" dataDxfId="996" dataCellStyle="Normal 2 2 2"/>
    <tableColumn id="65" xr3:uid="{00000000-0010-0000-0D00-000041000000}" name="2078-79" dataDxfId="995" dataCellStyle="Normal 2 2 2"/>
    <tableColumn id="66" xr3:uid="{00000000-0010-0000-0D00-000042000000}" name="2079-80" dataDxfId="994" dataCellStyle="Normal 2 2 2"/>
    <tableColumn id="67" xr3:uid="{00000000-0010-0000-0D00-000043000000}" name="2080-81" dataDxfId="993" dataCellStyle="Normal 2 2 2"/>
    <tableColumn id="68" xr3:uid="{00000000-0010-0000-0D00-000044000000}" name="2081-82" dataDxfId="992" dataCellStyle="Normal 2 2 2"/>
    <tableColumn id="69" xr3:uid="{00000000-0010-0000-0D00-000045000000}" name="2082-83" dataDxfId="991" dataCellStyle="Normal 2 2 2"/>
    <tableColumn id="70" xr3:uid="{00000000-0010-0000-0D00-000046000000}" name="2083-84" dataDxfId="990" dataCellStyle="Normal 2 2 2"/>
    <tableColumn id="71" xr3:uid="{00000000-0010-0000-0D00-000047000000}" name="2084-85" dataDxfId="989" dataCellStyle="Normal 2 2 2"/>
    <tableColumn id="72" xr3:uid="{00000000-0010-0000-0D00-000048000000}" name="2085-86" dataDxfId="988" dataCellStyle="Normal 2 2 2"/>
    <tableColumn id="73" xr3:uid="{00000000-0010-0000-0D00-000049000000}" name="2086-87" dataDxfId="987" dataCellStyle="Normal 2 2 2"/>
    <tableColumn id="74" xr3:uid="{00000000-0010-0000-0D00-00004A000000}" name="2087-88" dataDxfId="986" dataCellStyle="Normal 2 2 2"/>
    <tableColumn id="75" xr3:uid="{00000000-0010-0000-0D00-00004B000000}" name="2088-89" dataDxfId="985" dataCellStyle="Normal 2 2 2"/>
    <tableColumn id="76" xr3:uid="{00000000-0010-0000-0D00-00004C000000}" name="2089-90" dataDxfId="984" dataCellStyle="Normal 2 2 2"/>
    <tableColumn id="77" xr3:uid="{00000000-0010-0000-0D00-00004D000000}" name="2090-91" dataDxfId="983" dataCellStyle="Normal 2 2 2"/>
    <tableColumn id="78" xr3:uid="{00000000-0010-0000-0D00-00004E000000}" name="2091-92" dataDxfId="982" dataCellStyle="Normal 2 2 2"/>
    <tableColumn id="79" xr3:uid="{00000000-0010-0000-0D00-00004F000000}" name="2092-93" dataDxfId="981" dataCellStyle="Normal 2 2 2"/>
    <tableColumn id="80" xr3:uid="{00000000-0010-0000-0D00-000050000000}" name="2093-94" dataDxfId="980" dataCellStyle="Normal 2 2 2"/>
    <tableColumn id="81" xr3:uid="{00000000-0010-0000-0D00-000051000000}" name="2094-95" dataDxfId="979" dataCellStyle="Normal 2 2 2"/>
    <tableColumn id="82" xr3:uid="{00000000-0010-0000-0D00-000052000000}" name="2095-96" dataDxfId="978" dataCellStyle="Normal 2 2 2"/>
    <tableColumn id="83" xr3:uid="{00000000-0010-0000-0D00-000053000000}" name="2096-97" dataDxfId="977" dataCellStyle="Normal 2 2 2"/>
    <tableColumn id="84" xr3:uid="{00000000-0010-0000-0D00-000054000000}" name="2097-98" dataDxfId="976" dataCellStyle="Normal 2 2 2"/>
    <tableColumn id="85" xr3:uid="{00000000-0010-0000-0D00-000055000000}" name="2098-99" dataDxfId="975" dataCellStyle="Normal 2 2 2"/>
    <tableColumn id="86" xr3:uid="{00000000-0010-0000-0D00-000056000000}" name="2099-100" dataDxfId="974" dataCellStyle="Normal 2 2 2"/>
    <tableColumn id="87" xr3:uid="{FBE59BE1-6EFD-4082-8950-36ED9E77E043}" name="2099-101" dataDxfId="973" dataCellStyle="Normal 2 2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E000000}" name="TBL3d_DYCPBL_13_SSWSSW" displayName="TBL3d_DYCPBL_13_SSWSSW" ref="B204:CI272" totalsRowShown="0" headerRowDxfId="972" dataDxfId="971" tableBorderDxfId="970" headerRowCellStyle="Normal 2 2 2">
  <autoFilter ref="B204:CI272" xr:uid="{00000000-0009-0000-0100-000023000000}"/>
  <tableColumns count="86">
    <tableColumn id="1" xr3:uid="{00000000-0010-0000-0E00-000001000000}" name="WRMP24 reference" dataDxfId="969" dataCellStyle="Normal 2 2 2"/>
    <tableColumn id="2" xr3:uid="{00000000-0010-0000-0E00-000002000000}" name="Component" dataDxfId="968" dataCellStyle="Normal 2 2 2"/>
    <tableColumn id="3" xr3:uid="{00000000-0010-0000-0E00-000003000000}" name="Derivation" dataDxfId="967" dataCellStyle="Normal 2 2 2"/>
    <tableColumn id="4" xr3:uid="{00000000-0010-0000-0E00-000004000000}" name="Unit" dataDxfId="966" dataCellStyle="Normal 2 2 2"/>
    <tableColumn id="5" xr3:uid="{00000000-0010-0000-0E00-000005000000}" name="Decimal places" dataDxfId="965" dataCellStyle="Normal 2 2 2"/>
    <tableColumn id="6" xr3:uid="{00000000-0010-0000-0E00-000006000000}" name="2019-20" dataDxfId="964"/>
    <tableColumn id="7" xr3:uid="{00000000-0010-0000-0E00-000007000000}" name="2020-21" dataDxfId="963"/>
    <tableColumn id="8" xr3:uid="{00000000-0010-0000-0E00-000008000000}" name="2021-22" dataDxfId="962"/>
    <tableColumn id="9" xr3:uid="{00000000-0010-0000-0E00-000009000000}" name="2022-23" dataDxfId="961"/>
    <tableColumn id="10" xr3:uid="{00000000-0010-0000-0E00-00000A000000}" name="2023-24" dataDxfId="960"/>
    <tableColumn id="11" xr3:uid="{00000000-0010-0000-0E00-00000B000000}" name="2024-25" dataDxfId="959"/>
    <tableColumn id="12" xr3:uid="{00000000-0010-0000-0E00-00000C000000}" name="2025-26" dataDxfId="958"/>
    <tableColumn id="13" xr3:uid="{00000000-0010-0000-0E00-00000D000000}" name="2026-27" dataDxfId="957"/>
    <tableColumn id="14" xr3:uid="{00000000-0010-0000-0E00-00000E000000}" name="2027-28" dataDxfId="956"/>
    <tableColumn id="15" xr3:uid="{00000000-0010-0000-0E00-00000F000000}" name="2028-29" dataDxfId="955"/>
    <tableColumn id="16" xr3:uid="{00000000-0010-0000-0E00-000010000000}" name="2029-30" dataDxfId="954"/>
    <tableColumn id="17" xr3:uid="{00000000-0010-0000-0E00-000011000000}" name="2030-31" dataDxfId="953"/>
    <tableColumn id="18" xr3:uid="{00000000-0010-0000-0E00-000012000000}" name="2031-32" dataDxfId="952"/>
    <tableColumn id="19" xr3:uid="{00000000-0010-0000-0E00-000013000000}" name="2032-33" dataDxfId="951"/>
    <tableColumn id="20" xr3:uid="{00000000-0010-0000-0E00-000014000000}" name="2033-34" dataDxfId="950"/>
    <tableColumn id="21" xr3:uid="{00000000-0010-0000-0E00-000015000000}" name="2034-35" dataDxfId="949"/>
    <tableColumn id="22" xr3:uid="{00000000-0010-0000-0E00-000016000000}" name="2035-36" dataDxfId="948"/>
    <tableColumn id="23" xr3:uid="{00000000-0010-0000-0E00-000017000000}" name="2036-37" dataDxfId="947"/>
    <tableColumn id="24" xr3:uid="{00000000-0010-0000-0E00-000018000000}" name="2037-38" dataDxfId="946"/>
    <tableColumn id="25" xr3:uid="{00000000-0010-0000-0E00-000019000000}" name="2038-39" dataDxfId="945"/>
    <tableColumn id="26" xr3:uid="{00000000-0010-0000-0E00-00001A000000}" name="2039-40" dataDxfId="944"/>
    <tableColumn id="27" xr3:uid="{00000000-0010-0000-0E00-00001B000000}" name="2040-41" dataDxfId="943"/>
    <tableColumn id="28" xr3:uid="{00000000-0010-0000-0E00-00001C000000}" name="2041-42" dataDxfId="942"/>
    <tableColumn id="29" xr3:uid="{00000000-0010-0000-0E00-00001D000000}" name="2042-43" dataDxfId="941"/>
    <tableColumn id="30" xr3:uid="{00000000-0010-0000-0E00-00001E000000}" name="2043-44" dataDxfId="940"/>
    <tableColumn id="31" xr3:uid="{00000000-0010-0000-0E00-00001F000000}" name="2044-45" dataDxfId="939"/>
    <tableColumn id="32" xr3:uid="{00000000-0010-0000-0E00-000020000000}" name="2045-46" dataDxfId="938"/>
    <tableColumn id="33" xr3:uid="{00000000-0010-0000-0E00-000021000000}" name="2046-47" dataDxfId="937"/>
    <tableColumn id="34" xr3:uid="{00000000-0010-0000-0E00-000022000000}" name="2047-48" dataDxfId="936"/>
    <tableColumn id="35" xr3:uid="{00000000-0010-0000-0E00-000023000000}" name="2048-49" dataDxfId="935"/>
    <tableColumn id="36" xr3:uid="{00000000-0010-0000-0E00-000024000000}" name="2049-50" dataDxfId="934"/>
    <tableColumn id="37" xr3:uid="{00000000-0010-0000-0E00-000025000000}" name="2050-51" dataDxfId="933"/>
    <tableColumn id="38" xr3:uid="{00000000-0010-0000-0E00-000026000000}" name="2051-52" dataDxfId="932"/>
    <tableColumn id="39" xr3:uid="{00000000-0010-0000-0E00-000027000000}" name="2052-53" dataDxfId="931"/>
    <tableColumn id="40" xr3:uid="{00000000-0010-0000-0E00-000028000000}" name="2053-54" dataDxfId="930"/>
    <tableColumn id="41" xr3:uid="{00000000-0010-0000-0E00-000029000000}" name="2054-55" dataDxfId="929"/>
    <tableColumn id="42" xr3:uid="{00000000-0010-0000-0E00-00002A000000}" name="2055-56" dataDxfId="928"/>
    <tableColumn id="43" xr3:uid="{00000000-0010-0000-0E00-00002B000000}" name="2056-57" dataDxfId="927"/>
    <tableColumn id="44" xr3:uid="{00000000-0010-0000-0E00-00002C000000}" name="2057-58" dataDxfId="926"/>
    <tableColumn id="45" xr3:uid="{00000000-0010-0000-0E00-00002D000000}" name="2058-59" dataDxfId="925"/>
    <tableColumn id="46" xr3:uid="{00000000-0010-0000-0E00-00002E000000}" name="2059-60" dataDxfId="924"/>
    <tableColumn id="47" xr3:uid="{00000000-0010-0000-0E00-00002F000000}" name="2060-61" dataDxfId="923"/>
    <tableColumn id="48" xr3:uid="{00000000-0010-0000-0E00-000030000000}" name="2061-62" dataDxfId="922"/>
    <tableColumn id="49" xr3:uid="{00000000-0010-0000-0E00-000031000000}" name="2062-63" dataDxfId="921"/>
    <tableColumn id="50" xr3:uid="{00000000-0010-0000-0E00-000032000000}" name="2063-64" dataDxfId="920"/>
    <tableColumn id="51" xr3:uid="{00000000-0010-0000-0E00-000033000000}" name="2064-65" dataDxfId="919"/>
    <tableColumn id="52" xr3:uid="{00000000-0010-0000-0E00-000034000000}" name="2065-66" dataDxfId="918"/>
    <tableColumn id="53" xr3:uid="{00000000-0010-0000-0E00-000035000000}" name="2066-67" dataDxfId="917"/>
    <tableColumn id="54" xr3:uid="{00000000-0010-0000-0E00-000036000000}" name="2067-68" dataDxfId="916"/>
    <tableColumn id="55" xr3:uid="{00000000-0010-0000-0E00-000037000000}" name="2068-69" dataDxfId="915"/>
    <tableColumn id="56" xr3:uid="{00000000-0010-0000-0E00-000038000000}" name="2069-70" dataDxfId="914"/>
    <tableColumn id="57" xr3:uid="{00000000-0010-0000-0E00-000039000000}" name="2070-71" dataDxfId="913"/>
    <tableColumn id="58" xr3:uid="{00000000-0010-0000-0E00-00003A000000}" name="2071-72" dataDxfId="912"/>
    <tableColumn id="59" xr3:uid="{00000000-0010-0000-0E00-00003B000000}" name="2072-73" dataDxfId="911"/>
    <tableColumn id="60" xr3:uid="{00000000-0010-0000-0E00-00003C000000}" name="2073-74" dataDxfId="910"/>
    <tableColumn id="61" xr3:uid="{00000000-0010-0000-0E00-00003D000000}" name="2074-75" dataDxfId="909"/>
    <tableColumn id="62" xr3:uid="{00000000-0010-0000-0E00-00003E000000}" name="2075-76" dataDxfId="908"/>
    <tableColumn id="63" xr3:uid="{00000000-0010-0000-0E00-00003F000000}" name="2076-77" dataDxfId="907"/>
    <tableColumn id="64" xr3:uid="{00000000-0010-0000-0E00-000040000000}" name="2077-78" dataDxfId="906"/>
    <tableColumn id="65" xr3:uid="{00000000-0010-0000-0E00-000041000000}" name="2078-79" dataDxfId="905"/>
    <tableColumn id="66" xr3:uid="{00000000-0010-0000-0E00-000042000000}" name="2079-80" dataDxfId="904"/>
    <tableColumn id="67" xr3:uid="{00000000-0010-0000-0E00-000043000000}" name="2080-81" dataDxfId="903"/>
    <tableColumn id="68" xr3:uid="{00000000-0010-0000-0E00-000044000000}" name="2081-82" dataDxfId="902"/>
    <tableColumn id="69" xr3:uid="{00000000-0010-0000-0E00-000045000000}" name="2082-83" dataDxfId="901"/>
    <tableColumn id="70" xr3:uid="{00000000-0010-0000-0E00-000046000000}" name="2083-84" dataDxfId="900"/>
    <tableColumn id="71" xr3:uid="{00000000-0010-0000-0E00-000047000000}" name="2084-85" dataDxfId="899"/>
    <tableColumn id="72" xr3:uid="{00000000-0010-0000-0E00-000048000000}" name="2085-86" dataDxfId="898"/>
    <tableColumn id="73" xr3:uid="{00000000-0010-0000-0E00-000049000000}" name="2086-87" dataDxfId="897"/>
    <tableColumn id="74" xr3:uid="{00000000-0010-0000-0E00-00004A000000}" name="2087-88" dataDxfId="896"/>
    <tableColumn id="75" xr3:uid="{00000000-0010-0000-0E00-00004B000000}" name="2088-89" dataDxfId="895"/>
    <tableColumn id="76" xr3:uid="{00000000-0010-0000-0E00-00004C000000}" name="2089-90" dataDxfId="894"/>
    <tableColumn id="77" xr3:uid="{00000000-0010-0000-0E00-00004D000000}" name="2090-91" dataDxfId="893"/>
    <tableColumn id="78" xr3:uid="{00000000-0010-0000-0E00-00004E000000}" name="2091-92" dataDxfId="892"/>
    <tableColumn id="79" xr3:uid="{00000000-0010-0000-0E00-00004F000000}" name="2092-93" dataDxfId="891"/>
    <tableColumn id="80" xr3:uid="{00000000-0010-0000-0E00-000050000000}" name="2093-94" dataDxfId="890"/>
    <tableColumn id="81" xr3:uid="{00000000-0010-0000-0E00-000051000000}" name="2094-95" dataDxfId="889"/>
    <tableColumn id="82" xr3:uid="{00000000-0010-0000-0E00-000052000000}" name="2095-96" dataDxfId="888"/>
    <tableColumn id="83" xr3:uid="{00000000-0010-0000-0E00-000053000000}" name="2096-97" dataDxfId="887"/>
    <tableColumn id="84" xr3:uid="{00000000-0010-0000-0E00-000054000000}" name="2097-98" dataDxfId="886"/>
    <tableColumn id="85" xr3:uid="{00000000-0010-0000-0E00-000055000000}" name="2098-99" dataDxfId="885"/>
    <tableColumn id="86" xr3:uid="{00000000-0010-0000-0E00-000056000000}" name="2099-100" dataDxfId="88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F000000}" name="TBL3e_DYCPOpt_14_SSWSSW" displayName="TBL3e_DYCPOpt_14_SSWSSW" ref="B275:CI299" totalsRowShown="0" headerRowDxfId="883" dataDxfId="881" headerRowBorderDxfId="882" tableBorderDxfId="880" headerRowCellStyle="Normal 2 2 2" dataCellStyle="Normal 2 2 2">
  <autoFilter ref="B275:CI299" xr:uid="{00000000-0009-0000-0100-000024000000}"/>
  <tableColumns count="86">
    <tableColumn id="1" xr3:uid="{00000000-0010-0000-0F00-000001000000}" name="WRMP24 reference" dataDxfId="879" dataCellStyle="Normal 2 2 2"/>
    <tableColumn id="2" xr3:uid="{00000000-0010-0000-0F00-000002000000}" name="Option type" dataDxfId="878" dataCellStyle="Normal 2 2 2"/>
    <tableColumn id="3" xr3:uid="{00000000-0010-0000-0F00-000003000000}" name="Cat ID" dataDxfId="877" dataCellStyle="Normal 2 2 2"/>
    <tableColumn id="4" xr3:uid="{00000000-0010-0000-0F00-000004000000}" name="Unit" dataDxfId="876" dataCellStyle="Normal 2 2 2"/>
    <tableColumn id="5" xr3:uid="{00000000-0010-0000-0F00-000005000000}" name="Decimal places" dataDxfId="875" dataCellStyle="Normal 2 2 2"/>
    <tableColumn id="6" xr3:uid="{00000000-0010-0000-0F00-000006000000}" name="2019-20" dataDxfId="874" dataCellStyle="Normal 2 2 2"/>
    <tableColumn id="7" xr3:uid="{00000000-0010-0000-0F00-000007000000}" name="2020-21" dataDxfId="873" dataCellStyle="Normal 2 2 2"/>
    <tableColumn id="8" xr3:uid="{00000000-0010-0000-0F00-000008000000}" name="2021-22" dataDxfId="872" dataCellStyle="Normal 2 2 2"/>
    <tableColumn id="9" xr3:uid="{00000000-0010-0000-0F00-000009000000}" name="2022-23" dataDxfId="871" dataCellStyle="Normal 2 2 2"/>
    <tableColumn id="10" xr3:uid="{00000000-0010-0000-0F00-00000A000000}" name="2023-24" dataDxfId="870" dataCellStyle="Normal 2 2 2"/>
    <tableColumn id="11" xr3:uid="{00000000-0010-0000-0F00-00000B000000}" name="2024-25" dataDxfId="869" dataCellStyle="Normal 2 2 2"/>
    <tableColumn id="12" xr3:uid="{00000000-0010-0000-0F00-00000C000000}" name="2025-26" dataDxfId="868" dataCellStyle="Normal 2 2 2"/>
    <tableColumn id="13" xr3:uid="{00000000-0010-0000-0F00-00000D000000}" name="2026-27" dataDxfId="867" dataCellStyle="Normal 2 2 2"/>
    <tableColumn id="14" xr3:uid="{00000000-0010-0000-0F00-00000E000000}" name="2027-28" dataDxfId="866" dataCellStyle="Normal 2 2 2"/>
    <tableColumn id="15" xr3:uid="{00000000-0010-0000-0F00-00000F000000}" name="2028-29" dataDxfId="865" dataCellStyle="Normal 2 2 2"/>
    <tableColumn id="16" xr3:uid="{00000000-0010-0000-0F00-000010000000}" name="2029-30" dataDxfId="864" dataCellStyle="Normal 2 2 2"/>
    <tableColumn id="17" xr3:uid="{00000000-0010-0000-0F00-000011000000}" name="2030-31" dataDxfId="863" dataCellStyle="Normal 2 2 2"/>
    <tableColumn id="18" xr3:uid="{00000000-0010-0000-0F00-000012000000}" name="2031-32" dataDxfId="862" dataCellStyle="Normal 2 2 2"/>
    <tableColumn id="19" xr3:uid="{00000000-0010-0000-0F00-000013000000}" name="2032-33" dataDxfId="861" dataCellStyle="Normal 2 2 2"/>
    <tableColumn id="20" xr3:uid="{00000000-0010-0000-0F00-000014000000}" name="2033-34" dataDxfId="860" dataCellStyle="Normal 2 2 2"/>
    <tableColumn id="21" xr3:uid="{00000000-0010-0000-0F00-000015000000}" name="2034-35" dataDxfId="859" dataCellStyle="Normal 2 2 2"/>
    <tableColumn id="22" xr3:uid="{00000000-0010-0000-0F00-000016000000}" name="2035-36" dataDxfId="858" dataCellStyle="Normal 2 2 2"/>
    <tableColumn id="23" xr3:uid="{00000000-0010-0000-0F00-000017000000}" name="2036-37" dataDxfId="857" dataCellStyle="Normal 2 2 2"/>
    <tableColumn id="24" xr3:uid="{00000000-0010-0000-0F00-000018000000}" name="2037-38" dataDxfId="856" dataCellStyle="Normal 2 2 2"/>
    <tableColumn id="25" xr3:uid="{00000000-0010-0000-0F00-000019000000}" name="2038-39" dataDxfId="855" dataCellStyle="Normal 2 2 2"/>
    <tableColumn id="26" xr3:uid="{00000000-0010-0000-0F00-00001A000000}" name="2039-40" dataDxfId="854" dataCellStyle="Normal 2 2 2"/>
    <tableColumn id="27" xr3:uid="{00000000-0010-0000-0F00-00001B000000}" name="2040-41" dataDxfId="853" dataCellStyle="Normal 2 2 2"/>
    <tableColumn id="28" xr3:uid="{00000000-0010-0000-0F00-00001C000000}" name="2041-42" dataDxfId="852" dataCellStyle="Normal 2 2 2"/>
    <tableColumn id="29" xr3:uid="{00000000-0010-0000-0F00-00001D000000}" name="2042-43" dataDxfId="851" dataCellStyle="Normal 2 2 2"/>
    <tableColumn id="30" xr3:uid="{00000000-0010-0000-0F00-00001E000000}" name="2043-44" dataDxfId="850" dataCellStyle="Normal 2 2 2"/>
    <tableColumn id="31" xr3:uid="{00000000-0010-0000-0F00-00001F000000}" name="2044-45" dataDxfId="849" dataCellStyle="Normal 2 2 2"/>
    <tableColumn id="32" xr3:uid="{00000000-0010-0000-0F00-000020000000}" name="2045-46" dataDxfId="848" dataCellStyle="Normal 2 2 2"/>
    <tableColumn id="33" xr3:uid="{00000000-0010-0000-0F00-000021000000}" name="2046-47" dataDxfId="847" dataCellStyle="Normal 2 2 2"/>
    <tableColumn id="34" xr3:uid="{00000000-0010-0000-0F00-000022000000}" name="2047-48" dataDxfId="846" dataCellStyle="Normal 2 2 2"/>
    <tableColumn id="35" xr3:uid="{00000000-0010-0000-0F00-000023000000}" name="2048-49" dataDxfId="845" dataCellStyle="Normal 2 2 2"/>
    <tableColumn id="36" xr3:uid="{00000000-0010-0000-0F00-000024000000}" name="2049-50" dataDxfId="844" dataCellStyle="Normal 2 2 2"/>
    <tableColumn id="37" xr3:uid="{00000000-0010-0000-0F00-000025000000}" name="2050-51" dataDxfId="843" dataCellStyle="Normal 2 2 2"/>
    <tableColumn id="38" xr3:uid="{00000000-0010-0000-0F00-000026000000}" name="2051-52" dataDxfId="842" dataCellStyle="Normal 2 2 2"/>
    <tableColumn id="39" xr3:uid="{00000000-0010-0000-0F00-000027000000}" name="2052-53" dataDxfId="841" dataCellStyle="Normal 2 2 2"/>
    <tableColumn id="40" xr3:uid="{00000000-0010-0000-0F00-000028000000}" name="2053-54" dataDxfId="840" dataCellStyle="Normal 2 2 2"/>
    <tableColumn id="41" xr3:uid="{00000000-0010-0000-0F00-000029000000}" name="2054-55" dataDxfId="839" dataCellStyle="Normal 2 2 2"/>
    <tableColumn id="42" xr3:uid="{00000000-0010-0000-0F00-00002A000000}" name="2055-56" dataDxfId="838" dataCellStyle="Normal 2 2 2"/>
    <tableColumn id="43" xr3:uid="{00000000-0010-0000-0F00-00002B000000}" name="2056-57" dataDxfId="837" dataCellStyle="Normal 2 2 2"/>
    <tableColumn id="44" xr3:uid="{00000000-0010-0000-0F00-00002C000000}" name="2057-58" dataDxfId="836" dataCellStyle="Normal 2 2 2"/>
    <tableColumn id="45" xr3:uid="{00000000-0010-0000-0F00-00002D000000}" name="2058-59" dataDxfId="835" dataCellStyle="Normal 2 2 2"/>
    <tableColumn id="46" xr3:uid="{00000000-0010-0000-0F00-00002E000000}" name="2059-60" dataDxfId="834" dataCellStyle="Normal 2 2 2"/>
    <tableColumn id="47" xr3:uid="{00000000-0010-0000-0F00-00002F000000}" name="2060-61" dataDxfId="833" dataCellStyle="Normal 2 2 2"/>
    <tableColumn id="48" xr3:uid="{00000000-0010-0000-0F00-000030000000}" name="2061-62" dataDxfId="832" dataCellStyle="Normal 2 2 2"/>
    <tableColumn id="49" xr3:uid="{00000000-0010-0000-0F00-000031000000}" name="2062-63" dataDxfId="831" dataCellStyle="Normal 2 2 2"/>
    <tableColumn id="50" xr3:uid="{00000000-0010-0000-0F00-000032000000}" name="2063-64" dataDxfId="830" dataCellStyle="Normal 2 2 2"/>
    <tableColumn id="51" xr3:uid="{00000000-0010-0000-0F00-000033000000}" name="2064-65" dataDxfId="829" dataCellStyle="Normal 2 2 2"/>
    <tableColumn id="52" xr3:uid="{00000000-0010-0000-0F00-000034000000}" name="2065-66" dataDxfId="828" dataCellStyle="Normal 2 2 2"/>
    <tableColumn id="53" xr3:uid="{00000000-0010-0000-0F00-000035000000}" name="2066-67" dataDxfId="827" dataCellStyle="Normal 2 2 2"/>
    <tableColumn id="54" xr3:uid="{00000000-0010-0000-0F00-000036000000}" name="2067-68" dataDxfId="826" dataCellStyle="Normal 2 2 2"/>
    <tableColumn id="55" xr3:uid="{00000000-0010-0000-0F00-000037000000}" name="2068-69" dataDxfId="825" dataCellStyle="Normal 2 2 2"/>
    <tableColumn id="56" xr3:uid="{00000000-0010-0000-0F00-000038000000}" name="2069-70" dataDxfId="824" dataCellStyle="Normal 2 2 2"/>
    <tableColumn id="57" xr3:uid="{00000000-0010-0000-0F00-000039000000}" name="2070-71" dataDxfId="823" dataCellStyle="Normal 2 2 2"/>
    <tableColumn id="58" xr3:uid="{00000000-0010-0000-0F00-00003A000000}" name="2071-72" dataDxfId="822" dataCellStyle="Normal 2 2 2"/>
    <tableColumn id="59" xr3:uid="{00000000-0010-0000-0F00-00003B000000}" name="2072-73" dataDxfId="821" dataCellStyle="Normal 2 2 2"/>
    <tableColumn id="60" xr3:uid="{00000000-0010-0000-0F00-00003C000000}" name="2073-74" dataDxfId="820" dataCellStyle="Normal 2 2 2"/>
    <tableColumn id="61" xr3:uid="{00000000-0010-0000-0F00-00003D000000}" name="2074-75" dataDxfId="819" dataCellStyle="Normal 2 2 2"/>
    <tableColumn id="62" xr3:uid="{00000000-0010-0000-0F00-00003E000000}" name="2075-76" dataDxfId="818" dataCellStyle="Normal 2 2 2"/>
    <tableColumn id="63" xr3:uid="{00000000-0010-0000-0F00-00003F000000}" name="2076-77" dataDxfId="817" dataCellStyle="Normal 2 2 2"/>
    <tableColumn id="64" xr3:uid="{00000000-0010-0000-0F00-000040000000}" name="2077-78" dataDxfId="816" dataCellStyle="Normal 2 2 2"/>
    <tableColumn id="65" xr3:uid="{00000000-0010-0000-0F00-000041000000}" name="2078-79" dataDxfId="815" dataCellStyle="Normal 2 2 2"/>
    <tableColumn id="66" xr3:uid="{00000000-0010-0000-0F00-000042000000}" name="2079-80" dataDxfId="814" dataCellStyle="Normal 2 2 2"/>
    <tableColumn id="67" xr3:uid="{00000000-0010-0000-0F00-000043000000}" name="2080-81" dataDxfId="813" dataCellStyle="Normal 2 2 2"/>
    <tableColumn id="68" xr3:uid="{00000000-0010-0000-0F00-000044000000}" name="2081-82" dataDxfId="812" dataCellStyle="Normal 2 2 2"/>
    <tableColumn id="69" xr3:uid="{00000000-0010-0000-0F00-000045000000}" name="2082-83" dataDxfId="811" dataCellStyle="Normal 2 2 2"/>
    <tableColumn id="70" xr3:uid="{00000000-0010-0000-0F00-000046000000}" name="2083-84" dataDxfId="810" dataCellStyle="Normal 2 2 2"/>
    <tableColumn id="71" xr3:uid="{00000000-0010-0000-0F00-000047000000}" name="2084-85" dataDxfId="809" dataCellStyle="Normal 2 2 2"/>
    <tableColumn id="72" xr3:uid="{00000000-0010-0000-0F00-000048000000}" name="2085-86" dataDxfId="808" dataCellStyle="Normal 2 2 2"/>
    <tableColumn id="73" xr3:uid="{00000000-0010-0000-0F00-000049000000}" name="2086-87" dataDxfId="807" dataCellStyle="Normal 2 2 2"/>
    <tableColumn id="74" xr3:uid="{00000000-0010-0000-0F00-00004A000000}" name="2087-88" dataDxfId="806" dataCellStyle="Normal 2 2 2"/>
    <tableColumn id="75" xr3:uid="{00000000-0010-0000-0F00-00004B000000}" name="2088-89" dataDxfId="805" dataCellStyle="Normal 2 2 2"/>
    <tableColumn id="76" xr3:uid="{00000000-0010-0000-0F00-00004C000000}" name="2089-90" dataDxfId="804" dataCellStyle="Normal 2 2 2"/>
    <tableColumn id="77" xr3:uid="{00000000-0010-0000-0F00-00004D000000}" name="2090-91" dataDxfId="803" dataCellStyle="Normal 2 2 2"/>
    <tableColumn id="78" xr3:uid="{00000000-0010-0000-0F00-00004E000000}" name="2091-92" dataDxfId="802" dataCellStyle="Normal 2 2 2"/>
    <tableColumn id="79" xr3:uid="{00000000-0010-0000-0F00-00004F000000}" name="2092-93" dataDxfId="801" dataCellStyle="Normal 2 2 2"/>
    <tableColumn id="80" xr3:uid="{00000000-0010-0000-0F00-000050000000}" name="2093-94" dataDxfId="800" dataCellStyle="Normal 2 2 2"/>
    <tableColumn id="81" xr3:uid="{00000000-0010-0000-0F00-000051000000}" name="2094-95" dataDxfId="799" dataCellStyle="Normal 2 2 2"/>
    <tableColumn id="82" xr3:uid="{00000000-0010-0000-0F00-000052000000}" name="2095-96" dataDxfId="798" dataCellStyle="Normal 2 2 2"/>
    <tableColumn id="83" xr3:uid="{00000000-0010-0000-0F00-000053000000}" name="2096-97" dataDxfId="797" dataCellStyle="Normal 2 2 2"/>
    <tableColumn id="84" xr3:uid="{00000000-0010-0000-0F00-000054000000}" name="2097-98" dataDxfId="796" dataCellStyle="Normal 2 2 2"/>
    <tableColumn id="85" xr3:uid="{00000000-0010-0000-0F00-000055000000}" name="2098-99" dataDxfId="795" dataCellStyle="Normal 2 2 2"/>
    <tableColumn id="86" xr3:uid="{00000000-0010-0000-0F00-000056000000}" name="2099-100" dataDxfId="794" dataCellStyle="Normal 2 2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0000000}" name="TBL3f_DYCPFP_15_SSWSSW" displayName="TBL3f_DYCPFP_15_SSWSSW" ref="B302:CI362" totalsRowShown="0" headerRowDxfId="793" dataDxfId="792" tableBorderDxfId="791" headerRowCellStyle="Normal 2 2 2" dataCellStyle="Normal 2 2 2">
  <autoFilter ref="B302:CI362" xr:uid="{00000000-0009-0000-0100-000025000000}"/>
  <tableColumns count="86">
    <tableColumn id="1" xr3:uid="{00000000-0010-0000-1000-000001000000}" name="WRMP24 reference" dataDxfId="790" dataCellStyle="Normal 2 2 2"/>
    <tableColumn id="2" xr3:uid="{00000000-0010-0000-1000-000002000000}" name="Component" dataDxfId="789" dataCellStyle="Normal 2 2 2"/>
    <tableColumn id="3" xr3:uid="{00000000-0010-0000-1000-000003000000}" name="Derivation" dataDxfId="788" dataCellStyle="Normal 2 2 2"/>
    <tableColumn id="4" xr3:uid="{00000000-0010-0000-1000-000004000000}" name="Unit" dataDxfId="787" dataCellStyle="Normal 2 2 2"/>
    <tableColumn id="5" xr3:uid="{00000000-0010-0000-1000-000005000000}" name="Decimal places" dataDxfId="786" dataCellStyle="Normal 2 2 2"/>
    <tableColumn id="6" xr3:uid="{00000000-0010-0000-1000-000006000000}" name="2019-20" dataDxfId="785" dataCellStyle="Normal 2 2 2"/>
    <tableColumn id="7" xr3:uid="{00000000-0010-0000-1000-000007000000}" name="2020-21" dataDxfId="784" dataCellStyle="Normal 2 2 2"/>
    <tableColumn id="8" xr3:uid="{00000000-0010-0000-1000-000008000000}" name="2021-22" dataDxfId="783" dataCellStyle="Normal 2 2 2"/>
    <tableColumn id="9" xr3:uid="{00000000-0010-0000-1000-000009000000}" name="2022-23" dataDxfId="782" dataCellStyle="Normal 2 2 2"/>
    <tableColumn id="10" xr3:uid="{00000000-0010-0000-1000-00000A000000}" name="2023-24" dataDxfId="781" dataCellStyle="Normal 2 2 2"/>
    <tableColumn id="11" xr3:uid="{00000000-0010-0000-1000-00000B000000}" name="2024-25" dataDxfId="780" dataCellStyle="Normal 2 2 2"/>
    <tableColumn id="12" xr3:uid="{00000000-0010-0000-1000-00000C000000}" name="2025-26" dataDxfId="779" dataCellStyle="Normal 2 2 2"/>
    <tableColumn id="13" xr3:uid="{00000000-0010-0000-1000-00000D000000}" name="2026-27" dataDxfId="778" dataCellStyle="Normal 2 2 2"/>
    <tableColumn id="14" xr3:uid="{00000000-0010-0000-1000-00000E000000}" name="2027-28" dataDxfId="777" dataCellStyle="Normal 2 2 2"/>
    <tableColumn id="15" xr3:uid="{00000000-0010-0000-1000-00000F000000}" name="2028-29" dataDxfId="776" dataCellStyle="Normal 2 2 2"/>
    <tableColumn id="16" xr3:uid="{00000000-0010-0000-1000-000010000000}" name="2029-30" dataDxfId="775" dataCellStyle="Normal 2 2 2"/>
    <tableColumn id="17" xr3:uid="{00000000-0010-0000-1000-000011000000}" name="2030-31" dataDxfId="774" dataCellStyle="Normal 2 2 2"/>
    <tableColumn id="18" xr3:uid="{00000000-0010-0000-1000-000012000000}" name="2031-32" dataDxfId="773" dataCellStyle="Normal 2 2 2"/>
    <tableColumn id="19" xr3:uid="{00000000-0010-0000-1000-000013000000}" name="2032-33" dataDxfId="772" dataCellStyle="Normal 2 2 2"/>
    <tableColumn id="20" xr3:uid="{00000000-0010-0000-1000-000014000000}" name="2033-34" dataDxfId="771" dataCellStyle="Normal 2 2 2"/>
    <tableColumn id="21" xr3:uid="{00000000-0010-0000-1000-000015000000}" name="2034-35" dataDxfId="770" dataCellStyle="Normal 2 2 2"/>
    <tableColumn id="22" xr3:uid="{00000000-0010-0000-1000-000016000000}" name="2035-36" dataDxfId="769" dataCellStyle="Normal 2 2 2"/>
    <tableColumn id="23" xr3:uid="{00000000-0010-0000-1000-000017000000}" name="2036-37" dataDxfId="768" dataCellStyle="Normal 2 2 2"/>
    <tableColumn id="24" xr3:uid="{00000000-0010-0000-1000-000018000000}" name="2037-38" dataDxfId="767" dataCellStyle="Normal 2 2 2"/>
    <tableColumn id="25" xr3:uid="{00000000-0010-0000-1000-000019000000}" name="2038-39" dataDxfId="766" dataCellStyle="Normal 2 2 2"/>
    <tableColumn id="26" xr3:uid="{00000000-0010-0000-1000-00001A000000}" name="2039-40" dataDxfId="765" dataCellStyle="Normal 2 2 2"/>
    <tableColumn id="27" xr3:uid="{00000000-0010-0000-1000-00001B000000}" name="2040-41" dataDxfId="764" dataCellStyle="Normal 2 2 2"/>
    <tableColumn id="28" xr3:uid="{00000000-0010-0000-1000-00001C000000}" name="2041-42" dataDxfId="763" dataCellStyle="Normal 2 2 2"/>
    <tableColumn id="29" xr3:uid="{00000000-0010-0000-1000-00001D000000}" name="2042-43" dataDxfId="762" dataCellStyle="Normal 2 2 2"/>
    <tableColumn id="30" xr3:uid="{00000000-0010-0000-1000-00001E000000}" name="2043-44" dataDxfId="761" dataCellStyle="Normal 2 2 2"/>
    <tableColumn id="31" xr3:uid="{00000000-0010-0000-1000-00001F000000}" name="2044-45" dataDxfId="760" dataCellStyle="Normal 2 2 2"/>
    <tableColumn id="32" xr3:uid="{00000000-0010-0000-1000-000020000000}" name="2045-46" dataDxfId="759" dataCellStyle="Normal 2 2 2"/>
    <tableColumn id="33" xr3:uid="{00000000-0010-0000-1000-000021000000}" name="2046-47" dataDxfId="758" dataCellStyle="Normal 2 2 2"/>
    <tableColumn id="34" xr3:uid="{00000000-0010-0000-1000-000022000000}" name="2047-48" dataDxfId="757" dataCellStyle="Normal 2 2 2"/>
    <tableColumn id="35" xr3:uid="{00000000-0010-0000-1000-000023000000}" name="2048-49" dataDxfId="756" dataCellStyle="Normal 2 2 2"/>
    <tableColumn id="36" xr3:uid="{00000000-0010-0000-1000-000024000000}" name="2049-50" dataDxfId="755" dataCellStyle="Normal 2 2 2"/>
    <tableColumn id="37" xr3:uid="{00000000-0010-0000-1000-000025000000}" name="2050-51" dataDxfId="754" dataCellStyle="Normal 2 2 2"/>
    <tableColumn id="38" xr3:uid="{00000000-0010-0000-1000-000026000000}" name="2051-52" dataDxfId="753" dataCellStyle="Normal 2 2 2"/>
    <tableColumn id="39" xr3:uid="{00000000-0010-0000-1000-000027000000}" name="2052-53" dataDxfId="752" dataCellStyle="Normal 2 2 2"/>
    <tableColumn id="40" xr3:uid="{00000000-0010-0000-1000-000028000000}" name="2053-54" dataDxfId="751" dataCellStyle="Normal 2 2 2"/>
    <tableColumn id="41" xr3:uid="{00000000-0010-0000-1000-000029000000}" name="2054-55" dataDxfId="750" dataCellStyle="Normal 2 2 2"/>
    <tableColumn id="42" xr3:uid="{00000000-0010-0000-1000-00002A000000}" name="2055-56" dataDxfId="749" dataCellStyle="Normal 2 2 2"/>
    <tableColumn id="43" xr3:uid="{00000000-0010-0000-1000-00002B000000}" name="2056-57" dataDxfId="748" dataCellStyle="Normal 2 2 2"/>
    <tableColumn id="44" xr3:uid="{00000000-0010-0000-1000-00002C000000}" name="2057-58" dataDxfId="747" dataCellStyle="Normal 2 2 2"/>
    <tableColumn id="45" xr3:uid="{00000000-0010-0000-1000-00002D000000}" name="2058-59" dataDxfId="746" dataCellStyle="Normal 2 2 2"/>
    <tableColumn id="46" xr3:uid="{00000000-0010-0000-1000-00002E000000}" name="2059-60" dataDxfId="745" dataCellStyle="Normal 2 2 2"/>
    <tableColumn id="47" xr3:uid="{00000000-0010-0000-1000-00002F000000}" name="2060-61" dataDxfId="744" dataCellStyle="Normal 2 2 2"/>
    <tableColumn id="48" xr3:uid="{00000000-0010-0000-1000-000030000000}" name="2061-62" dataDxfId="743" dataCellStyle="Normal 2 2 2"/>
    <tableColumn id="49" xr3:uid="{00000000-0010-0000-1000-000031000000}" name="2062-63" dataDxfId="742" dataCellStyle="Normal 2 2 2"/>
    <tableColumn id="50" xr3:uid="{00000000-0010-0000-1000-000032000000}" name="2063-64" dataDxfId="741" dataCellStyle="Normal 2 2 2"/>
    <tableColumn id="51" xr3:uid="{00000000-0010-0000-1000-000033000000}" name="2064-65" dataDxfId="740" dataCellStyle="Normal 2 2 2"/>
    <tableColumn id="52" xr3:uid="{00000000-0010-0000-1000-000034000000}" name="2065-66" dataDxfId="739" dataCellStyle="Normal 2 2 2"/>
    <tableColumn id="53" xr3:uid="{00000000-0010-0000-1000-000035000000}" name="2066-67" dataDxfId="738" dataCellStyle="Normal 2 2 2"/>
    <tableColumn id="54" xr3:uid="{00000000-0010-0000-1000-000036000000}" name="2067-68" dataDxfId="737" dataCellStyle="Normal 2 2 2"/>
    <tableColumn id="55" xr3:uid="{00000000-0010-0000-1000-000037000000}" name="2068-69" dataDxfId="736" dataCellStyle="Normal 2 2 2"/>
    <tableColumn id="56" xr3:uid="{00000000-0010-0000-1000-000038000000}" name="2069-70" dataDxfId="735" dataCellStyle="Normal 2 2 2"/>
    <tableColumn id="57" xr3:uid="{00000000-0010-0000-1000-000039000000}" name="2070-71" dataDxfId="734" dataCellStyle="Normal 2 2 2"/>
    <tableColumn id="58" xr3:uid="{00000000-0010-0000-1000-00003A000000}" name="2071-72" dataDxfId="733" dataCellStyle="Normal 2 2 2"/>
    <tableColumn id="59" xr3:uid="{00000000-0010-0000-1000-00003B000000}" name="2072-73" dataDxfId="732" dataCellStyle="Normal 2 2 2"/>
    <tableColumn id="60" xr3:uid="{00000000-0010-0000-1000-00003C000000}" name="2073-74" dataDxfId="731" dataCellStyle="Normal 2 2 2"/>
    <tableColumn id="61" xr3:uid="{00000000-0010-0000-1000-00003D000000}" name="2074-75" dataDxfId="730" dataCellStyle="Normal 2 2 2"/>
    <tableColumn id="62" xr3:uid="{00000000-0010-0000-1000-00003E000000}" name="2075-76" dataDxfId="729" dataCellStyle="Normal 2 2 2"/>
    <tableColumn id="63" xr3:uid="{00000000-0010-0000-1000-00003F000000}" name="2076-77" dataDxfId="728" dataCellStyle="Normal 2 2 2"/>
    <tableColumn id="64" xr3:uid="{00000000-0010-0000-1000-000040000000}" name="2077-78" dataDxfId="727" dataCellStyle="Normal 2 2 2"/>
    <tableColumn id="65" xr3:uid="{00000000-0010-0000-1000-000041000000}" name="2078-79" dataDxfId="726" dataCellStyle="Normal 2 2 2"/>
    <tableColumn id="66" xr3:uid="{00000000-0010-0000-1000-000042000000}" name="2079-80" dataDxfId="725" dataCellStyle="Normal 2 2 2"/>
    <tableColumn id="67" xr3:uid="{00000000-0010-0000-1000-000043000000}" name="2080-81" dataDxfId="724" dataCellStyle="Normal 2 2 2"/>
    <tableColumn id="68" xr3:uid="{00000000-0010-0000-1000-000044000000}" name="2081-82" dataDxfId="723" dataCellStyle="Normal 2 2 2"/>
    <tableColumn id="69" xr3:uid="{00000000-0010-0000-1000-000045000000}" name="2082-83" dataDxfId="722" dataCellStyle="Normal 2 2 2"/>
    <tableColumn id="70" xr3:uid="{00000000-0010-0000-1000-000046000000}" name="2083-84" dataDxfId="721" dataCellStyle="Normal 2 2 2"/>
    <tableColumn id="71" xr3:uid="{00000000-0010-0000-1000-000047000000}" name="2084-85" dataDxfId="720" dataCellStyle="Normal 2 2 2"/>
    <tableColumn id="72" xr3:uid="{00000000-0010-0000-1000-000048000000}" name="2085-86" dataDxfId="719" dataCellStyle="Normal 2 2 2"/>
    <tableColumn id="73" xr3:uid="{00000000-0010-0000-1000-000049000000}" name="2086-87" dataDxfId="718" dataCellStyle="Normal 2 2 2"/>
    <tableColumn id="74" xr3:uid="{00000000-0010-0000-1000-00004A000000}" name="2087-88" dataDxfId="717" dataCellStyle="Normal 2 2 2"/>
    <tableColumn id="75" xr3:uid="{00000000-0010-0000-1000-00004B000000}" name="2088-89" dataDxfId="716" dataCellStyle="Normal 2 2 2"/>
    <tableColumn id="76" xr3:uid="{00000000-0010-0000-1000-00004C000000}" name="2089-90" dataDxfId="715" dataCellStyle="Normal 2 2 2"/>
    <tableColumn id="77" xr3:uid="{00000000-0010-0000-1000-00004D000000}" name="2090-91" dataDxfId="714" dataCellStyle="Normal 2 2 2"/>
    <tableColumn id="78" xr3:uid="{00000000-0010-0000-1000-00004E000000}" name="2091-92" dataDxfId="713" dataCellStyle="Normal 2 2 2"/>
    <tableColumn id="79" xr3:uid="{00000000-0010-0000-1000-00004F000000}" name="2092-93" dataDxfId="712" dataCellStyle="Normal 2 2 2"/>
    <tableColumn id="80" xr3:uid="{00000000-0010-0000-1000-000050000000}" name="2093-94" dataDxfId="711" dataCellStyle="Normal 2 2 2"/>
    <tableColumn id="81" xr3:uid="{00000000-0010-0000-1000-000051000000}" name="2094-95" dataDxfId="710" dataCellStyle="Normal 2 2 2"/>
    <tableColumn id="82" xr3:uid="{00000000-0010-0000-1000-000052000000}" name="2095-96" dataDxfId="709" dataCellStyle="Normal 2 2 2"/>
    <tableColumn id="83" xr3:uid="{00000000-0010-0000-1000-000053000000}" name="2096-97" dataDxfId="708" dataCellStyle="Normal 2 2 2"/>
    <tableColumn id="84" xr3:uid="{00000000-0010-0000-1000-000054000000}" name="2097-98" dataDxfId="707" dataCellStyle="Normal 2 2 2"/>
    <tableColumn id="85" xr3:uid="{00000000-0010-0000-1000-000055000000}" name="2098-99" dataDxfId="706" dataCellStyle="Normal 2 2 2"/>
    <tableColumn id="86" xr3:uid="{00000000-0010-0000-1000-000056000000}" name="2099-100" dataDxfId="705" dataCellStyle="Normal 2 2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BL4_OptApp" displayName="TBL4_OptApp" ref="B5:AZ69" totalsRowShown="0" headerRowDxfId="699" dataDxfId="697" headerRowBorderDxfId="698" tableBorderDxfId="696">
  <autoFilter ref="B5:AZ69" xr:uid="{00000000-0009-0000-0100-000012000000}"/>
  <tableColumns count="51">
    <tableColumn id="42" xr3:uid="{00000000-0010-0000-1100-00002A000000}" name="WRMP24 Reference" dataDxfId="695">
      <calculatedColumnFormula>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calculatedColumnFormula>
    </tableColumn>
    <tableColumn id="1" xr3:uid="{00000000-0010-0000-1100-000001000000}" name="Option ID" dataDxfId="694"/>
    <tableColumn id="2" xr3:uid="{00000000-0010-0000-1100-000002000000}" name="Option Name" dataDxfId="693"/>
    <tableColumn id="3" xr3:uid="{00000000-0010-0000-1100-000003000000}" name="Option type_x000a_Defined List" dataDxfId="692"/>
    <tableColumn id="4" xr3:uid="{00000000-0010-0000-1100-000004000000}" name="Option Group" dataDxfId="691">
      <calculatedColumnFormula>VLOOKUP(TBL4_OptApp[[#This Row],[Option type
Defined List]],'Option Typs_Grps'!B$2:C$47, 2, FALSE)</calculatedColumnFormula>
    </tableColumn>
    <tableColumn id="5" xr3:uid="{00000000-0010-0000-1100-000005000000}" name="WRZ(s) benefitting from option_x000a__x000a_Defined codes, accept multiples using &quot;,&quot; separator, or &quot;Company Wide&quot;" dataDxfId="690"/>
    <tableColumn id="6" xr3:uid="{00000000-0010-0000-1100-000006000000}" name="Option status_x000a_Defined" dataDxfId="689"/>
    <tableColumn id="7" xr3:uid="{00000000-0010-0000-1100-000007000000}" name="Third Party Option Flag_x000a_Y/N" dataDxfId="688"/>
    <tableColumn id="19" xr3:uid="{00000000-0010-0000-1100-000013000000}" name="Partnership Option TOTEX - all parties _x000a_(where applicable)_x000a__x000a_" dataDxfId="687"/>
    <tableColumn id="8" xr3:uid="{00000000-0010-0000-1100-000008000000}" name="Interdependent Options_x000a_(State one or more option IDs)" dataDxfId="686"/>
    <tableColumn id="9" xr3:uid="{00000000-0010-0000-1100-000009000000}" name="Preferred (Most Likely) Programme Y/N" dataDxfId="685"/>
    <tableColumn id="53" xr3:uid="{00000000-0010-0000-1100-000035000000}" name="Least Cost Programme Y/N" dataDxfId="684"/>
    <tableColumn id="30" xr3:uid="{00000000-0010-0000-1100-00001E000000}" name="Ofwat Core Programme Y/N" dataDxfId="683"/>
    <tableColumn id="10" xr3:uid="{00000000-0010-0000-1100-00000A000000}" name="Alternative Programme 1_x000a_Y/N" dataDxfId="682"/>
    <tableColumn id="11" xr3:uid="{00000000-0010-0000-1100-00000B000000}" name="Alternative Programme 2_x000a_Y/N" dataDxfId="681"/>
    <tableColumn id="12" xr3:uid="{00000000-0010-0000-1100-00000C000000}" name="Alternative Programme 3_x000a_Y/N" dataDxfId="680"/>
    <tableColumn id="13" xr3:uid="{00000000-0010-0000-1100-00000D000000}" name="Reason for option rejection" dataDxfId="679"/>
    <tableColumn id="14" xr3:uid="{00000000-0010-0000-1100-00000E000000}" name="WRZ transfer is from_x000a_Defined List" dataDxfId="678"/>
    <tableColumn id="15" xr3:uid="{00000000-0010-0000-1100-00000F000000}" name="WRZ transfer is to_x000a_Defined List" dataDxfId="677"/>
    <tableColumn id="16" xr3:uid="{00000000-0010-0000-1100-000010000000}" name="Gains in WAFU / Savings in Demand on full implementation (Ml/d)" dataDxfId="676"/>
    <tableColumn id="17" xr3:uid="{00000000-0010-0000-1100-000011000000}" name="Option benefits lead-in time (Years)" dataDxfId="675"/>
    <tableColumn id="18" xr3:uid="{00000000-0010-0000-1100-000012000000}" name="First year of option use in preferred programme (year)_x000a_(Preferred programme (most likely) only)" dataDxfId="674"/>
    <tableColumn id="20" xr3:uid="{00000000-0010-0000-1100-000014000000}" name="Totex expenditure prior to option in use (£m)" dataDxfId="673"/>
    <tableColumn id="21" xr3:uid="{00000000-0010-0000-1100-000015000000}" name="Totex expenditure per annum post option in use under maximum utilisation scenario (£m)" dataDxfId="672"/>
    <tableColumn id="22" xr3:uid="{00000000-0010-0000-1100-000016000000}" name="Average totex expenditure per annum post option in use (£m)" dataDxfId="671"/>
    <tableColumn id="23" xr3:uid="{00000000-0010-0000-1100-000017000000}" name="Average option utilisation used for average totex expenditure and operational carbon forecasts (Ml/d)" dataDxfId="670"/>
    <tableColumn id="24" xr3:uid="{00000000-0010-0000-1100-000018000000}" name="Maximum option utilisation across the planning period (Ml/d)" dataDxfId="669"/>
    <tableColumn id="25" xr3:uid="{00000000-0010-0000-1100-000019000000}" name="Embodied carbon emissions_x000a_(tCO2 equivalent)" dataDxfId="668"/>
    <tableColumn id="26" xr3:uid="{00000000-0010-0000-1100-00001A000000}" name="Operational carbon emissions under maximum utilisation scenario_x000a_(tCO2 equivalent per annum)" dataDxfId="667"/>
    <tableColumn id="27" xr3:uid="{00000000-0010-0000-1100-00001B000000}" name="Average operational carbon emissions_x000a_(tCO2 equivalent per annum)" dataDxfId="666"/>
    <tableColumn id="31" xr3:uid="{00000000-0010-0000-1100-00001F000000}" name="Total Carbon Cost (£M)" dataDxfId="665"/>
    <tableColumn id="28" xr3:uid="{00000000-0010-0000-1100-00001C000000}" name="Average Incremental Cost (AIC)_x000a_(p/m3)" dataDxfId="664"/>
    <tableColumn id="29" xr3:uid="{00000000-0010-0000-1100-00001D000000}" name="Total NPC (£m)" dataDxfId="663"/>
    <tableColumn id="32" xr3:uid="{00000000-0010-0000-1100-000020000000}" name="Natural capital impact of option_x000a_(£M - excluding biodiversity)" dataDxfId="662"/>
    <tableColumn id="33" xr3:uid="{00000000-0010-0000-1100-000021000000}" name="B&amp;H_x000a_Non-monetised metric where applicable (define units)" dataDxfId="661"/>
    <tableColumn id="46" xr3:uid="{00000000-0010-0000-1100-00002E000000}" name="B&amp;H_x000a_Monetised metric where applicable (£M)" dataDxfId="660"/>
    <tableColumn id="34" xr3:uid="{00000000-0010-0000-1100-000022000000}" name="CR_x000a_Non-monetised metric where applicable (define units)" dataDxfId="659"/>
    <tableColumn id="47" xr3:uid="{00000000-0010-0000-1100-00002F000000}" name="CR_x000a_Monetised metric where applicable (£M)" dataDxfId="658"/>
    <tableColumn id="35" xr3:uid="{00000000-0010-0000-1100-000023000000}" name="NHR_x000a_Non-monetised metric where applicable (define units)" dataDxfId="657"/>
    <tableColumn id="48" xr3:uid="{00000000-0010-0000-1100-000030000000}" name="NHR_x000a_Monetised metric where applicable (£M)" dataDxfId="656"/>
    <tableColumn id="36" xr3:uid="{00000000-0010-0000-1100-000024000000}" name="WP_x000a_Non-monetised metric where applicable (define units)" dataDxfId="655"/>
    <tableColumn id="49" xr3:uid="{00000000-0010-0000-1100-000031000000}" name="WP_x000a_Monetised metric where applicable (£M)" dataDxfId="654"/>
    <tableColumn id="37" xr3:uid="{00000000-0010-0000-1100-000025000000}" name="WReg_x000a_Non-monetised metric where applicable (define units)" dataDxfId="653"/>
    <tableColumn id="50" xr3:uid="{00000000-0010-0000-1100-000032000000}" name="WReg_x000a_Monetised metric where applicable (£M)" dataDxfId="652"/>
    <tableColumn id="38" xr3:uid="{00000000-0010-0000-1100-000026000000}" name="R&amp;T_x000a_Non-monetised metric where applicable (define units)" dataDxfId="651"/>
    <tableColumn id="51" xr3:uid="{00000000-0010-0000-1100-000033000000}" name="R&amp;T_x000a_Monetised metric where applicable (£M)" dataDxfId="650"/>
    <tableColumn id="39" xr3:uid="{00000000-0010-0000-1100-000027000000}" name="R&amp;T_x000a_Monetised metric where applicable (£M2019/year)" dataDxfId="649"/>
    <tableColumn id="40" xr3:uid="{00000000-0010-0000-1100-000028000000}" name="M4a Flood Risk: positive (80 yr £m NPV)" dataDxfId="648"/>
    <tableColumn id="41" xr3:uid="{00000000-0010-0000-1100-000029000000}" name="M4b Flood risk: negative (80 yr £m NPV)" dataDxfId="647"/>
    <tableColumn id="45" xr3:uid="{00000000-0010-0000-1100-00002D000000}" name="M5a Human and social wellbeing: positive (80 yr £m NPV)" dataDxfId="646"/>
    <tableColumn id="52" xr3:uid="{00000000-0010-0000-1100-000034000000}" name="M5b Human and social wellbeing: negative (80 yr £m NPV)2" dataDxfId="645"/>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BL5_OptBen" displayName="TBL5_OptBen" ref="B5:CN65" totalsRowShown="0" headerRowDxfId="644" dataDxfId="642" headerRowBorderDxfId="643" tableBorderDxfId="641">
  <autoFilter ref="B5:CN65" xr:uid="{00000000-0009-0000-0100-000013000000}">
    <filterColumn colId="6">
      <filters>
        <filter val="Preferred"/>
      </filters>
    </filterColumn>
  </autoFilter>
  <tableColumns count="91">
    <tableColumn id="1" xr3:uid="{00000000-0010-0000-1200-000001000000}" name="WRMP24 Reference" dataDxfId="640">
      <calculatedColumnFormula>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calculatedColumnFormula>
    </tableColumn>
    <tableColumn id="2" xr3:uid="{00000000-0010-0000-1200-000002000000}" name="Option name" dataDxfId="639"/>
    <tableColumn id="3" xr3:uid="{00000000-0010-0000-1200-000003000000}" name="Option ID" dataDxfId="638"/>
    <tableColumn id="4" xr3:uid="{00000000-0010-0000-1200-000004000000}" name="Option Type (defined list)" dataDxfId="637"/>
    <tableColumn id="5" xr3:uid="{00000000-0010-0000-1200-000005000000}" name="Option Group" dataDxfId="636">
      <calculatedColumnFormula>VLOOKUP(TBL5_OptBen[[#This Row],[Option Type (defined list)]],'Option Typs_Grps'!B$2:C$47, 2, FALSE)</calculatedColumnFormula>
    </tableColumn>
    <tableColumn id="6" xr3:uid="{00000000-0010-0000-1200-000006000000}" name="Sub-option (Y/N)" dataDxfId="635"/>
    <tableColumn id="7" xr3:uid="{00000000-0010-0000-1200-000007000000}" name="Preferred (most likely), Least Cost, Ofwat Core or Alternative Programme" dataDxfId="634"/>
    <tableColumn id="8" xr3:uid="{00000000-0010-0000-1200-000008000000}" name="WRZ (defined list)" dataDxfId="633"/>
    <tableColumn id="91" xr3:uid="{00000000-0010-0000-1200-00005B000000}" name="Unit" dataDxfId="632"/>
    <tableColumn id="90" xr3:uid="{00000000-0010-0000-1200-00005A000000}" name="Decimal places" dataDxfId="631"/>
    <tableColumn id="89" xr3:uid="{00000000-0010-0000-1200-000059000000}" name="2019-20" dataDxfId="630"/>
    <tableColumn id="87" xr3:uid="{00000000-0010-0000-1200-000057000000}" name="2020-21" dataDxfId="629"/>
    <tableColumn id="88" xr3:uid="{00000000-0010-0000-1200-000058000000}" name="2021-22" dataDxfId="628"/>
    <tableColumn id="9" xr3:uid="{00000000-0010-0000-1200-000009000000}" name="2022-23" dataDxfId="627"/>
    <tableColumn id="10" xr3:uid="{00000000-0010-0000-1200-00000A000000}" name="2023-24" dataDxfId="626"/>
    <tableColumn id="11" xr3:uid="{00000000-0010-0000-1200-00000B000000}" name="2024-25" dataDxfId="625"/>
    <tableColumn id="12" xr3:uid="{00000000-0010-0000-1200-00000C000000}" name="2025-26" dataDxfId="624"/>
    <tableColumn id="13" xr3:uid="{00000000-0010-0000-1200-00000D000000}" name="2026-27" dataDxfId="623"/>
    <tableColumn id="14" xr3:uid="{00000000-0010-0000-1200-00000E000000}" name="2027-28" dataDxfId="622"/>
    <tableColumn id="15" xr3:uid="{00000000-0010-0000-1200-00000F000000}" name="2028-29" dataDxfId="621"/>
    <tableColumn id="16" xr3:uid="{00000000-0010-0000-1200-000010000000}" name="2029-30" dataDxfId="620"/>
    <tableColumn id="17" xr3:uid="{00000000-0010-0000-1200-000011000000}" name="2030-31" dataDxfId="619"/>
    <tableColumn id="18" xr3:uid="{00000000-0010-0000-1200-000012000000}" name="2031-32" dataDxfId="618"/>
    <tableColumn id="19" xr3:uid="{00000000-0010-0000-1200-000013000000}" name="2032-33" dataDxfId="617"/>
    <tableColumn id="20" xr3:uid="{00000000-0010-0000-1200-000014000000}" name="2033-34" dataDxfId="616"/>
    <tableColumn id="21" xr3:uid="{00000000-0010-0000-1200-000015000000}" name="2034-35" dataDxfId="615"/>
    <tableColumn id="22" xr3:uid="{00000000-0010-0000-1200-000016000000}" name="2035-36" dataDxfId="614"/>
    <tableColumn id="23" xr3:uid="{00000000-0010-0000-1200-000017000000}" name="2036-37" dataDxfId="613"/>
    <tableColumn id="24" xr3:uid="{00000000-0010-0000-1200-000018000000}" name="2037-38" dataDxfId="612"/>
    <tableColumn id="25" xr3:uid="{00000000-0010-0000-1200-000019000000}" name="2038-39" dataDxfId="611"/>
    <tableColumn id="26" xr3:uid="{00000000-0010-0000-1200-00001A000000}" name="2039-40" dataDxfId="610"/>
    <tableColumn id="27" xr3:uid="{00000000-0010-0000-1200-00001B000000}" name="2040-41" dataDxfId="609"/>
    <tableColumn id="28" xr3:uid="{00000000-0010-0000-1200-00001C000000}" name="2041-42" dataDxfId="608"/>
    <tableColumn id="29" xr3:uid="{00000000-0010-0000-1200-00001D000000}" name="2042-43" dataDxfId="607"/>
    <tableColumn id="30" xr3:uid="{00000000-0010-0000-1200-00001E000000}" name="2043-44" dataDxfId="606"/>
    <tableColumn id="31" xr3:uid="{00000000-0010-0000-1200-00001F000000}" name="2044-45" dataDxfId="605"/>
    <tableColumn id="32" xr3:uid="{00000000-0010-0000-1200-000020000000}" name="2045-46" dataDxfId="604"/>
    <tableColumn id="33" xr3:uid="{00000000-0010-0000-1200-000021000000}" name="2046-47" dataDxfId="603"/>
    <tableColumn id="34" xr3:uid="{00000000-0010-0000-1200-000022000000}" name="2047-48" dataDxfId="602"/>
    <tableColumn id="35" xr3:uid="{00000000-0010-0000-1200-000023000000}" name="2048-49" dataDxfId="601"/>
    <tableColumn id="36" xr3:uid="{00000000-0010-0000-1200-000024000000}" name="2049-50" dataDxfId="600"/>
    <tableColumn id="37" xr3:uid="{00000000-0010-0000-1200-000025000000}" name="2050-51" dataDxfId="599"/>
    <tableColumn id="38" xr3:uid="{00000000-0010-0000-1200-000026000000}" name="2051-52" dataDxfId="598"/>
    <tableColumn id="39" xr3:uid="{00000000-0010-0000-1200-000027000000}" name="2052-53" dataDxfId="597"/>
    <tableColumn id="40" xr3:uid="{00000000-0010-0000-1200-000028000000}" name="2053-54" dataDxfId="596"/>
    <tableColumn id="41" xr3:uid="{00000000-0010-0000-1200-000029000000}" name="2054-55" dataDxfId="595"/>
    <tableColumn id="42" xr3:uid="{00000000-0010-0000-1200-00002A000000}" name="2055-56" dataDxfId="594"/>
    <tableColumn id="43" xr3:uid="{00000000-0010-0000-1200-00002B000000}" name="2056-57" dataDxfId="593"/>
    <tableColumn id="44" xr3:uid="{00000000-0010-0000-1200-00002C000000}" name="2057-58" dataDxfId="592"/>
    <tableColumn id="45" xr3:uid="{00000000-0010-0000-1200-00002D000000}" name="2058-59" dataDxfId="591"/>
    <tableColumn id="46" xr3:uid="{00000000-0010-0000-1200-00002E000000}" name="2059-60" dataDxfId="590"/>
    <tableColumn id="47" xr3:uid="{00000000-0010-0000-1200-00002F000000}" name="2060-61" dataDxfId="589"/>
    <tableColumn id="48" xr3:uid="{00000000-0010-0000-1200-000030000000}" name="2061-62" dataDxfId="588"/>
    <tableColumn id="49" xr3:uid="{00000000-0010-0000-1200-000031000000}" name="2062-63" dataDxfId="587"/>
    <tableColumn id="50" xr3:uid="{00000000-0010-0000-1200-000032000000}" name="2063-64" dataDxfId="586"/>
    <tableColumn id="51" xr3:uid="{00000000-0010-0000-1200-000033000000}" name="2064-65" dataDxfId="585"/>
    <tableColumn id="52" xr3:uid="{00000000-0010-0000-1200-000034000000}" name="2065-66" dataDxfId="584"/>
    <tableColumn id="53" xr3:uid="{00000000-0010-0000-1200-000035000000}" name="2066-67" dataDxfId="583"/>
    <tableColumn id="54" xr3:uid="{00000000-0010-0000-1200-000036000000}" name="2067-68" dataDxfId="582"/>
    <tableColumn id="55" xr3:uid="{00000000-0010-0000-1200-000037000000}" name="2068-69" dataDxfId="581"/>
    <tableColumn id="56" xr3:uid="{00000000-0010-0000-1200-000038000000}" name="2069-70" dataDxfId="580"/>
    <tableColumn id="57" xr3:uid="{00000000-0010-0000-1200-000039000000}" name="2070-71" dataDxfId="579"/>
    <tableColumn id="58" xr3:uid="{00000000-0010-0000-1200-00003A000000}" name="2071-72" dataDxfId="578"/>
    <tableColumn id="59" xr3:uid="{00000000-0010-0000-1200-00003B000000}" name="2072-73" dataDxfId="577"/>
    <tableColumn id="60" xr3:uid="{00000000-0010-0000-1200-00003C000000}" name="2073-74" dataDxfId="576"/>
    <tableColumn id="61" xr3:uid="{00000000-0010-0000-1200-00003D000000}" name="2074-75" dataDxfId="575"/>
    <tableColumn id="62" xr3:uid="{00000000-0010-0000-1200-00003E000000}" name="2075-76" dataDxfId="574"/>
    <tableColumn id="63" xr3:uid="{00000000-0010-0000-1200-00003F000000}" name="2076-77" dataDxfId="573"/>
    <tableColumn id="64" xr3:uid="{00000000-0010-0000-1200-000040000000}" name="2077-78" dataDxfId="572"/>
    <tableColumn id="65" xr3:uid="{00000000-0010-0000-1200-000041000000}" name="2078-79" dataDxfId="571"/>
    <tableColumn id="66" xr3:uid="{00000000-0010-0000-1200-000042000000}" name="2079-80" dataDxfId="570"/>
    <tableColumn id="67" xr3:uid="{00000000-0010-0000-1200-000043000000}" name="2080-81" dataDxfId="569"/>
    <tableColumn id="68" xr3:uid="{00000000-0010-0000-1200-000044000000}" name="2081-82" dataDxfId="568"/>
    <tableColumn id="69" xr3:uid="{00000000-0010-0000-1200-000045000000}" name="2082-83" dataDxfId="567"/>
    <tableColumn id="70" xr3:uid="{00000000-0010-0000-1200-000046000000}" name="2083-84" dataDxfId="566"/>
    <tableColumn id="71" xr3:uid="{00000000-0010-0000-1200-000047000000}" name="2084-85" dataDxfId="565"/>
    <tableColumn id="72" xr3:uid="{00000000-0010-0000-1200-000048000000}" name="2085-86" dataDxfId="564"/>
    <tableColumn id="73" xr3:uid="{00000000-0010-0000-1200-000049000000}" name="2086-87" dataDxfId="563"/>
    <tableColumn id="74" xr3:uid="{00000000-0010-0000-1200-00004A000000}" name="2087-88" dataDxfId="562"/>
    <tableColumn id="75" xr3:uid="{00000000-0010-0000-1200-00004B000000}" name="2088-89" dataDxfId="561"/>
    <tableColumn id="76" xr3:uid="{00000000-0010-0000-1200-00004C000000}" name="2089-90" dataDxfId="560"/>
    <tableColumn id="77" xr3:uid="{00000000-0010-0000-1200-00004D000000}" name="2090-91" dataDxfId="559"/>
    <tableColumn id="78" xr3:uid="{00000000-0010-0000-1200-00004E000000}" name="2091-92" dataDxfId="558"/>
    <tableColumn id="79" xr3:uid="{00000000-0010-0000-1200-00004F000000}" name="2092-93" dataDxfId="557"/>
    <tableColumn id="80" xr3:uid="{00000000-0010-0000-1200-000050000000}" name="2093-94" dataDxfId="556"/>
    <tableColumn id="81" xr3:uid="{00000000-0010-0000-1200-000051000000}" name="2094-95" dataDxfId="555"/>
    <tableColumn id="82" xr3:uid="{00000000-0010-0000-1200-000052000000}" name="2095-96" dataDxfId="554"/>
    <tableColumn id="83" xr3:uid="{00000000-0010-0000-1200-000053000000}" name="2096-97" dataDxfId="553"/>
    <tableColumn id="84" xr3:uid="{00000000-0010-0000-1200-000054000000}" name="2097-98" dataDxfId="552"/>
    <tableColumn id="85" xr3:uid="{00000000-0010-0000-1200-000055000000}" name="2098-99" dataDxfId="551"/>
    <tableColumn id="86" xr3:uid="{00000000-0010-0000-1200-000056000000}" name="2099-100" dataDxfId="5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1b_GroupLic" displayName="TBL1b_GroupLic" ref="B20:L47" totalsRowShown="0" headerRowDxfId="1763" headerRowBorderDxfId="1762" tableBorderDxfId="1761" totalsRowBorderDxfId="1760" headerRowCellStyle="Normal 2">
  <autoFilter ref="B20:L47" xr:uid="{00000000-0009-0000-0100-000002000000}"/>
  <tableColumns count="11">
    <tableColumn id="2" xr3:uid="{00000000-0010-0000-0100-000002000000}" name="WRMP24 Reference" dataDxfId="1759" dataCellStyle="Normal 2"/>
    <tableColumn id="3" xr3:uid="{00000000-0010-0000-0100-000003000000}" name="Derivation" dataDxfId="1758" dataCellStyle="Normal 2"/>
    <tableColumn id="4" xr3:uid="{00000000-0010-0000-0100-000004000000}" name="Licence number" dataDxfId="1757" dataCellStyle="Normal 3"/>
    <tableColumn id="5" xr3:uid="{00000000-0010-0000-0100-000005000000}" name="Source name" dataDxfId="1756" dataCellStyle="Normal 3"/>
    <tableColumn id="6" xr3:uid="{00000000-0010-0000-0100-000006000000}" name="Source type" dataDxfId="1755" dataCellStyle="Normal 4"/>
    <tableColumn id="7" xr3:uid="{00000000-0010-0000-0100-000007000000}" name="WRZ Code" dataDxfId="1754" dataCellStyle="Normal 4"/>
    <tableColumn id="8" xr3:uid="{00000000-0010-0000-0100-000008000000}" name="DYAA deployable output (Ml/d)" dataDxfId="1753" dataCellStyle="Normal 5"/>
    <tableColumn id="1" xr3:uid="{00000000-0010-0000-0100-000001000000}" name="DYCP deployable output (Ml/d)" dataDxfId="1752" dataCellStyle="Normal 5"/>
    <tableColumn id="9" xr3:uid="{00000000-0010-0000-0100-000009000000}" name="Annual licensed quantity (Ml/d)" dataDxfId="1751" dataCellStyle="Normal 6"/>
    <tableColumn id="10" xr3:uid="{00000000-0010-0000-0100-00000A000000}" name="Constraints on deployable output" dataDxfId="1750" dataCellStyle="Normal 2"/>
    <tableColumn id="11" xr3:uid="{00000000-0010-0000-0100-00000B000000}" name="Additional notes (if desired)" dataDxfId="1749"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BL8a_Base_Totex" displayName="TBL8a_Base_Totex" ref="B6:AA9" totalsRowShown="0" headerRowDxfId="549" dataDxfId="547" headerRowBorderDxfId="548" tableBorderDxfId="546" headerRowCellStyle="Normal 2 2 2">
  <autoFilter ref="B6:AA9" xr:uid="{00000000-0009-0000-0100-000018000000}"/>
  <tableColumns count="26">
    <tableColumn id="1" xr3:uid="{00000000-0010-0000-1300-000001000000}" name="Reference" dataDxfId="545"/>
    <tableColumn id="2" xr3:uid="{00000000-0010-0000-1300-000002000000}" name="Expenditure element" dataDxfId="544" dataCellStyle="Normal 2 2 2"/>
    <tableColumn id="3" xr3:uid="{00000000-0010-0000-1300-000003000000}" name="Expenditure type" dataDxfId="543" dataCellStyle="Normal 2 2 2"/>
    <tableColumn id="4" xr3:uid="{00000000-0010-0000-1300-000004000000}" name="Unit" dataDxfId="542" dataCellStyle="Normal 2 2 2"/>
    <tableColumn id="5" xr3:uid="{00000000-0010-0000-1300-000005000000}" name="Decimal places" dataDxfId="541" dataCellStyle="Normal 2 2 2"/>
    <tableColumn id="6" xr3:uid="{00000000-0010-0000-1300-000006000000}" name="2019-20" dataDxfId="540"/>
    <tableColumn id="7" xr3:uid="{00000000-0010-0000-1300-000007000000}" name="2020-21" dataDxfId="539"/>
    <tableColumn id="8" xr3:uid="{00000000-0010-0000-1300-000008000000}" name="2021-22" dataDxfId="538"/>
    <tableColumn id="9" xr3:uid="{00000000-0010-0000-1300-000009000000}" name="2022-23" dataDxfId="537"/>
    <tableColumn id="10" xr3:uid="{00000000-0010-0000-1300-00000A000000}" name="2023-24" dataDxfId="536"/>
    <tableColumn id="11" xr3:uid="{00000000-0010-0000-1300-00000B000000}" name="2024-25" dataDxfId="535"/>
    <tableColumn id="12" xr3:uid="{00000000-0010-0000-1300-00000C000000}" name="2025-26" dataDxfId="534"/>
    <tableColumn id="13" xr3:uid="{00000000-0010-0000-1300-00000D000000}" name="2026-27" dataDxfId="533"/>
    <tableColumn id="14" xr3:uid="{00000000-0010-0000-1300-00000E000000}" name="2027-28" dataDxfId="532"/>
    <tableColumn id="15" xr3:uid="{00000000-0010-0000-1300-00000F000000}" name="2028-29" dataDxfId="531"/>
    <tableColumn id="16" xr3:uid="{00000000-0010-0000-1300-000010000000}" name="2029-30" dataDxfId="530"/>
    <tableColumn id="17" xr3:uid="{00000000-0010-0000-1300-000011000000}" name="2030-31 _x000a_to _x000a_2034-35" dataDxfId="529"/>
    <tableColumn id="18" xr3:uid="{00000000-0010-0000-1300-000012000000}" name="2035-36 _x000a_to _x000a_2039-40" dataDxfId="528"/>
    <tableColumn id="19" xr3:uid="{00000000-0010-0000-1300-000013000000}" name="2040-41 _x000a_to _x000a_2044-45" dataDxfId="527"/>
    <tableColumn id="20" xr3:uid="{00000000-0010-0000-1300-000014000000}" name="2045-46 _x000a_to _x000a_2049-50" dataDxfId="526"/>
    <tableColumn id="21" xr3:uid="{00000000-0010-0000-1300-000015000000}" name="2050-51 _x000a_to _x000a_2054-55" dataDxfId="525"/>
    <tableColumn id="22" xr3:uid="{00000000-0010-0000-1300-000016000000}" name="2055-56 _x000a_to _x000a_2059-60" dataDxfId="524"/>
    <tableColumn id="23" xr3:uid="{00000000-0010-0000-1300-000017000000}" name="2060-61 _x000a_to _x000a_2064-65" dataDxfId="523"/>
    <tableColumn id="24" xr3:uid="{00000000-0010-0000-1300-000018000000}" name="2065-66 _x000a_to _x000a_2069-70" dataDxfId="522"/>
    <tableColumn id="25" xr3:uid="{00000000-0010-0000-1300-000019000000}" name="2070-71 _x000a_to _x000a_2074-75" dataDxfId="521"/>
    <tableColumn id="26" xr3:uid="{00000000-0010-0000-1300-00001A000000}" name="2075-76 _x000a_to _x000a_2079-80" dataDxfId="52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BL8b_SDB_Expenditure" displayName="TBL8b_SDB_Expenditure" ref="B12:AA28" totalsRowShown="0" headerRowDxfId="519" dataDxfId="517" headerRowBorderDxfId="518" tableBorderDxfId="516" headerRowCellStyle="Normal 2 2 2" dataCellStyle="Normal 7">
  <autoFilter ref="B12:AA28" xr:uid="{00000000-0009-0000-0100-000019000000}"/>
  <tableColumns count="26">
    <tableColumn id="1" xr3:uid="{00000000-0010-0000-1400-000001000000}" name="Reference" dataDxfId="515" dataCellStyle="Normal 2 2 2"/>
    <tableColumn id="2" xr3:uid="{00000000-0010-0000-1400-000002000000}" name="Expenditure element" dataDxfId="514" dataCellStyle="Normal 2 2 2"/>
    <tableColumn id="3" xr3:uid="{00000000-0010-0000-1400-000003000000}" name="Expenditure type" dataDxfId="513" dataCellStyle="Normal 2 2 2"/>
    <tableColumn id="4" xr3:uid="{00000000-0010-0000-1400-000004000000}" name="Unit" dataDxfId="512" dataCellStyle="Normal 2 2 2"/>
    <tableColumn id="5" xr3:uid="{00000000-0010-0000-1400-000005000000}" name="Decimal places" dataDxfId="511" dataCellStyle="Normal 2 2 2"/>
    <tableColumn id="6" xr3:uid="{00000000-0010-0000-1400-000006000000}" name="2019-20" dataDxfId="510" dataCellStyle="Normal 7"/>
    <tableColumn id="7" xr3:uid="{00000000-0010-0000-1400-000007000000}" name="2020-21" dataDxfId="509" dataCellStyle="Normal 7"/>
    <tableColumn id="8" xr3:uid="{00000000-0010-0000-1400-000008000000}" name="2021-22" dataDxfId="508" dataCellStyle="Normal 7"/>
    <tableColumn id="9" xr3:uid="{00000000-0010-0000-1400-000009000000}" name="2022-23" dataDxfId="507" dataCellStyle="Normal 7"/>
    <tableColumn id="10" xr3:uid="{00000000-0010-0000-1400-00000A000000}" name="2023-24" dataDxfId="506" dataCellStyle="Normal 7"/>
    <tableColumn id="11" xr3:uid="{00000000-0010-0000-1400-00000B000000}" name="2024-25" dataDxfId="505" dataCellStyle="Normal 7"/>
    <tableColumn id="12" xr3:uid="{00000000-0010-0000-1400-00000C000000}" name="2025-26" dataDxfId="504" dataCellStyle="Normal 7"/>
    <tableColumn id="13" xr3:uid="{00000000-0010-0000-1400-00000D000000}" name="2026-27" dataDxfId="503" dataCellStyle="Normal 7"/>
    <tableColumn id="14" xr3:uid="{00000000-0010-0000-1400-00000E000000}" name="2027-28" dataDxfId="502" dataCellStyle="Normal 7"/>
    <tableColumn id="15" xr3:uid="{00000000-0010-0000-1400-00000F000000}" name="2028-29" dataDxfId="501" dataCellStyle="Normal 7"/>
    <tableColumn id="16" xr3:uid="{00000000-0010-0000-1400-000010000000}" name="2029-30" dataDxfId="500" dataCellStyle="Normal 7"/>
    <tableColumn id="17" xr3:uid="{00000000-0010-0000-1400-000011000000}" name="2030-31 _x000a_to _x000a_2034-35" dataDxfId="499" dataCellStyle="Normal 7"/>
    <tableColumn id="18" xr3:uid="{00000000-0010-0000-1400-000012000000}" name="2035-36 _x000a_to _x000a_2039-40" dataDxfId="498" dataCellStyle="Normal 7"/>
    <tableColumn id="19" xr3:uid="{00000000-0010-0000-1400-000013000000}" name="2040-41 _x000a_to _x000a_2044-45" dataDxfId="497" dataCellStyle="Normal 7"/>
    <tableColumn id="20" xr3:uid="{00000000-0010-0000-1400-000014000000}" name="2045-46 _x000a_to _x000a_2049-50" dataDxfId="496" dataCellStyle="Normal 7"/>
    <tableColumn id="21" xr3:uid="{00000000-0010-0000-1400-000015000000}" name="2050-51 _x000a_to _x000a_2054-55" dataDxfId="495" dataCellStyle="Normal 7"/>
    <tableColumn id="22" xr3:uid="{00000000-0010-0000-1400-000016000000}" name="2055-56 _x000a_to _x000a_2059-60" dataDxfId="494" dataCellStyle="Normal 7"/>
    <tableColumn id="23" xr3:uid="{00000000-0010-0000-1400-000017000000}" name="2060-61 _x000a_to _x000a_2064-65" dataDxfId="493" dataCellStyle="Normal 7"/>
    <tableColumn id="24" xr3:uid="{00000000-0010-0000-1400-000018000000}" name="2065-66 _x000a_to _x000a_2069-70" dataDxfId="492" dataCellStyle="Normal 7"/>
    <tableColumn id="25" xr3:uid="{00000000-0010-0000-1400-000019000000}" name="2070-71 _x000a_to _x000a_2074-75" dataDxfId="491" dataCellStyle="Normal 7"/>
    <tableColumn id="26" xr3:uid="{00000000-0010-0000-1400-00001A000000}" name="2075-76 _x000a_to _x000a_2079-80" dataDxfId="490" dataCellStyle="Normal 7"/>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TBL8c_Metering_Expenditure" displayName="TBL8c_Metering_Expenditure" ref="B31:AA68" totalsRowShown="0" headerRowDxfId="489" dataDxfId="487" headerRowBorderDxfId="488" tableBorderDxfId="486" headerRowCellStyle="Normal 2 2 2" dataCellStyle="Normal 7">
  <autoFilter ref="B31:AA68" xr:uid="{00000000-0009-0000-0100-00001A000000}"/>
  <tableColumns count="26">
    <tableColumn id="1" xr3:uid="{00000000-0010-0000-1500-000001000000}" name="Reference" dataDxfId="485" dataCellStyle="Normal 2 2 2"/>
    <tableColumn id="2" xr3:uid="{00000000-0010-0000-1500-000002000000}" name="Expenditure element" dataDxfId="484" dataCellStyle="Normal 2 2 2"/>
    <tableColumn id="3" xr3:uid="{00000000-0010-0000-1500-000003000000}" name="Expenditure type" dataDxfId="483" dataCellStyle="Normal 2 2 2"/>
    <tableColumn id="4" xr3:uid="{00000000-0010-0000-1500-000004000000}" name="Unit" dataDxfId="482" dataCellStyle="Normal 2 2 2"/>
    <tableColumn id="5" xr3:uid="{00000000-0010-0000-1500-000005000000}" name="Decimal places" dataDxfId="481" dataCellStyle="Normal 2 2 2"/>
    <tableColumn id="6" xr3:uid="{00000000-0010-0000-1500-000006000000}" name="2019-20" dataDxfId="480" dataCellStyle="Normal 7"/>
    <tableColumn id="7" xr3:uid="{00000000-0010-0000-1500-000007000000}" name="2020-21" dataDxfId="479" dataCellStyle="Normal 7"/>
    <tableColumn id="8" xr3:uid="{00000000-0010-0000-1500-000008000000}" name="2021-22" dataDxfId="478" dataCellStyle="Normal 7"/>
    <tableColumn id="9" xr3:uid="{00000000-0010-0000-1500-000009000000}" name="2022-23" dataDxfId="477" dataCellStyle="Normal 7"/>
    <tableColumn id="10" xr3:uid="{00000000-0010-0000-1500-00000A000000}" name="2023-24" dataDxfId="476" dataCellStyle="Normal 7"/>
    <tableColumn id="11" xr3:uid="{00000000-0010-0000-1500-00000B000000}" name="2024-25" dataDxfId="475" dataCellStyle="Normal 7"/>
    <tableColumn id="12" xr3:uid="{00000000-0010-0000-1500-00000C000000}" name="2025-26" dataDxfId="474" dataCellStyle="Normal 7"/>
    <tableColumn id="13" xr3:uid="{00000000-0010-0000-1500-00000D000000}" name="2026-27" dataDxfId="473" dataCellStyle="Normal 7"/>
    <tableColumn id="14" xr3:uid="{00000000-0010-0000-1500-00000E000000}" name="2027-28" dataDxfId="472" dataCellStyle="Normal 7"/>
    <tableColumn id="15" xr3:uid="{00000000-0010-0000-1500-00000F000000}" name="2028-29" dataDxfId="471" dataCellStyle="Normal 7"/>
    <tableColumn id="16" xr3:uid="{00000000-0010-0000-1500-000010000000}" name="2029-30" dataDxfId="470" dataCellStyle="Normal 7"/>
    <tableColumn id="17" xr3:uid="{00000000-0010-0000-1500-000011000000}" name="2030-31 _x000a_to _x000a_2034-35" dataDxfId="469" dataCellStyle="Normal 7"/>
    <tableColumn id="18" xr3:uid="{00000000-0010-0000-1500-000012000000}" name="2035-36 _x000a_to _x000a_2039-40" dataDxfId="468" dataCellStyle="Normal 7"/>
    <tableColumn id="19" xr3:uid="{00000000-0010-0000-1500-000013000000}" name="2040-41 _x000a_to _x000a_2044-45" dataDxfId="467" dataCellStyle="Normal 7"/>
    <tableColumn id="20" xr3:uid="{00000000-0010-0000-1500-000014000000}" name="2045-46 _x000a_to _x000a_2049-50" dataDxfId="466" dataCellStyle="Normal 7"/>
    <tableColumn id="21" xr3:uid="{00000000-0010-0000-1500-000015000000}" name="2050-51 _x000a_to _x000a_2054-55" dataDxfId="465" dataCellStyle="Normal 7"/>
    <tableColumn id="22" xr3:uid="{00000000-0010-0000-1500-000016000000}" name="2055-56 _x000a_to _x000a_2059-60" dataDxfId="464" dataCellStyle="Normal 7"/>
    <tableColumn id="23" xr3:uid="{00000000-0010-0000-1500-000017000000}" name="2060-61 _x000a_to _x000a_2064-65" dataDxfId="463" dataCellStyle="Normal 7"/>
    <tableColumn id="24" xr3:uid="{00000000-0010-0000-1500-000018000000}" name="2065-66 _x000a_to _x000a_2069-70" dataDxfId="462" dataCellStyle="Normal 7"/>
    <tableColumn id="25" xr3:uid="{00000000-0010-0000-1500-000019000000}" name="2070-71 _x000a_to _x000a_2074-75" dataDxfId="461" dataCellStyle="Normal 7"/>
    <tableColumn id="26" xr3:uid="{00000000-0010-0000-1500-00001A000000}" name="2075-76 _x000a_to _x000a_2079-80" dataDxfId="460" dataCellStyle="Normal 7"/>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TBL8d_Total_Enhancement" displayName="TBL8d_Total_Enhancement" ref="B71:AA74" totalsRowShown="0" headerRowDxfId="459" dataDxfId="457" headerRowBorderDxfId="458" tableBorderDxfId="456" headerRowCellStyle="Normal 2 2 2" dataCellStyle="Normal 7">
  <autoFilter ref="B71:AA74" xr:uid="{00000000-0009-0000-0100-00001B000000}"/>
  <tableColumns count="26">
    <tableColumn id="1" xr3:uid="{00000000-0010-0000-1600-000001000000}" name="Reference" dataDxfId="455" dataCellStyle="Normal 2 2 2"/>
    <tableColumn id="2" xr3:uid="{00000000-0010-0000-1600-000002000000}" name="Expenditure element" dataDxfId="454" dataCellStyle="Normal 2 2 2"/>
    <tableColumn id="3" xr3:uid="{00000000-0010-0000-1600-000003000000}" name="Expenditure type" dataDxfId="453" dataCellStyle="Normal 2 2 2"/>
    <tableColumn id="4" xr3:uid="{00000000-0010-0000-1600-000004000000}" name="Unit" dataDxfId="452" dataCellStyle="Normal 2 2 2"/>
    <tableColumn id="5" xr3:uid="{00000000-0010-0000-1600-000005000000}" name="Decimal places" dataDxfId="451" dataCellStyle="Normal 2 2 2"/>
    <tableColumn id="6" xr3:uid="{00000000-0010-0000-1600-000006000000}" name="2019-20" dataDxfId="450" dataCellStyle="Normal 7"/>
    <tableColumn id="7" xr3:uid="{00000000-0010-0000-1600-000007000000}" name="2020-21" dataDxfId="449" dataCellStyle="Normal 7"/>
    <tableColumn id="8" xr3:uid="{00000000-0010-0000-1600-000008000000}" name="2021-22" dataDxfId="448" dataCellStyle="Normal 7"/>
    <tableColumn id="9" xr3:uid="{00000000-0010-0000-1600-000009000000}" name="2022-23" dataDxfId="447" dataCellStyle="Normal 7"/>
    <tableColumn id="10" xr3:uid="{00000000-0010-0000-1600-00000A000000}" name="2023-24" dataDxfId="446" dataCellStyle="Normal 7"/>
    <tableColumn id="11" xr3:uid="{00000000-0010-0000-1600-00000B000000}" name="2024-25" dataDxfId="445" dataCellStyle="Normal 7"/>
    <tableColumn id="12" xr3:uid="{00000000-0010-0000-1600-00000C000000}" name="2025-26" dataDxfId="444" dataCellStyle="Normal 7"/>
    <tableColumn id="13" xr3:uid="{00000000-0010-0000-1600-00000D000000}" name="2026-27" dataDxfId="443" dataCellStyle="Normal 7"/>
    <tableColumn id="14" xr3:uid="{00000000-0010-0000-1600-00000E000000}" name="2027-28" dataDxfId="442" dataCellStyle="Normal 7"/>
    <tableColumn id="15" xr3:uid="{00000000-0010-0000-1600-00000F000000}" name="2028-29" dataDxfId="441" dataCellStyle="Normal 7"/>
    <tableColumn id="16" xr3:uid="{00000000-0010-0000-1600-000010000000}" name="2029-30" dataDxfId="440" dataCellStyle="Normal 7"/>
    <tableColumn id="17" xr3:uid="{00000000-0010-0000-1600-000011000000}" name="2030-31 _x000a_to _x000a_2034-35" dataDxfId="439" dataCellStyle="Normal 7"/>
    <tableColumn id="18" xr3:uid="{00000000-0010-0000-1600-000012000000}" name="2035-36 _x000a_to _x000a_2039-40" dataDxfId="438" dataCellStyle="Normal 7"/>
    <tableColumn id="19" xr3:uid="{00000000-0010-0000-1600-000013000000}" name="2040-41 _x000a_to _x000a_2044-45" dataDxfId="437" dataCellStyle="Normal 7"/>
    <tableColumn id="20" xr3:uid="{00000000-0010-0000-1600-000014000000}" name="2045-46 _x000a_to _x000a_2049-50" dataDxfId="436" dataCellStyle="Normal 7"/>
    <tableColumn id="21" xr3:uid="{00000000-0010-0000-1600-000015000000}" name="2050-51 _x000a_to _x000a_2054-55" dataDxfId="435" dataCellStyle="Normal 7"/>
    <tableColumn id="22" xr3:uid="{00000000-0010-0000-1600-000016000000}" name="2055-56 _x000a_to _x000a_2059-60" dataDxfId="434" dataCellStyle="Normal 7"/>
    <tableColumn id="23" xr3:uid="{00000000-0010-0000-1600-000017000000}" name="2060-61 _x000a_to _x000a_2064-65" dataDxfId="433" dataCellStyle="Normal 7"/>
    <tableColumn id="24" xr3:uid="{00000000-0010-0000-1600-000018000000}" name="2065-66 _x000a_to _x000a_2069-70" dataDxfId="432" dataCellStyle="Normal 7"/>
    <tableColumn id="25" xr3:uid="{00000000-0010-0000-1600-000019000000}" name="2070-71 _x000a_to _x000a_2074-75" dataDxfId="431" dataCellStyle="Normal 7"/>
    <tableColumn id="26" xr3:uid="{00000000-0010-0000-1600-00001A000000}" name="2075-76 _x000a_to _x000a_2079-80" dataDxfId="430" dataCellStyle="Normal 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BL8e_Supply_Demand_Benefit" displayName="TBL8e_Supply_Demand_Benefit" ref="B77:AA89" totalsRowShown="0" headerRowDxfId="429" dataDxfId="427" headerRowBorderDxfId="428" tableBorderDxfId="426" headerRowCellStyle="Normal 2 2 2" dataCellStyle="Normal 7">
  <autoFilter ref="B77:AA89" xr:uid="{00000000-0009-0000-0100-00001C000000}"/>
  <tableColumns count="26">
    <tableColumn id="1" xr3:uid="{00000000-0010-0000-1700-000001000000}" name="Reference" dataDxfId="425" dataCellStyle="Normal 2 2 2"/>
    <tableColumn id="2" xr3:uid="{00000000-0010-0000-1700-000002000000}" name="Benefit element" dataDxfId="424" dataCellStyle="Normal 2 2 2"/>
    <tableColumn id="3" xr3:uid="{00000000-0010-0000-1700-000003000000}" name="Expenditure type" dataDxfId="423" dataCellStyle="Normal 2 2 2"/>
    <tableColumn id="4" xr3:uid="{00000000-0010-0000-1700-000004000000}" name="Unit" dataDxfId="422" dataCellStyle="Normal 2 2 2"/>
    <tableColumn id="5" xr3:uid="{00000000-0010-0000-1700-000005000000}" name="Decimal places" dataDxfId="421" dataCellStyle="Normal 2 2 2"/>
    <tableColumn id="6" xr3:uid="{00000000-0010-0000-1700-000006000000}" name="2019-20" dataDxfId="420" dataCellStyle="Normal 7"/>
    <tableColumn id="7" xr3:uid="{00000000-0010-0000-1700-000007000000}" name="2020-21" dataDxfId="419" dataCellStyle="Normal 7"/>
    <tableColumn id="8" xr3:uid="{00000000-0010-0000-1700-000008000000}" name="2021-22" dataDxfId="418" dataCellStyle="Normal 7"/>
    <tableColumn id="9" xr3:uid="{00000000-0010-0000-1700-000009000000}" name="2022-23" dataDxfId="417" dataCellStyle="Normal 7"/>
    <tableColumn id="10" xr3:uid="{00000000-0010-0000-1700-00000A000000}" name="2023-24" dataDxfId="416" dataCellStyle="Normal 7"/>
    <tableColumn id="11" xr3:uid="{00000000-0010-0000-1700-00000B000000}" name="2024-25" dataDxfId="415" dataCellStyle="Normal 7"/>
    <tableColumn id="12" xr3:uid="{00000000-0010-0000-1700-00000C000000}" name="2025-26" dataDxfId="414" dataCellStyle="Normal 7"/>
    <tableColumn id="13" xr3:uid="{00000000-0010-0000-1700-00000D000000}" name="2026-27" dataDxfId="413" dataCellStyle="Normal 7"/>
    <tableColumn id="14" xr3:uid="{00000000-0010-0000-1700-00000E000000}" name="2027-28" dataDxfId="412" dataCellStyle="Normal 7"/>
    <tableColumn id="15" xr3:uid="{00000000-0010-0000-1700-00000F000000}" name="2028-29" dataDxfId="411" dataCellStyle="Normal 7"/>
    <tableColumn id="16" xr3:uid="{00000000-0010-0000-1700-000010000000}" name="2029-30" dataDxfId="410" dataCellStyle="Normal 7"/>
    <tableColumn id="17" xr3:uid="{00000000-0010-0000-1700-000011000000}" name="2030-31 _x000a_to _x000a_2034-35" dataDxfId="409" dataCellStyle="Normal 7"/>
    <tableColumn id="18" xr3:uid="{00000000-0010-0000-1700-000012000000}" name="2035-36 _x000a_to _x000a_2039-40" dataDxfId="408" dataCellStyle="Normal 7"/>
    <tableColumn id="19" xr3:uid="{00000000-0010-0000-1700-000013000000}" name="2040-41 _x000a_to _x000a_2044-45" dataDxfId="407" dataCellStyle="Normal 7"/>
    <tableColumn id="20" xr3:uid="{00000000-0010-0000-1700-000014000000}" name="2045-46 _x000a_to _x000a_2049-50" dataDxfId="406" dataCellStyle="Normal 7"/>
    <tableColumn id="21" xr3:uid="{00000000-0010-0000-1700-000015000000}" name="2050-51 _x000a_to _x000a_2054-55" dataDxfId="405" dataCellStyle="Normal 7"/>
    <tableColumn id="22" xr3:uid="{00000000-0010-0000-1700-000016000000}" name="2055-56 _x000a_to _x000a_2059-60" dataDxfId="404" dataCellStyle="Normal 7"/>
    <tableColumn id="23" xr3:uid="{00000000-0010-0000-1700-000017000000}" name="2060-61 _x000a_to _x000a_2064-65" dataDxfId="403" dataCellStyle="Normal 7"/>
    <tableColumn id="24" xr3:uid="{00000000-0010-0000-1700-000018000000}" name="2065-66 _x000a_to _x000a_2069-70" dataDxfId="402" dataCellStyle="Normal 7"/>
    <tableColumn id="25" xr3:uid="{00000000-0010-0000-1700-000019000000}" name="2070-71 _x000a_to _x000a_2074-75" dataDxfId="401" dataCellStyle="Normal 7"/>
    <tableColumn id="26" xr3:uid="{00000000-0010-0000-1700-00001A000000}" name="2075-76 _x000a_to _x000a_2079-80" dataDxfId="400" dataCellStyle="Normal 7"/>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TBL8f_Leakage_Totex" displayName="TBL8f_Leakage_Totex" ref="B92:AA94" totalsRowShown="0" headerRowDxfId="399" dataDxfId="397" headerRowBorderDxfId="398" tableBorderDxfId="396" headerRowCellStyle="Normal 2 2 2">
  <autoFilter ref="B92:AA94" xr:uid="{00000000-0009-0000-0100-00001D000000}"/>
  <tableColumns count="26">
    <tableColumn id="1" xr3:uid="{00000000-0010-0000-1800-000001000000}" name="Reference" dataDxfId="395"/>
    <tableColumn id="2" xr3:uid="{00000000-0010-0000-1800-000002000000}" name="Expenditure element" dataDxfId="394"/>
    <tableColumn id="3" xr3:uid="{00000000-0010-0000-1800-000003000000}" name="Expenditure type" dataDxfId="393"/>
    <tableColumn id="4" xr3:uid="{00000000-0010-0000-1800-000004000000}" name="Unit" dataDxfId="392"/>
    <tableColumn id="5" xr3:uid="{00000000-0010-0000-1800-000005000000}" name="Decimal places" dataDxfId="391"/>
    <tableColumn id="6" xr3:uid="{00000000-0010-0000-1800-000006000000}" name="2019-20" dataDxfId="390"/>
    <tableColumn id="7" xr3:uid="{00000000-0010-0000-1800-000007000000}" name="2020-21" dataDxfId="389"/>
    <tableColumn id="8" xr3:uid="{00000000-0010-0000-1800-000008000000}" name="2021-22" dataDxfId="388"/>
    <tableColumn id="9" xr3:uid="{00000000-0010-0000-1800-000009000000}" name="2022-23" dataDxfId="387"/>
    <tableColumn id="10" xr3:uid="{00000000-0010-0000-1800-00000A000000}" name="2023-24" dataDxfId="386"/>
    <tableColumn id="11" xr3:uid="{00000000-0010-0000-1800-00000B000000}" name="2024-25" dataDxfId="385" dataCellStyle="Normal 7"/>
    <tableColumn id="12" xr3:uid="{00000000-0010-0000-1800-00000C000000}" name="2025-26" dataDxfId="384"/>
    <tableColumn id="13" xr3:uid="{00000000-0010-0000-1800-00000D000000}" name="2026-27" dataDxfId="383"/>
    <tableColumn id="14" xr3:uid="{00000000-0010-0000-1800-00000E000000}" name="2027-28" dataDxfId="382"/>
    <tableColumn id="15" xr3:uid="{00000000-0010-0000-1800-00000F000000}" name="2028-29" dataDxfId="381"/>
    <tableColumn id="16" xr3:uid="{00000000-0010-0000-1800-000010000000}" name="2029-30" dataDxfId="380"/>
    <tableColumn id="17" xr3:uid="{00000000-0010-0000-1800-000011000000}" name="2030-31 _x000a_to _x000a_2034-35" dataDxfId="379"/>
    <tableColumn id="18" xr3:uid="{00000000-0010-0000-1800-000012000000}" name="2035-36 _x000a_to _x000a_2039-40" dataDxfId="378"/>
    <tableColumn id="19" xr3:uid="{00000000-0010-0000-1800-000013000000}" name="2040-41 _x000a_to _x000a_2044-45" dataDxfId="377"/>
    <tableColumn id="20" xr3:uid="{00000000-0010-0000-1800-000014000000}" name="2045-46 _x000a_to _x000a_2049-50" dataDxfId="376"/>
    <tableColumn id="21" xr3:uid="{00000000-0010-0000-1800-000015000000}" name="2050-51 _x000a_to _x000a_2054-55" dataDxfId="375"/>
    <tableColumn id="22" xr3:uid="{00000000-0010-0000-1800-000016000000}" name="2055-56 _x000a_to _x000a_2059-60" dataDxfId="374"/>
    <tableColumn id="23" xr3:uid="{00000000-0010-0000-1800-000017000000}" name="2060-61 _x000a_to _x000a_2064-65" dataDxfId="373"/>
    <tableColumn id="24" xr3:uid="{00000000-0010-0000-1800-000018000000}" name="2065-66 _x000a_to _x000a_2069-70" dataDxfId="372"/>
    <tableColumn id="25" xr3:uid="{00000000-0010-0000-1800-000019000000}" name="2070-71 _x000a_to _x000a_2074-75" dataDxfId="371"/>
    <tableColumn id="26" xr3:uid="{00000000-0010-0000-1800-00001A000000}" name="2075-76 _x000a_to _x000a_2079-80" dataDxfId="37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5AABC1C-688A-45A7-8CA7-74783D64FF59}" name="TBL8a_Base_Totex13" displayName="TBL8a_Base_Totex13" ref="B101:AA104" totalsRowShown="0" headerRowDxfId="369" dataDxfId="367" headerRowBorderDxfId="368" tableBorderDxfId="366" headerRowCellStyle="Normal 2 2 2">
  <autoFilter ref="B101:AA104" xr:uid="{45AABC1C-688A-45A7-8CA7-74783D64FF59}"/>
  <tableColumns count="26">
    <tableColumn id="1" xr3:uid="{852AC3C0-3CE1-471B-B411-0EDFDD38D2DA}" name="Reference" dataDxfId="365"/>
    <tableColumn id="2" xr3:uid="{CC09334A-44B1-4138-9445-55CD86E92211}" name="Expenditure element" dataDxfId="364" dataCellStyle="Normal 2 2 2"/>
    <tableColumn id="3" xr3:uid="{E4DF8713-FD87-4D68-8CFF-A1C8E5951307}" name="Expenditure type" dataDxfId="363" dataCellStyle="Normal 2 2 2"/>
    <tableColumn id="4" xr3:uid="{080DD29B-F00A-4061-8345-7E8C2C2808D7}" name="Unit" dataDxfId="362" dataCellStyle="Normal 2 2 2"/>
    <tableColumn id="5" xr3:uid="{0DC670B5-24DE-4BD9-B6CB-A78BB4A22945}" name="Decimal places" dataDxfId="361" dataCellStyle="Normal 2 2 2"/>
    <tableColumn id="6" xr3:uid="{35775E6C-2226-4FBB-9E44-B3AFCDDE2EB0}" name="2019-20" dataDxfId="360"/>
    <tableColumn id="7" xr3:uid="{603B7A2A-90FF-451D-BC9D-F5A6D4CA93F6}" name="2020-21" dataDxfId="359"/>
    <tableColumn id="8" xr3:uid="{4D23CD42-4204-4299-B9C0-FD11138E6AED}" name="2021-22" dataDxfId="358"/>
    <tableColumn id="9" xr3:uid="{0A3798FC-C1D7-43B4-BF6A-824884F8A1AA}" name="2022-23" dataDxfId="357"/>
    <tableColumn id="10" xr3:uid="{46B0A90F-13E7-40B9-BF76-5D5DB0667A86}" name="2023-24" dataDxfId="356"/>
    <tableColumn id="11" xr3:uid="{1160C5E6-85AB-4D73-89C2-EB79D2D64E8D}" name="2024-25" dataDxfId="355"/>
    <tableColumn id="12" xr3:uid="{320A91B1-6297-40A9-AB38-75640079C41F}" name="2025-26" dataDxfId="354"/>
    <tableColumn id="13" xr3:uid="{5F238D91-A061-4C03-A314-A69F6E3FAE74}" name="2026-27" dataDxfId="353"/>
    <tableColumn id="14" xr3:uid="{1E25C8C2-2E73-468B-A644-BAA55A9B91D8}" name="2027-28" dataDxfId="352"/>
    <tableColumn id="15" xr3:uid="{774B7566-5507-4A82-943B-2FEB7C251EAE}" name="2028-29" dataDxfId="351"/>
    <tableColumn id="16" xr3:uid="{4180F723-735B-435C-8EA2-7940B1377BDA}" name="2029-30" dataDxfId="350"/>
    <tableColumn id="17" xr3:uid="{E9280B6C-2A48-494D-9FFF-825539A16241}" name="2030-31 _x000a_to _x000a_2034-35" dataDxfId="349"/>
    <tableColumn id="18" xr3:uid="{7252BFA0-DCFC-4089-B1FA-F26C2FF6920D}" name="2035-36 _x000a_to _x000a_2039-40" dataDxfId="348"/>
    <tableColumn id="19" xr3:uid="{F91A34DD-7E6D-42BD-931C-0977478DE4B4}" name="2040-41 _x000a_to _x000a_2044-45" dataDxfId="347"/>
    <tableColumn id="20" xr3:uid="{2D8B951A-E49F-4D10-B1DB-74CB121D8462}" name="2045-46 _x000a_to _x000a_2049-50" dataDxfId="346"/>
    <tableColumn id="21" xr3:uid="{AA944022-C601-43BD-BF9A-8FB440AD9DD1}" name="2050-51 _x000a_to _x000a_2054-55" dataDxfId="345"/>
    <tableColumn id="22" xr3:uid="{4550FE2C-D2FF-4AA9-B6F1-B40F9293F99A}" name="2055-56 _x000a_to _x000a_2059-60" dataDxfId="344"/>
    <tableColumn id="23" xr3:uid="{5DCD087A-20BD-4F34-AD87-6FD5EC7D4AC2}" name="2060-61 _x000a_to _x000a_2064-65" dataDxfId="343"/>
    <tableColumn id="24" xr3:uid="{B89612F3-BF3A-48A9-9DFE-588B294C6056}" name="2065-66 _x000a_to _x000a_2069-70" dataDxfId="342"/>
    <tableColumn id="25" xr3:uid="{ED4347C4-D2B6-4DB1-9E66-BBD14A6C2331}" name="2070-71 _x000a_to _x000a_2074-75" dataDxfId="341"/>
    <tableColumn id="26" xr3:uid="{5E491FEF-32DD-4649-99FE-2B0DE647A24E}" name="2075-76 _x000a_to _x000a_2079-80" dataDxfId="34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0D8F37B-AF2E-4B65-826E-9F9D6255DDE7}" name="TBL8b_SDB_Expenditure14" displayName="TBL8b_SDB_Expenditure14" ref="B107:AA123" totalsRowShown="0" headerRowDxfId="339" dataDxfId="337" headerRowBorderDxfId="338" tableBorderDxfId="336" headerRowCellStyle="Normal 2 2 2" dataCellStyle="Normal 7">
  <autoFilter ref="B107:AA123" xr:uid="{90D8F37B-AF2E-4B65-826E-9F9D6255DDE7}"/>
  <tableColumns count="26">
    <tableColumn id="1" xr3:uid="{39FF72C0-A344-4546-9F32-4836EBEAFB7C}" name="Reference" dataDxfId="335" dataCellStyle="Normal 2 2 2"/>
    <tableColumn id="2" xr3:uid="{95F561F1-0382-408C-9788-B1968F1CC80D}" name="Expenditure element" dataDxfId="334" dataCellStyle="Normal 2 2 2"/>
    <tableColumn id="3" xr3:uid="{398BDEB9-CEB6-4BB4-AB52-70A188185148}" name="Expenditure type" dataDxfId="333" dataCellStyle="Normal 2 2 2"/>
    <tableColumn id="4" xr3:uid="{F73B0354-250F-4B37-B023-15B910FFD74A}" name="Unit" dataDxfId="332" dataCellStyle="Normal 2 2 2"/>
    <tableColumn id="5" xr3:uid="{FAB8063F-F22B-4BF4-B070-1193F338BE89}" name="Decimal places" dataDxfId="331" dataCellStyle="Normal 2 2 2"/>
    <tableColumn id="6" xr3:uid="{CE388325-A200-493F-9790-F5552A9D3178}" name="2019-20" dataDxfId="330" dataCellStyle="Normal 7"/>
    <tableColumn id="7" xr3:uid="{8396B0A1-9E8E-439C-86F6-92176E58B009}" name="2020-21" dataDxfId="329" dataCellStyle="Normal 7"/>
    <tableColumn id="8" xr3:uid="{6D5B655D-CCB1-4373-8986-7F578AA1CA2F}" name="2021-22" dataDxfId="328" dataCellStyle="Normal 7"/>
    <tableColumn id="9" xr3:uid="{D225370D-C003-4319-9A24-A2C8405013D1}" name="2022-23" dataDxfId="327" dataCellStyle="Normal 7"/>
    <tableColumn id="10" xr3:uid="{5577AB89-FC55-4C01-BA78-039939F35180}" name="2023-24" dataDxfId="326" dataCellStyle="Normal 7"/>
    <tableColumn id="11" xr3:uid="{73920266-4AF0-4826-B72E-848F5DBC43D7}" name="2024-25" dataDxfId="325" dataCellStyle="Normal 7"/>
    <tableColumn id="12" xr3:uid="{5CC48884-45F4-4529-8484-DB76A93A2EC0}" name="2025-26" dataDxfId="324" dataCellStyle="Normal 7"/>
    <tableColumn id="13" xr3:uid="{388B3D2C-8189-4DD4-8FDF-B0CE4BDB7635}" name="2026-27" dataDxfId="323" dataCellStyle="Normal 7"/>
    <tableColumn id="14" xr3:uid="{4F36E766-8DCC-48C7-9109-4A9CB0A79991}" name="2027-28" dataDxfId="322" dataCellStyle="Normal 7"/>
    <tableColumn id="15" xr3:uid="{427DA90E-9E31-4843-A3F1-7D509661D2C4}" name="2028-29" dataDxfId="321" dataCellStyle="Normal 7"/>
    <tableColumn id="16" xr3:uid="{1DACCC49-372F-4A48-959C-820D681E7F1F}" name="2029-30" dataDxfId="320" dataCellStyle="Normal 7"/>
    <tableColumn id="17" xr3:uid="{FD2B6CBD-D7B9-4748-8ABF-F27BDF839DB7}" name="2030-31 _x000a_to _x000a_2034-35" dataDxfId="319" dataCellStyle="Normal 7"/>
    <tableColumn id="18" xr3:uid="{E92953E8-E291-4DA3-B636-490D4F24C847}" name="2035-36 _x000a_to _x000a_2039-40" dataDxfId="318" dataCellStyle="Normal 7"/>
    <tableColumn id="19" xr3:uid="{1E549844-81F6-443E-873D-3008911EC3C5}" name="2040-41 _x000a_to _x000a_2044-45" dataDxfId="317" dataCellStyle="Normal 7"/>
    <tableColumn id="20" xr3:uid="{6780DED8-D3E8-4925-A480-BE0C9F41A876}" name="2045-46 _x000a_to _x000a_2049-50" dataDxfId="316" dataCellStyle="Normal 7"/>
    <tableColumn id="21" xr3:uid="{E6C759DA-05E1-4BBC-A218-47EDB1A92785}" name="2050-51 _x000a_to _x000a_2054-55" dataDxfId="315" dataCellStyle="Normal 7"/>
    <tableColumn id="22" xr3:uid="{40E34E71-2F7C-4E49-96C9-A5C30B565144}" name="2055-56 _x000a_to _x000a_2059-60" dataDxfId="314" dataCellStyle="Normal 7"/>
    <tableColumn id="23" xr3:uid="{C493A727-4350-4A0E-86DF-E4E2C79D3770}" name="2060-61 _x000a_to _x000a_2064-65" dataDxfId="313" dataCellStyle="Normal 7"/>
    <tableColumn id="24" xr3:uid="{A386362A-9F6F-4AA7-B5E3-2B1DA4715A9B}" name="2065-66 _x000a_to _x000a_2069-70" dataDxfId="312" dataCellStyle="Normal 7"/>
    <tableColumn id="25" xr3:uid="{54390D32-39DC-49A2-8A4B-6942743D8840}" name="2070-71 _x000a_to _x000a_2074-75" dataDxfId="311" dataCellStyle="Normal 7"/>
    <tableColumn id="26" xr3:uid="{E2F2A63F-E8DF-466D-94C7-2F83858F0913}" name="2075-76 _x000a_to _x000a_2079-80" dataDxfId="310" dataCellStyle="Normal 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E6598F8-C1C0-4586-B93A-4FC944A0C208}" name="TBL8c_Metering_Expenditure15" displayName="TBL8c_Metering_Expenditure15" ref="B126:AA163" totalsRowShown="0" headerRowDxfId="309" dataDxfId="307" headerRowBorderDxfId="308" tableBorderDxfId="306" headerRowCellStyle="Normal 2 2 2" dataCellStyle="Normal 7">
  <autoFilter ref="B126:AA163" xr:uid="{8E6598F8-C1C0-4586-B93A-4FC944A0C208}"/>
  <tableColumns count="26">
    <tableColumn id="1" xr3:uid="{057DC7DC-CDCB-4C94-89FD-7580CA3BA034}" name="Reference" dataDxfId="305" dataCellStyle="Normal 2 2 2"/>
    <tableColumn id="2" xr3:uid="{DD45D233-788F-47DF-B104-4BF80658B97F}" name="Expenditure element" dataDxfId="304" dataCellStyle="Normal 2 2 2"/>
    <tableColumn id="3" xr3:uid="{3FD7E9DC-D913-4E16-A9B2-D5E7E1BFEF83}" name="Expenditure type" dataDxfId="303" dataCellStyle="Normal 2 2 2"/>
    <tableColumn id="4" xr3:uid="{0DFC5B24-1ACE-45FE-83BD-C4D067AF44F2}" name="Unit" dataDxfId="302" dataCellStyle="Normal 2 2 2"/>
    <tableColumn id="5" xr3:uid="{7DD7D623-E7F6-4492-A15B-51B917A0FD72}" name="Decimal places" dataDxfId="301" dataCellStyle="Normal 2 2 2"/>
    <tableColumn id="6" xr3:uid="{DEABCCA5-51C5-4ECB-BB6B-DA03142EC8A8}" name="2019-20" dataDxfId="300" dataCellStyle="Normal 7"/>
    <tableColumn id="7" xr3:uid="{A469BCA4-EA59-48EA-B49D-1E94ED8EEC59}" name="2020-21" dataDxfId="299" dataCellStyle="Normal 7"/>
    <tableColumn id="8" xr3:uid="{6F9DE11B-CB7B-49CD-BF2D-FDDF098369A7}" name="2021-22" dataDxfId="298" dataCellStyle="Normal 7"/>
    <tableColumn id="9" xr3:uid="{93E991CE-8054-4538-AD3E-D3CA56E401BC}" name="2022-23" dataDxfId="297" dataCellStyle="Normal 7"/>
    <tableColumn id="10" xr3:uid="{FAC61C01-4396-4B62-A1A3-F560F7BF49B4}" name="2023-24" dataDxfId="296" dataCellStyle="Normal 7"/>
    <tableColumn id="11" xr3:uid="{BEFA1EC8-E178-4CF9-8A85-6AF62BEDC9B9}" name="2024-25" dataDxfId="295" dataCellStyle="Normal 7"/>
    <tableColumn id="12" xr3:uid="{A15FAD35-2440-49E5-A9AB-D2A2F1F92BCC}" name="2025-26" dataDxfId="294" dataCellStyle="Normal 7"/>
    <tableColumn id="13" xr3:uid="{9382DA4E-51D0-4A1D-9CD5-FD4CE1607BFC}" name="2026-27" dataDxfId="293" dataCellStyle="Normal 7"/>
    <tableColumn id="14" xr3:uid="{A53279AE-03CF-4C25-9A65-8219D2865015}" name="2027-28" dataDxfId="292" dataCellStyle="Normal 7"/>
    <tableColumn id="15" xr3:uid="{DB1D8BE1-76DF-4B98-B073-94BE7EF48975}" name="2028-29" dataDxfId="291" dataCellStyle="Normal 7"/>
    <tableColumn id="16" xr3:uid="{5C8481CD-A1E5-4C2F-BFD8-0E05FBE3EE99}" name="2029-30" dataDxfId="290" dataCellStyle="Normal 7"/>
    <tableColumn id="17" xr3:uid="{F744B864-676C-4963-A814-AA5D862FE13B}" name="2030-31 _x000a_to _x000a_2034-35" dataDxfId="289" dataCellStyle="Normal 7"/>
    <tableColumn id="18" xr3:uid="{835E9154-5374-4125-A4CE-2DDDCC21F1ED}" name="2035-36 _x000a_to _x000a_2039-40" dataDxfId="288" dataCellStyle="Normal 7"/>
    <tableColumn id="19" xr3:uid="{8B24C170-7A59-4644-9E5A-BAFCD32063EB}" name="2040-41 _x000a_to _x000a_2044-45" dataDxfId="287" dataCellStyle="Normal 7"/>
    <tableColumn id="20" xr3:uid="{E7BC6149-A231-4D98-A3F8-086330A8A1E6}" name="2045-46 _x000a_to _x000a_2049-50" dataDxfId="286" dataCellStyle="Normal 7"/>
    <tableColumn id="21" xr3:uid="{3EAF693A-86DA-4D1F-8C46-12A367E03E22}" name="2050-51 _x000a_to _x000a_2054-55" dataDxfId="285" dataCellStyle="Normal 7"/>
    <tableColumn id="22" xr3:uid="{0268D100-6273-4F00-818B-924827311C8A}" name="2055-56 _x000a_to _x000a_2059-60" dataDxfId="284" dataCellStyle="Normal 7"/>
    <tableColumn id="23" xr3:uid="{F64D6A66-58C7-4DDD-A1E7-BB418524459F}" name="2060-61 _x000a_to _x000a_2064-65" dataDxfId="283" dataCellStyle="Normal 7"/>
    <tableColumn id="24" xr3:uid="{613F5961-7173-49AB-9627-867DCF41E499}" name="2065-66 _x000a_to _x000a_2069-70" dataDxfId="282" dataCellStyle="Normal 7"/>
    <tableColumn id="25" xr3:uid="{8BE17660-0ABF-490F-ADA8-6E12134EF351}" name="2070-71 _x000a_to _x000a_2074-75" dataDxfId="281" dataCellStyle="Normal 7"/>
    <tableColumn id="26" xr3:uid="{99F8F05D-0E9C-483D-B1F1-A348E64930AE}" name="2075-76 _x000a_to _x000a_2079-80" dataDxfId="280" dataCellStyle="Normal 7"/>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4DE26A8-6876-4B10-A2B7-F0AC2B71AC09}" name="TBL8d_Total_Enhancement16" displayName="TBL8d_Total_Enhancement16" ref="B166:AA169" totalsRowShown="0" headerRowDxfId="279" dataDxfId="277" headerRowBorderDxfId="278" tableBorderDxfId="276" headerRowCellStyle="Normal 2 2 2" dataCellStyle="Normal 7">
  <autoFilter ref="B166:AA169" xr:uid="{94DE26A8-6876-4B10-A2B7-F0AC2B71AC09}"/>
  <tableColumns count="26">
    <tableColumn id="1" xr3:uid="{D7555B06-8FE7-46D7-87E3-A1818B9D83B9}" name="Reference" dataDxfId="275" dataCellStyle="Normal 2 2 2"/>
    <tableColumn id="2" xr3:uid="{0ADC1DD5-2A31-4211-9A77-B496B122917F}" name="Expenditure element" dataDxfId="274" dataCellStyle="Normal 2 2 2"/>
    <tableColumn id="3" xr3:uid="{6054E44E-D427-49A2-B079-6CF60C8E9CF8}" name="Expenditure type" dataDxfId="273" dataCellStyle="Normal 2 2 2"/>
    <tableColumn id="4" xr3:uid="{39E6DBCA-DDD5-49B5-8EB3-EC0D752956D4}" name="Unit" dataDxfId="272" dataCellStyle="Normal 2 2 2"/>
    <tableColumn id="5" xr3:uid="{68C2AF24-F7B8-4AA2-8066-AA669CEB91E1}" name="Decimal places" dataDxfId="271" dataCellStyle="Normal 2 2 2"/>
    <tableColumn id="6" xr3:uid="{14769B4E-AC58-4EAB-8597-59CE17C09142}" name="2019-20" dataDxfId="270" dataCellStyle="Normal 7"/>
    <tableColumn id="7" xr3:uid="{45943024-4B02-476D-8C46-B09A47323191}" name="2020-21" dataDxfId="269" dataCellStyle="Normal 7"/>
    <tableColumn id="8" xr3:uid="{688324DA-0A28-49FF-B688-35ECADACD7AF}" name="2021-22" dataDxfId="268" dataCellStyle="Normal 7"/>
    <tableColumn id="9" xr3:uid="{7D69B15C-8B6D-46B0-A0CB-3AE4A3090733}" name="2022-23" dataDxfId="267" dataCellStyle="Normal 7"/>
    <tableColumn id="10" xr3:uid="{ECBB8230-4582-49F4-8209-472E51F9BCCD}" name="2023-24" dataDxfId="266" dataCellStyle="Normal 7"/>
    <tableColumn id="11" xr3:uid="{12DE89D2-CDF1-4FD3-B866-6495BE35D85F}" name="2024-25" dataDxfId="265" dataCellStyle="Normal 7"/>
    <tableColumn id="12" xr3:uid="{D5B10A03-233E-4CA4-8A58-960DDF3042D0}" name="2025-26" dataDxfId="264" dataCellStyle="Normal 7"/>
    <tableColumn id="13" xr3:uid="{2928A7F1-B85F-456C-AD68-4CF0B0D3F0FB}" name="2026-27" dataDxfId="263" dataCellStyle="Normal 7"/>
    <tableColumn id="14" xr3:uid="{43666C2B-8EAE-4238-851B-104192BC0392}" name="2027-28" dataDxfId="262" dataCellStyle="Normal 7"/>
    <tableColumn id="15" xr3:uid="{3836F78A-5249-4200-99F0-3A04D1EE2627}" name="2028-29" dataDxfId="261" dataCellStyle="Normal 7"/>
    <tableColumn id="16" xr3:uid="{DC16381A-49B9-423A-B30C-BACDB2D66A88}" name="2029-30" dataDxfId="260" dataCellStyle="Normal 7"/>
    <tableColumn id="17" xr3:uid="{F15435C5-8BF1-4728-9C55-5D3C80B6739E}" name="2030-31 _x000a_to _x000a_2034-35" dataDxfId="259" dataCellStyle="Normal 7"/>
    <tableColumn id="18" xr3:uid="{DB370E6B-9B67-499A-B2E9-0AE2813F2A19}" name="2035-36 _x000a_to _x000a_2039-40" dataDxfId="258" dataCellStyle="Normal 7"/>
    <tableColumn id="19" xr3:uid="{13B9B641-BBA7-4D61-A161-943F3C7D2170}" name="2040-41 _x000a_to _x000a_2044-45" dataDxfId="257" dataCellStyle="Normal 7"/>
    <tableColumn id="20" xr3:uid="{9F4D1C41-D2C8-4F40-825D-1D44688D77DB}" name="2045-46 _x000a_to _x000a_2049-50" dataDxfId="256" dataCellStyle="Normal 7"/>
    <tableColumn id="21" xr3:uid="{E811B997-91D6-4D5C-8564-057208AA2F2A}" name="2050-51 _x000a_to _x000a_2054-55" dataDxfId="255" dataCellStyle="Normal 7"/>
    <tableColumn id="22" xr3:uid="{E9E0CB42-BDED-482D-8AA1-E44C27B9F8AF}" name="2055-56 _x000a_to _x000a_2059-60" dataDxfId="254" dataCellStyle="Normal 7"/>
    <tableColumn id="23" xr3:uid="{C838CC6B-DAA1-4FDE-A0CC-00792C49CAE8}" name="2060-61 _x000a_to _x000a_2064-65" dataDxfId="253" dataCellStyle="Normal 7"/>
    <tableColumn id="24" xr3:uid="{B646C3B9-8B0B-4161-8B23-F94133DFCD41}" name="2065-66 _x000a_to _x000a_2069-70" dataDxfId="252" dataCellStyle="Normal 7"/>
    <tableColumn id="25" xr3:uid="{43D0F7C9-2A1C-44C0-9D2A-CB7963EB4BF2}" name="2070-71 _x000a_to _x000a_2074-75" dataDxfId="251" dataCellStyle="Normal 7"/>
    <tableColumn id="26" xr3:uid="{1A0AA518-C318-491A-84BA-2018729A5E3B}" name="2075-76 _x000a_to _x000a_2079-80" dataDxfId="250" dataCellStyle="Normal 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1c_UnusedLic" displayName="TBL1c_UnusedLic" ref="B51:L55" totalsRowShown="0" headerRowDxfId="1748" headerRowBorderDxfId="1747" tableBorderDxfId="1746" totalsRowBorderDxfId="1745" headerRowCellStyle="Normal 2">
  <autoFilter ref="B51:L55" xr:uid="{00000000-0009-0000-0100-000003000000}"/>
  <tableColumns count="11">
    <tableColumn id="2" xr3:uid="{00000000-0010-0000-0200-000002000000}" name="WRMP24 Reference" dataDxfId="1744"/>
    <tableColumn id="3" xr3:uid="{00000000-0010-0000-0200-000003000000}" name="Derivation" dataDxfId="1743"/>
    <tableColumn id="4" xr3:uid="{00000000-0010-0000-0200-000004000000}" name="Licence number" dataDxfId="1742"/>
    <tableColumn id="5" xr3:uid="{00000000-0010-0000-0200-000005000000}" name="Source name" dataDxfId="1741"/>
    <tableColumn id="6" xr3:uid="{00000000-0010-0000-0200-000006000000}" name="Source type" dataDxfId="1740"/>
    <tableColumn id="7" xr3:uid="{00000000-0010-0000-0200-000007000000}" name="WRZ Code" dataDxfId="1739"/>
    <tableColumn id="8" xr3:uid="{00000000-0010-0000-0200-000008000000}" name="DYAA deployable output (Ml/d)" dataDxfId="1738"/>
    <tableColumn id="1" xr3:uid="{00000000-0010-0000-0200-000001000000}" name="DYCP deployable output (Ml/d)" dataDxfId="1737">
      <calculatedColumnFormula>SUM(I53:I55)</calculatedColumnFormula>
    </tableColumn>
    <tableColumn id="9" xr3:uid="{00000000-0010-0000-0200-000009000000}" name="Annual licensed quantity (Ml/d)" dataDxfId="1736"/>
    <tableColumn id="10" xr3:uid="{00000000-0010-0000-0200-00000A000000}" name="Reason licence is unused" dataDxfId="1735"/>
    <tableColumn id="11" xr3:uid="{00000000-0010-0000-0200-00000B000000}" name="Additional notes (if desired)" dataDxfId="173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09D3F99-CC69-48A6-A9B7-4C32DD4B84CB}" name="TBL8e_Supply_Demand_Benefit17" displayName="TBL8e_Supply_Demand_Benefit17" ref="B172:AA184" totalsRowShown="0" headerRowDxfId="249" dataDxfId="247" headerRowBorderDxfId="248" tableBorderDxfId="246" headerRowCellStyle="Normal 2 2 2" dataCellStyle="Normal 7">
  <autoFilter ref="B172:AA184" xr:uid="{C09D3F99-CC69-48A6-A9B7-4C32DD4B84CB}"/>
  <tableColumns count="26">
    <tableColumn id="1" xr3:uid="{54E0A28A-14B0-48DC-AF96-50E2C7C2CD13}" name="Reference" dataDxfId="245" dataCellStyle="Normal 2 2 2"/>
    <tableColumn id="2" xr3:uid="{1D4CBCFA-5099-4988-9194-99AC8E378BB2}" name="Benefit element" dataDxfId="244" dataCellStyle="Normal 2 2 2"/>
    <tableColumn id="3" xr3:uid="{FDE9B417-4940-4288-A558-8CC44D2B40CD}" name="Expenditure type" dataDxfId="243" dataCellStyle="Normal 2 2 2"/>
    <tableColumn id="4" xr3:uid="{CA9BB9CA-04BC-433A-9F15-A07A3F6D2AD9}" name="Unit" dataDxfId="242" dataCellStyle="Normal 2 2 2"/>
    <tableColumn id="5" xr3:uid="{76A29E28-2133-489A-B2FA-96E345A23B10}" name="Decimal places" dataDxfId="241" dataCellStyle="Normal 2 2 2"/>
    <tableColumn id="6" xr3:uid="{52B94367-D57C-4B48-8193-E313B3474D59}" name="2019-20" dataDxfId="240" dataCellStyle="Normal 7"/>
    <tableColumn id="7" xr3:uid="{F999D8A5-C6F4-468B-97C2-98ED47255127}" name="2020-21" dataDxfId="239" dataCellStyle="Normal 7"/>
    <tableColumn id="8" xr3:uid="{27F9480F-C6B7-45F2-BB88-E94404FE9640}" name="2021-22" dataDxfId="238" dataCellStyle="Normal 7"/>
    <tableColumn id="9" xr3:uid="{228A3345-DC86-475B-AF2E-5A1BF2809EDA}" name="2022-23" dataDxfId="237" dataCellStyle="Normal 7"/>
    <tableColumn id="10" xr3:uid="{495B7B1E-876C-4ED8-AFF8-7ECAAE955E24}" name="2023-24" dataDxfId="236" dataCellStyle="Normal 7"/>
    <tableColumn id="11" xr3:uid="{3743327E-F782-4875-BF9E-9A5621917010}" name="2024-25" dataDxfId="235" dataCellStyle="Normal 7"/>
    <tableColumn id="12" xr3:uid="{A48783B0-0F77-4ED4-B89F-809E77058A91}" name="2025-26" dataDxfId="234" dataCellStyle="Normal 7"/>
    <tableColumn id="13" xr3:uid="{3992EC0C-4737-4D4E-9EB0-8E52D1F858BA}" name="2026-27" dataDxfId="233" dataCellStyle="Normal 7"/>
    <tableColumn id="14" xr3:uid="{9CFDFF19-3641-4164-81AB-96CC690FAB8D}" name="2027-28" dataDxfId="232" dataCellStyle="Normal 7"/>
    <tableColumn id="15" xr3:uid="{806604B0-1819-4018-9AE5-1AAA53BB308A}" name="2028-29" dataDxfId="231" dataCellStyle="Normal 7"/>
    <tableColumn id="16" xr3:uid="{54B2CEA2-0C49-48D5-927F-E6143D538630}" name="2029-30" dataDxfId="230" dataCellStyle="Normal 7"/>
    <tableColumn id="17" xr3:uid="{79176712-D7D8-456D-A88F-387E8A6AAED5}" name="2030-31 _x000a_to _x000a_2034-35" dataDxfId="229" dataCellStyle="Normal 7"/>
    <tableColumn id="18" xr3:uid="{FC7A75F2-CFA0-42A2-AB45-3222361C975C}" name="2035-36 _x000a_to _x000a_2039-40" dataDxfId="228" dataCellStyle="Normal 7"/>
    <tableColumn id="19" xr3:uid="{679407B7-984B-41DF-84B8-BE8B11A0C571}" name="2040-41 _x000a_to _x000a_2044-45" dataDxfId="227" dataCellStyle="Normal 7"/>
    <tableColumn id="20" xr3:uid="{5D3EB108-70D5-42D0-8D97-FA2DFBC86C91}" name="2045-46 _x000a_to _x000a_2049-50" dataDxfId="226" dataCellStyle="Normal 7"/>
    <tableColumn id="21" xr3:uid="{8B5A0461-21FD-46D5-8F90-C3A43934A5F4}" name="2050-51 _x000a_to _x000a_2054-55" dataDxfId="225" dataCellStyle="Normal 7"/>
    <tableColumn id="22" xr3:uid="{C5EC0D7E-1EF6-4F5F-8D56-6A4425D52078}" name="2055-56 _x000a_to _x000a_2059-60" dataDxfId="224" dataCellStyle="Normal 7"/>
    <tableColumn id="23" xr3:uid="{9781E57C-2627-48D0-8DAF-58B625FADB7A}" name="2060-61 _x000a_to _x000a_2064-65" dataDxfId="223" dataCellStyle="Normal 7"/>
    <tableColumn id="24" xr3:uid="{2FC5DD7B-8BC8-4D09-96E9-B3C692B4AF67}" name="2065-66 _x000a_to _x000a_2069-70" dataDxfId="222" dataCellStyle="Normal 7"/>
    <tableColumn id="25" xr3:uid="{7BA0CABA-1210-4B5F-BA17-B658C4314B08}" name="2070-71 _x000a_to _x000a_2074-75" dataDxfId="221" dataCellStyle="Normal 7"/>
    <tableColumn id="26" xr3:uid="{D127ACC0-F831-4A84-BDA8-E6B40DE00AD7}" name="2075-76 _x000a_to _x000a_2079-80" dataDxfId="220" dataCellStyle="Normal 7"/>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7FABCF-43F2-4B8A-A7D0-A52A3EF65491}" name="TBL8f_Leakage_Totex18" displayName="TBL8f_Leakage_Totex18" ref="B187:AA189" totalsRowShown="0" headerRowDxfId="219" dataDxfId="217" headerRowBorderDxfId="218" tableBorderDxfId="216" headerRowCellStyle="Normal 2 2 2">
  <autoFilter ref="B187:AA189" xr:uid="{DE7FABCF-43F2-4B8A-A7D0-A52A3EF65491}"/>
  <tableColumns count="26">
    <tableColumn id="1" xr3:uid="{23716F07-B832-45CB-BFEF-FED016925CF5}" name="Reference" dataDxfId="215"/>
    <tableColumn id="2" xr3:uid="{E641C6AF-ADCD-472E-9D04-797E506326EE}" name="Expenditure element" dataDxfId="214"/>
    <tableColumn id="3" xr3:uid="{9CFD1A22-B2D9-4F33-8863-BC7B7B7C7A07}" name="Expenditure type" dataDxfId="213"/>
    <tableColumn id="4" xr3:uid="{8C5A5CE0-D877-4BC7-BB38-CFD81617CFE7}" name="Unit" dataDxfId="212"/>
    <tableColumn id="5" xr3:uid="{5D16493F-E6E8-425A-8B20-5EB267CDDF4D}" name="Decimal places" dataDxfId="211"/>
    <tableColumn id="6" xr3:uid="{95B358E1-2D9F-43F0-8FE1-B558AA4F811B}" name="2019-20" dataDxfId="210"/>
    <tableColumn id="7" xr3:uid="{43834B51-05F1-4374-96E4-EB7337EE23EC}" name="2020-21" dataDxfId="209"/>
    <tableColumn id="8" xr3:uid="{87813B10-B92F-4BD1-9F9B-57246FBC65B2}" name="2021-22" dataDxfId="208"/>
    <tableColumn id="9" xr3:uid="{0C62F646-E5FD-4B8B-8B0F-1DEAD5553EFB}" name="2022-23" dataDxfId="207"/>
    <tableColumn id="10" xr3:uid="{EEFF83B7-17D2-49DA-8E24-268D8693B967}" name="2023-24" dataDxfId="206"/>
    <tableColumn id="11" xr3:uid="{A7303E73-3317-47BE-949D-13C08D9917EE}" name="2024-25" dataDxfId="205" dataCellStyle="Normal 7"/>
    <tableColumn id="12" xr3:uid="{49680013-D0C4-42C4-9BBD-646A33AB9212}" name="2025-26" dataDxfId="204"/>
    <tableColumn id="13" xr3:uid="{5C52280A-8D02-483B-9DF8-C2B547FFB7D2}" name="2026-27" dataDxfId="203"/>
    <tableColumn id="14" xr3:uid="{23322C22-DE9A-42DC-9203-D816F8A03C3B}" name="2027-28" dataDxfId="202"/>
    <tableColumn id="15" xr3:uid="{7D277B33-C129-4E05-A6F2-52B4A4DD9BEC}" name="2028-29" dataDxfId="201"/>
    <tableColumn id="16" xr3:uid="{766C6313-219F-4F80-82B8-58B350BA8B88}" name="2029-30" dataDxfId="200"/>
    <tableColumn id="17" xr3:uid="{19D5D693-648B-4F69-A1A0-E42A14393DFB}" name="2030-31 _x000a_to _x000a_2034-35" dataDxfId="199"/>
    <tableColumn id="18" xr3:uid="{98169560-AC26-446A-9024-691FA7B87490}" name="2035-36 _x000a_to _x000a_2039-40" dataDxfId="198"/>
    <tableColumn id="19" xr3:uid="{1D9EF786-8A8F-4938-B698-213833416070}" name="2040-41 _x000a_to _x000a_2044-45" dataDxfId="197"/>
    <tableColumn id="20" xr3:uid="{5DDA8EB1-A3B8-40AD-A734-D327D9521C07}" name="2045-46 _x000a_to _x000a_2049-50" dataDxfId="196"/>
    <tableColumn id="21" xr3:uid="{A3162CE9-B4CC-4040-9884-64FD4A8DB029}" name="2050-51 _x000a_to _x000a_2054-55" dataDxfId="195"/>
    <tableColumn id="22" xr3:uid="{9BE53C8A-88FC-404A-9C38-141AC91896E7}" name="2055-56 _x000a_to _x000a_2059-60" dataDxfId="194"/>
    <tableColumn id="23" xr3:uid="{6FE65D6B-0E96-4333-A4CB-EE300491357B}" name="2060-61 _x000a_to _x000a_2064-65" dataDxfId="193"/>
    <tableColumn id="24" xr3:uid="{268DC497-E8D4-4632-AE90-2B5F6A918E4F}" name="2065-66 _x000a_to _x000a_2069-70" dataDxfId="192"/>
    <tableColumn id="25" xr3:uid="{C75AA32F-8F27-4E4C-9C2F-63FE4C5D2F57}" name="2070-71 _x000a_to _x000a_2074-75" dataDxfId="191"/>
    <tableColumn id="26" xr3:uid="{19935C67-2C46-43D2-AE0F-F697A84586CB}" name="2075-76 _x000a_to _x000a_2079-80" dataDxfId="19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BACBA7E-F514-421B-893F-BFE31CDB181C}" name="TBL8a_Base_Totex23" displayName="TBL8a_Base_Totex23" ref="B196:AA199" totalsRowShown="0" headerRowDxfId="189" dataDxfId="187" headerRowBorderDxfId="188" tableBorderDxfId="186" headerRowCellStyle="Normal 2 2 2">
  <autoFilter ref="B196:AA199" xr:uid="{CBACBA7E-F514-421B-893F-BFE31CDB181C}"/>
  <tableColumns count="26">
    <tableColumn id="1" xr3:uid="{FC56D64E-3845-4D6B-A6F8-82CD5EB40708}" name="Reference" dataDxfId="185"/>
    <tableColumn id="2" xr3:uid="{F79F604D-8509-4A64-8A16-01DD41316982}" name="Expenditure element" dataDxfId="184" dataCellStyle="Normal 2 2 2"/>
    <tableColumn id="3" xr3:uid="{7C650BFF-44E6-49A3-91E3-FDB29830AE82}" name="Expenditure type" dataDxfId="183" dataCellStyle="Normal 2 2 2"/>
    <tableColumn id="4" xr3:uid="{1EBDDA9B-377D-446E-A550-161A7697A029}" name="Unit" dataDxfId="182" dataCellStyle="Normal 2 2 2"/>
    <tableColumn id="5" xr3:uid="{3D3422EF-D9F1-4E56-AB3F-440A04A8FFD3}" name="Decimal places" dataDxfId="181" dataCellStyle="Normal 2 2 2"/>
    <tableColumn id="6" xr3:uid="{83F8969F-3173-444E-A8D4-7CF62EEE986B}" name="2019-20" dataDxfId="180"/>
    <tableColumn id="7" xr3:uid="{8D54646C-7FC3-4206-BAE2-CC137F50E141}" name="2020-21" dataDxfId="179"/>
    <tableColumn id="8" xr3:uid="{7765FE79-5D7D-4F85-B756-943B99A9FF79}" name="2021-22" dataDxfId="178"/>
    <tableColumn id="9" xr3:uid="{50014D38-A9A2-42D9-93AF-EF559BFE4ACD}" name="2022-23" dataDxfId="177"/>
    <tableColumn id="10" xr3:uid="{57DCD8E0-1E74-40D0-AD7A-9BF325102895}" name="2023-24" dataDxfId="176"/>
    <tableColumn id="11" xr3:uid="{1A5608C1-E162-4896-B573-9C39E241B0FF}" name="2024-25" dataDxfId="175"/>
    <tableColumn id="12" xr3:uid="{92DE7805-C8CA-4823-B8FC-8E526D8E68C3}" name="2025-26" dataDxfId="174"/>
    <tableColumn id="13" xr3:uid="{2A42C4EF-FE87-4F92-ADEF-7E066AC9BCEC}" name="2026-27" dataDxfId="173"/>
    <tableColumn id="14" xr3:uid="{885BB4D5-6BAD-4DFC-A21F-DEF59660DF2C}" name="2027-28" dataDxfId="172"/>
    <tableColumn id="15" xr3:uid="{DA42A99D-C246-42D2-B097-043BE9F182E9}" name="2028-29" dataDxfId="171"/>
    <tableColumn id="16" xr3:uid="{5F023C22-E2C5-4FBF-AA83-AE10CAD42E51}" name="2029-30" dataDxfId="170"/>
    <tableColumn id="17" xr3:uid="{C3582C9B-AE5D-4BA6-9116-678D2941F92C}" name="2030-31 _x000a_to _x000a_2034-35" dataDxfId="169"/>
    <tableColumn id="18" xr3:uid="{6ED7626E-29A4-494B-A455-3137D5A80BB8}" name="2035-36 _x000a_to _x000a_2039-40" dataDxfId="168"/>
    <tableColumn id="19" xr3:uid="{C103D167-DE49-4D84-9159-3E206BADB8C5}" name="2040-41 _x000a_to _x000a_2044-45" dataDxfId="167"/>
    <tableColumn id="20" xr3:uid="{778F802B-5D6C-498D-A2E4-B4BCBEE2781D}" name="2045-46 _x000a_to _x000a_2049-50" dataDxfId="166"/>
    <tableColumn id="21" xr3:uid="{2DB7DF82-09E4-41DA-8215-FFB3620D8FFD}" name="2050-51 _x000a_to _x000a_2054-55" dataDxfId="165"/>
    <tableColumn id="22" xr3:uid="{307382BA-390E-45C2-B881-AE748FFB1445}" name="2055-56 _x000a_to _x000a_2059-60" dataDxfId="164"/>
    <tableColumn id="23" xr3:uid="{9F0AB840-5542-435A-BAFB-EC857C5A459B}" name="2060-61 _x000a_to _x000a_2064-65" dataDxfId="163"/>
    <tableColumn id="24" xr3:uid="{987EB9ED-D200-4AAF-854A-C520E39FD1A3}" name="2065-66 _x000a_to _x000a_2069-70" dataDxfId="162"/>
    <tableColumn id="25" xr3:uid="{753453DD-EC5A-45E2-97A8-DDE358E0AEEE}" name="2070-71 _x000a_to _x000a_2074-75" dataDxfId="161"/>
    <tableColumn id="26" xr3:uid="{6517655C-A527-4B81-92FA-01AD00BF5DC7}" name="2075-76 _x000a_to _x000a_2079-80" dataDxfId="16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747E5AA-C2A2-44D0-9B40-0F3F32357378}" name="TBL8b_SDB_Expenditure31" displayName="TBL8b_SDB_Expenditure31" ref="B202:AA218" totalsRowShown="0" headerRowDxfId="159" dataDxfId="157" headerRowBorderDxfId="158" tableBorderDxfId="156" headerRowCellStyle="Normal 2 2 2" dataCellStyle="Normal 7">
  <autoFilter ref="B202:AA218" xr:uid="{5747E5AA-C2A2-44D0-9B40-0F3F32357378}"/>
  <tableColumns count="26">
    <tableColumn id="1" xr3:uid="{DA08AC08-9268-41E2-8082-26FFF655A2FF}" name="Reference" dataDxfId="155" dataCellStyle="Normal 2 2 2"/>
    <tableColumn id="2" xr3:uid="{14F4C077-F11F-495B-A8B7-19DEC1B43E92}" name="Expenditure element" dataDxfId="154" dataCellStyle="Normal 2 2 2"/>
    <tableColumn id="3" xr3:uid="{E6749CA9-790F-4D31-9DD6-0AEFD27320D6}" name="Expenditure type" dataDxfId="153" dataCellStyle="Normal 2 2 2"/>
    <tableColumn id="4" xr3:uid="{D4122FB4-811F-440F-9497-576673BCEE05}" name="Unit" dataDxfId="152" dataCellStyle="Normal 2 2 2"/>
    <tableColumn id="5" xr3:uid="{AB54CFE3-730B-421C-93CE-34C8DFCF881C}" name="Decimal places" dataDxfId="151" dataCellStyle="Normal 2 2 2"/>
    <tableColumn id="6" xr3:uid="{A8B4A64C-3B1F-4900-B718-8E295B584FBF}" name="2019-20" dataDxfId="150" dataCellStyle="Normal 7"/>
    <tableColumn id="7" xr3:uid="{1167A077-F0B2-4732-8B97-53CC4B8D1439}" name="2020-21" dataDxfId="149" dataCellStyle="Normal 7"/>
    <tableColumn id="8" xr3:uid="{C8357D7C-85E7-4D53-8D4F-DCAAAD789278}" name="2021-22" dataDxfId="148" dataCellStyle="Normal 7"/>
    <tableColumn id="9" xr3:uid="{52004B21-AB78-49D9-BC57-ECE7E17B6B1F}" name="2022-23" dataDxfId="147" dataCellStyle="Normal 7"/>
    <tableColumn id="10" xr3:uid="{9F49472F-8A02-4FBC-9CA0-CDECFFB19060}" name="2023-24" dataDxfId="146" dataCellStyle="Normal 7"/>
    <tableColumn id="11" xr3:uid="{7517007D-C63D-4C5E-8AAC-731A2A4E78DF}" name="2024-25" dataDxfId="145" dataCellStyle="Normal 7"/>
    <tableColumn id="12" xr3:uid="{4343B65B-EB33-4E06-A918-674EA5581727}" name="2025-26" dataDxfId="144" dataCellStyle="Normal 7"/>
    <tableColumn id="13" xr3:uid="{996EA65C-9BED-423F-B8F3-1EE839ADF6A2}" name="2026-27" dataDxfId="143" dataCellStyle="Normal 7"/>
    <tableColumn id="14" xr3:uid="{A782D9D1-FAAF-427A-81CC-D0452392719B}" name="2027-28" dataDxfId="142" dataCellStyle="Normal 7"/>
    <tableColumn id="15" xr3:uid="{42E8A209-5BFE-4D0A-864F-F367B44F0469}" name="2028-29" dataDxfId="141" dataCellStyle="Normal 7"/>
    <tableColumn id="16" xr3:uid="{A96C53BD-338F-49D6-B4C0-3B44CBAA6BEF}" name="2029-30" dataDxfId="140" dataCellStyle="Normal 7"/>
    <tableColumn id="17" xr3:uid="{DB19F4D5-87B8-4AC1-899E-A27D026B7CD3}" name="2030-31 _x000a_to _x000a_2034-35" dataDxfId="139" dataCellStyle="Normal 7"/>
    <tableColumn id="18" xr3:uid="{15F84881-E820-4F01-85D0-8F4CD1949491}" name="2035-36 _x000a_to _x000a_2039-40" dataDxfId="138" dataCellStyle="Normal 7"/>
    <tableColumn id="19" xr3:uid="{577C78D9-1EBE-4E64-8245-A6BF921A489D}" name="2040-41 _x000a_to _x000a_2044-45" dataDxfId="137" dataCellStyle="Normal 7"/>
    <tableColumn id="20" xr3:uid="{48572366-EBBA-485A-8986-A3D426E04C4F}" name="2045-46 _x000a_to _x000a_2049-50" dataDxfId="136" dataCellStyle="Normal 7"/>
    <tableColumn id="21" xr3:uid="{00697C84-FED9-4164-AE6E-CA4BD4900ABF}" name="2050-51 _x000a_to _x000a_2054-55" dataDxfId="135" dataCellStyle="Normal 7"/>
    <tableColumn id="22" xr3:uid="{CBB25EAD-6944-4894-BCD5-EA6A6979D317}" name="2055-56 _x000a_to _x000a_2059-60" dataDxfId="134" dataCellStyle="Normal 7"/>
    <tableColumn id="23" xr3:uid="{126F1221-2BBD-491E-AFB4-6B570274219A}" name="2060-61 _x000a_to _x000a_2064-65" dataDxfId="133" dataCellStyle="Normal 7"/>
    <tableColumn id="24" xr3:uid="{A0B42177-065C-481D-B2D1-8410C7F78C6F}" name="2065-66 _x000a_to _x000a_2069-70" dataDxfId="132" dataCellStyle="Normal 7"/>
    <tableColumn id="25" xr3:uid="{22CE967B-C60C-45D7-9535-5368FB70FF8F}" name="2070-71 _x000a_to _x000a_2074-75" dataDxfId="131" dataCellStyle="Normal 7"/>
    <tableColumn id="26" xr3:uid="{12CD9E72-FDBB-459F-9EA5-179F4E69DE2D}" name="2075-76 _x000a_to _x000a_2079-80" dataDxfId="130" dataCellStyle="Normal 7"/>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22142CD-B8E3-4988-95C4-BF269A137B1E}" name="TBL8c_Metering_Expenditure32" displayName="TBL8c_Metering_Expenditure32" ref="B221:AA258" totalsRowShown="0" headerRowDxfId="129" dataDxfId="127" headerRowBorderDxfId="128" tableBorderDxfId="126" headerRowCellStyle="Normal 2 2 2" dataCellStyle="Normal 7">
  <autoFilter ref="B221:AA258" xr:uid="{F22142CD-B8E3-4988-95C4-BF269A137B1E}"/>
  <tableColumns count="26">
    <tableColumn id="1" xr3:uid="{AE044297-DE54-4E93-805D-AEAC26B03801}" name="Reference" dataDxfId="125" dataCellStyle="Normal 2 2 2"/>
    <tableColumn id="2" xr3:uid="{95A1CF29-13D1-48E1-971F-63D60259F842}" name="Expenditure element" dataDxfId="124" dataCellStyle="Normal 2 2 2"/>
    <tableColumn id="3" xr3:uid="{04E72341-76D1-4C5F-9A39-383B53C75215}" name="Expenditure type" dataDxfId="123" dataCellStyle="Normal 2 2 2"/>
    <tableColumn id="4" xr3:uid="{912CEB44-9BB3-42FB-BD52-26ED7E357AFE}" name="Unit" dataDxfId="122" dataCellStyle="Normal 2 2 2"/>
    <tableColumn id="5" xr3:uid="{8B767A01-5799-46B1-8CF3-108F5E37ADC3}" name="Decimal places" dataDxfId="121" dataCellStyle="Normal 2 2 2"/>
    <tableColumn id="6" xr3:uid="{77727B6A-5C68-4D3A-B86C-DC4FE6A3FDF6}" name="2019-20" dataDxfId="120" dataCellStyle="Normal 7"/>
    <tableColumn id="7" xr3:uid="{E667EE42-5D95-483B-AAA2-C70AB393D85A}" name="2020-21" dataDxfId="119" dataCellStyle="Normal 7"/>
    <tableColumn id="8" xr3:uid="{44304565-A193-478F-BB8A-7AEA184A2E21}" name="2021-22" dataDxfId="118" dataCellStyle="Normal 7"/>
    <tableColumn id="9" xr3:uid="{6E058272-4ED7-4EB8-B463-32A898EFB9B7}" name="2022-23" dataDxfId="117" dataCellStyle="Normal 7"/>
    <tableColumn id="10" xr3:uid="{2931B858-2A3A-49F8-852B-BEEC16248D9C}" name="2023-24" dataDxfId="116" dataCellStyle="Normal 7"/>
    <tableColumn id="11" xr3:uid="{F0763BBD-77E5-4350-9A40-157119523649}" name="2024-25" dataDxfId="115" dataCellStyle="Normal 7"/>
    <tableColumn id="12" xr3:uid="{609A0783-EBF7-44E7-BD1F-DD4DE9F9D5A6}" name="2025-26" dataDxfId="114" dataCellStyle="Normal 7"/>
    <tableColumn id="13" xr3:uid="{EF6E2BC1-528E-4DAF-A31D-292668CDE946}" name="2026-27" dataDxfId="113" dataCellStyle="Normal 7"/>
    <tableColumn id="14" xr3:uid="{EBE6C71A-3E64-4949-91CD-2B080F746B4A}" name="2027-28" dataDxfId="112" dataCellStyle="Normal 7"/>
    <tableColumn id="15" xr3:uid="{642D35C7-081F-4336-8D98-BA52D6B33749}" name="2028-29" dataDxfId="111" dataCellStyle="Normal 7"/>
    <tableColumn id="16" xr3:uid="{4E8563CC-9463-4BA5-8869-F99C854210A7}" name="2029-30" dataDxfId="110" dataCellStyle="Normal 7"/>
    <tableColumn id="17" xr3:uid="{3F8D4D24-5574-4B00-B009-3A4992044C8E}" name="2030-31 _x000a_to _x000a_2034-35" dataDxfId="109" dataCellStyle="Normal 7"/>
    <tableColumn id="18" xr3:uid="{AA23EBA3-28C0-4B6A-9B5D-5B8F0D224B5E}" name="2035-36 _x000a_to _x000a_2039-40" dataDxfId="108" dataCellStyle="Normal 7"/>
    <tableColumn id="19" xr3:uid="{D7B6BD5F-E934-45AC-811C-1DF8D185F126}" name="2040-41 _x000a_to _x000a_2044-45" dataDxfId="107" dataCellStyle="Normal 7"/>
    <tableColumn id="20" xr3:uid="{0FEC9B18-C821-4F8E-BEE5-C39230776925}" name="2045-46 _x000a_to _x000a_2049-50" dataDxfId="106" dataCellStyle="Normal 7"/>
    <tableColumn id="21" xr3:uid="{3291853E-D281-4256-BE8B-791B6146D56D}" name="2050-51 _x000a_to _x000a_2054-55" dataDxfId="105" dataCellStyle="Normal 7"/>
    <tableColumn id="22" xr3:uid="{C342A187-91B2-4B3F-B5BE-F50AC0090921}" name="2055-56 _x000a_to _x000a_2059-60" dataDxfId="104" dataCellStyle="Normal 7"/>
    <tableColumn id="23" xr3:uid="{629242DB-0456-4F9A-A925-24EB159B9A25}" name="2060-61 _x000a_to _x000a_2064-65" dataDxfId="103" dataCellStyle="Normal 7"/>
    <tableColumn id="24" xr3:uid="{3326FBE9-B317-4CCE-A8DF-5E5470D115CC}" name="2065-66 _x000a_to _x000a_2069-70" dataDxfId="102" dataCellStyle="Normal 7"/>
    <tableColumn id="25" xr3:uid="{D9DFBECD-6386-4251-980D-ADAC0B54943B}" name="2070-71 _x000a_to _x000a_2074-75" dataDxfId="101" dataCellStyle="Normal 7"/>
    <tableColumn id="26" xr3:uid="{D988DCB3-8E9E-4E4E-BBC7-6C3B6ED5CBBD}" name="2075-76 _x000a_to _x000a_2079-80" dataDxfId="100" dataCellStyle="Normal 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5D07520-7BFF-45E1-81DC-DBD729DDD806}" name="TBL8d_Total_Enhancement33" displayName="TBL8d_Total_Enhancement33" ref="B261:AA264" totalsRowShown="0" headerRowDxfId="99" dataDxfId="97" headerRowBorderDxfId="98" tableBorderDxfId="96" headerRowCellStyle="Normal 2 2 2" dataCellStyle="Normal 7">
  <autoFilter ref="B261:AA264" xr:uid="{95D07520-7BFF-45E1-81DC-DBD729DDD806}"/>
  <tableColumns count="26">
    <tableColumn id="1" xr3:uid="{4C66D11D-69E4-4F92-92CE-232812076994}" name="Reference" dataDxfId="95" dataCellStyle="Normal 2 2 2"/>
    <tableColumn id="2" xr3:uid="{255F3F95-D32D-4BCA-9BB6-0A7D11083B48}" name="Expenditure element" dataDxfId="94" dataCellStyle="Normal 2 2 2"/>
    <tableColumn id="3" xr3:uid="{FF7CFD47-86CD-4853-A034-58AE17208C38}" name="Expenditure type" dataDxfId="93" dataCellStyle="Normal 2 2 2"/>
    <tableColumn id="4" xr3:uid="{6D8CF5D4-9CBD-4981-ABD0-CD64C00B20E4}" name="Unit" dataDxfId="92" dataCellStyle="Normal 2 2 2"/>
    <tableColumn id="5" xr3:uid="{6490DF94-FDBB-4F24-BB77-6FA2932B4AB6}" name="Decimal places" dataDxfId="91" dataCellStyle="Normal 2 2 2"/>
    <tableColumn id="6" xr3:uid="{D6D584D0-4008-4B85-A7EE-C3EDD206CBED}" name="2019-20" dataDxfId="90" dataCellStyle="Normal 7"/>
    <tableColumn id="7" xr3:uid="{3894F692-4C7C-44B5-ACC2-388422DFA7FB}" name="2020-21" dataDxfId="89" dataCellStyle="Normal 7"/>
    <tableColumn id="8" xr3:uid="{DD940E16-0F72-4A7B-B095-48EF818DA392}" name="2021-22" dataDxfId="88" dataCellStyle="Normal 7"/>
    <tableColumn id="9" xr3:uid="{49FCA728-7D21-48A4-B9D7-61AB43946F72}" name="2022-23" dataDxfId="87" dataCellStyle="Normal 7"/>
    <tableColumn id="10" xr3:uid="{B8550B2E-FAF5-4612-8FF7-E8FBDE427FF9}" name="2023-24" dataDxfId="86" dataCellStyle="Normal 7"/>
    <tableColumn id="11" xr3:uid="{6A3C87E1-331B-4935-961A-594B64C4A3D1}" name="2024-25" dataDxfId="85" dataCellStyle="Normal 7"/>
    <tableColumn id="12" xr3:uid="{70C702CB-5A9A-4EE8-AA1D-0D31480EAB47}" name="2025-26" dataDxfId="84" dataCellStyle="Normal 7"/>
    <tableColumn id="13" xr3:uid="{E4685050-1546-417A-A5F7-18949C5C55A0}" name="2026-27" dataDxfId="83" dataCellStyle="Normal 7"/>
    <tableColumn id="14" xr3:uid="{93989D33-34D3-4A1C-BC30-13699017B497}" name="2027-28" dataDxfId="82" dataCellStyle="Normal 7"/>
    <tableColumn id="15" xr3:uid="{BAEBCF30-9889-4198-839E-83AF2EDB2427}" name="2028-29" dataDxfId="81" dataCellStyle="Normal 7"/>
    <tableColumn id="16" xr3:uid="{8CF9A3C0-7108-4FA7-BC6B-9D038305AC7B}" name="2029-30" dataDxfId="80" dataCellStyle="Normal 7"/>
    <tableColumn id="17" xr3:uid="{03BECCB8-C440-4F00-BA7D-2CDEF230340E}" name="2030-31 _x000a_to _x000a_2034-35" dataDxfId="79" dataCellStyle="Normal 7"/>
    <tableColumn id="18" xr3:uid="{B091CD08-AC8E-4472-9ABF-7419659A2895}" name="2035-36 _x000a_to _x000a_2039-40" dataDxfId="78" dataCellStyle="Normal 7"/>
    <tableColumn id="19" xr3:uid="{3D3F17D6-2081-47B7-8A4B-8FD63F4251CB}" name="2040-41 _x000a_to _x000a_2044-45" dataDxfId="77" dataCellStyle="Normal 7"/>
    <tableColumn id="20" xr3:uid="{F551615C-1E6A-46FC-9E80-04F9275F1537}" name="2045-46 _x000a_to _x000a_2049-50" dataDxfId="76" dataCellStyle="Normal 7"/>
    <tableColumn id="21" xr3:uid="{9874CBCD-410B-4D95-A767-9548DBBBF730}" name="2050-51 _x000a_to _x000a_2054-55" dataDxfId="75" dataCellStyle="Normal 7"/>
    <tableColumn id="22" xr3:uid="{BD05C478-184C-4694-A35E-081D5DE35C61}" name="2055-56 _x000a_to _x000a_2059-60" dataDxfId="74" dataCellStyle="Normal 7"/>
    <tableColumn id="23" xr3:uid="{A87F01CF-0554-407A-B199-CE24BC30AC57}" name="2060-61 _x000a_to _x000a_2064-65" dataDxfId="73" dataCellStyle="Normal 7"/>
    <tableColumn id="24" xr3:uid="{E38D6D15-27A8-47EC-8007-B6833A2630A4}" name="2065-66 _x000a_to _x000a_2069-70" dataDxfId="72" dataCellStyle="Normal 7"/>
    <tableColumn id="25" xr3:uid="{45269631-110E-4E89-97B6-209E82F296D0}" name="2070-71 _x000a_to _x000a_2074-75" dataDxfId="71" dataCellStyle="Normal 7"/>
    <tableColumn id="26" xr3:uid="{AB96BD21-0BA9-49CF-B470-38ED6B9FC9B2}" name="2075-76 _x000a_to _x000a_2079-80" dataDxfId="70" dataCellStyle="Normal 7"/>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8B5B678-7B35-44E0-BA1D-23EE10149A26}" name="TBL8e_Supply_Demand_Benefit45" displayName="TBL8e_Supply_Demand_Benefit45" ref="B267:AA279" totalsRowShown="0" headerRowDxfId="69" dataDxfId="67" headerRowBorderDxfId="68" tableBorderDxfId="66" headerRowCellStyle="Normal 2 2 2" dataCellStyle="Normal 7">
  <autoFilter ref="B267:AA279" xr:uid="{18B5B678-7B35-44E0-BA1D-23EE10149A26}"/>
  <tableColumns count="26">
    <tableColumn id="1" xr3:uid="{79FB3613-649C-482C-B7CE-D4CFEC073488}" name="Reference" dataDxfId="65" dataCellStyle="Normal 2 2 2"/>
    <tableColumn id="2" xr3:uid="{E15342D3-68C7-4D3B-AF86-1453738F7222}" name="Benefit element" dataDxfId="64" dataCellStyle="Normal 2 2 2"/>
    <tableColumn id="3" xr3:uid="{B4899661-FD7E-4CEE-BAB7-C487BF3E02E9}" name="Expenditure type" dataDxfId="63" dataCellStyle="Normal 2 2 2"/>
    <tableColumn id="4" xr3:uid="{F95A5BFC-F023-48F5-A48F-D5ABEF378BB9}" name="Unit" dataDxfId="62" dataCellStyle="Normal 2 2 2"/>
    <tableColumn id="5" xr3:uid="{345DD903-456C-4C78-B46B-16C180FFCD25}" name="Decimal places" dataDxfId="61" dataCellStyle="Normal 2 2 2"/>
    <tableColumn id="6" xr3:uid="{3859E71B-FC47-4800-AC00-6B4B85C92CB8}" name="2019-20" dataDxfId="60" dataCellStyle="Normal 7"/>
    <tableColumn id="7" xr3:uid="{8F53BD95-2A62-47A9-94F4-B2631F7F7C24}" name="2020-21" dataDxfId="59" dataCellStyle="Normal 7"/>
    <tableColumn id="8" xr3:uid="{9C2A3FA9-AF82-46D9-9D7A-4EE308254CD5}" name="2021-22" dataDxfId="58" dataCellStyle="Normal 7"/>
    <tableColumn id="9" xr3:uid="{71FFF582-68A2-4B86-B52B-B9C3E335D63B}" name="2022-23" dataDxfId="57" dataCellStyle="Normal 7"/>
    <tableColumn id="10" xr3:uid="{A4C5551F-3515-477C-83F7-0C23C89B9F01}" name="2023-24" dataDxfId="56" dataCellStyle="Normal 7"/>
    <tableColumn id="11" xr3:uid="{0BDE6D43-A1A2-43F2-BD1D-750EFF4EE99A}" name="2024-25" dataDxfId="55" dataCellStyle="Normal 7"/>
    <tableColumn id="12" xr3:uid="{E26B422D-1107-4AAE-BF38-7F2268C7D3BD}" name="2025-26" dataDxfId="54" dataCellStyle="Normal 7"/>
    <tableColumn id="13" xr3:uid="{99EDDB98-1A0D-46C2-AD2D-52DDBDD3722A}" name="2026-27" dataDxfId="53" dataCellStyle="Normal 7"/>
    <tableColumn id="14" xr3:uid="{F05C5C5C-5CB7-4847-B043-9C1F2A422358}" name="2027-28" dataDxfId="52" dataCellStyle="Normal 7"/>
    <tableColumn id="15" xr3:uid="{D7F1F05F-CA7A-4654-9383-AC41FCE9ED86}" name="2028-29" dataDxfId="51" dataCellStyle="Normal 7"/>
    <tableColumn id="16" xr3:uid="{4FD7B3ED-AEA9-4FF5-9393-D5AE3E24BC7B}" name="2029-30" dataDxfId="50" dataCellStyle="Normal 7"/>
    <tableColumn id="17" xr3:uid="{0E22D622-F7A8-46D5-B9EB-728A18ED0F9E}" name="2030-31 _x000a_to _x000a_2034-35" dataDxfId="49" dataCellStyle="Normal 7"/>
    <tableColumn id="18" xr3:uid="{EAB70CB4-338A-48AF-B223-D015ABB88FC4}" name="2035-36 _x000a_to _x000a_2039-40" dataDxfId="48" dataCellStyle="Normal 7"/>
    <tableColumn id="19" xr3:uid="{2554DCC2-86C3-4197-A614-3B423956F9C8}" name="2040-41 _x000a_to _x000a_2044-45" dataDxfId="47" dataCellStyle="Normal 7"/>
    <tableColumn id="20" xr3:uid="{A08A2B9E-C52B-44BD-AF1F-9BE9120C462B}" name="2045-46 _x000a_to _x000a_2049-50" dataDxfId="46" dataCellStyle="Normal 7"/>
    <tableColumn id="21" xr3:uid="{420E581A-726B-4F27-BD37-65AACD6C009E}" name="2050-51 _x000a_to _x000a_2054-55" dataDxfId="45" dataCellStyle="Normal 7"/>
    <tableColumn id="22" xr3:uid="{9FA2AE81-40C8-42A7-A99C-C59327C912F1}" name="2055-56 _x000a_to _x000a_2059-60" dataDxfId="44" dataCellStyle="Normal 7"/>
    <tableColumn id="23" xr3:uid="{BBBF4A91-BDDA-4E0A-8EDA-D93DF509EB99}" name="2060-61 _x000a_to _x000a_2064-65" dataDxfId="43" dataCellStyle="Normal 7"/>
    <tableColumn id="24" xr3:uid="{E320EA50-5F8B-431C-B3F6-273678C40E10}" name="2065-66 _x000a_to _x000a_2069-70" dataDxfId="42" dataCellStyle="Normal 7"/>
    <tableColumn id="25" xr3:uid="{2360BABB-D667-4039-B5FB-7D70F7B682DE}" name="2070-71 _x000a_to _x000a_2074-75" dataDxfId="41" dataCellStyle="Normal 7"/>
    <tableColumn id="26" xr3:uid="{ED905ADE-96AD-4132-86C2-0322944DA08D}" name="2075-76 _x000a_to _x000a_2079-80" dataDxfId="40" dataCellStyle="Normal 7"/>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60D515F-C3DE-4A93-B8A2-D1162DBB8439}" name="TBL8f_Leakage_Totex46" displayName="TBL8f_Leakage_Totex46" ref="B282:AA284" totalsRowShown="0" headerRowDxfId="39" dataDxfId="37" headerRowBorderDxfId="38" tableBorderDxfId="36" headerRowCellStyle="Normal 2 2 2">
  <autoFilter ref="B282:AA284" xr:uid="{C60D515F-C3DE-4A93-B8A2-D1162DBB8439}"/>
  <tableColumns count="26">
    <tableColumn id="1" xr3:uid="{DCB06300-F186-4C14-818C-CC25E8A2C41E}" name="Reference" dataDxfId="35"/>
    <tableColumn id="2" xr3:uid="{AAC33189-F87A-4B32-BD42-0A021E5F19AE}" name="Expenditure element" dataDxfId="34"/>
    <tableColumn id="3" xr3:uid="{5F7AC716-EBFE-42AC-B5AE-00F4173E22D4}" name="Expenditure type" dataDxfId="33"/>
    <tableColumn id="4" xr3:uid="{AE4652FD-0053-4CFF-8CF9-6FB91A9325C7}" name="Unit" dataDxfId="32"/>
    <tableColumn id="5" xr3:uid="{28138D13-B914-481E-AFB8-13AC000FFF77}" name="Decimal places" dataDxfId="31"/>
    <tableColumn id="6" xr3:uid="{6F20ED30-4B7E-48FA-AEE5-CE234FDCEDCD}" name="2019-20" dataDxfId="30"/>
    <tableColumn id="7" xr3:uid="{F65960E0-27F1-420F-877B-61AB2A64396E}" name="2020-21" dataDxfId="29"/>
    <tableColumn id="8" xr3:uid="{F2AE0EF2-43B7-466A-A05C-A113E749D8CA}" name="2021-22" dataDxfId="28"/>
    <tableColumn id="9" xr3:uid="{3B017F62-6DFE-436F-A9EF-63CA0494639D}" name="2022-23" dataDxfId="27"/>
    <tableColumn id="10" xr3:uid="{A63CE026-337B-4749-A787-FD7A86F26C41}" name="2023-24" dataDxfId="26"/>
    <tableColumn id="11" xr3:uid="{D11CEB55-183F-45DC-AFBB-E9D675C889F7}" name="2024-25" dataDxfId="25" dataCellStyle="Normal 7"/>
    <tableColumn id="12" xr3:uid="{34A6B805-964C-49C2-AD23-928559EF69A6}" name="2025-26" dataDxfId="24"/>
    <tableColumn id="13" xr3:uid="{02075698-E96F-4458-A795-91C60B2ABBCB}" name="2026-27" dataDxfId="23"/>
    <tableColumn id="14" xr3:uid="{8745DB64-D9E7-4360-800C-1AD8FC0441E8}" name="2027-28" dataDxfId="22"/>
    <tableColumn id="15" xr3:uid="{BCB93ABA-70AC-41E9-9685-980DFB57DB2E}" name="2028-29" dataDxfId="21"/>
    <tableColumn id="16" xr3:uid="{271745B5-4B1B-4024-A557-A3604F2B8E91}" name="2029-30" dataDxfId="20"/>
    <tableColumn id="17" xr3:uid="{9E148CF9-14C2-49CD-8B7F-9C2F15F81874}" name="2030-31 _x000a_to _x000a_2034-35" dataDxfId="19"/>
    <tableColumn id="18" xr3:uid="{0906E655-1EBC-4F95-BC78-5E0091CE7335}" name="2035-36 _x000a_to _x000a_2039-40" dataDxfId="18"/>
    <tableColumn id="19" xr3:uid="{ECBE8598-9DB9-496E-A6BC-A2EB877B80B6}" name="2040-41 _x000a_to _x000a_2044-45" dataDxfId="17"/>
    <tableColumn id="20" xr3:uid="{3241B3FB-AD69-453C-AF07-76A5B834B822}" name="2045-46 _x000a_to _x000a_2049-50" dataDxfId="16"/>
    <tableColumn id="21" xr3:uid="{1F088FB3-D966-4C42-93E4-0DA65A4F2282}" name="2050-51 _x000a_to _x000a_2054-55" dataDxfId="15"/>
    <tableColumn id="22" xr3:uid="{A45F79B4-392C-4A0C-987C-76DB68330405}" name="2055-56 _x000a_to _x000a_2059-60" dataDxfId="14"/>
    <tableColumn id="23" xr3:uid="{273C3B39-0B9B-4665-BD9D-1D62E7C76325}" name="2060-61 _x000a_to _x000a_2064-65" dataDxfId="13"/>
    <tableColumn id="24" xr3:uid="{F20782AB-3732-4687-8C14-96D9F830B5DF}" name="2065-66 _x000a_to _x000a_2069-70" dataDxfId="12"/>
    <tableColumn id="25" xr3:uid="{EF341D23-1F13-4560-A170-456B75F5C587}" name="2070-71 _x000a_to _x000a_2074-75" dataDxfId="11"/>
    <tableColumn id="26" xr3:uid="{2727ADA6-FD90-4FBA-A892-F6104B752FDB}" name="2075-76 _x000a_to _x000a_2079-80" dataDxfId="10"/>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4000000}" name="tblWRZ44" displayName="tblWRZ44" ref="E2:J133" totalsRowShown="0" headerRowDxfId="9" dataDxfId="7" headerRowBorderDxfId="8" tableBorderDxfId="6">
  <autoFilter ref="E2:J133" xr:uid="{00000000-0009-0000-0100-00002B000000}"/>
  <tableColumns count="6">
    <tableColumn id="1" xr3:uid="{00000000-0010-0000-2400-000001000000}" name="COMPANY" dataDxfId="5"/>
    <tableColumn id="2" xr3:uid="{00000000-0010-0000-2400-000002000000}" name="WRZ_NAME" dataDxfId="4"/>
    <tableColumn id="3" xr3:uid="{00000000-0010-0000-2400-000003000000}" name="RZ_ID" dataDxfId="3"/>
    <tableColumn id="4" xr3:uid="{00000000-0010-0000-2400-000004000000}" name="WC id" dataDxfId="2"/>
    <tableColumn id="5" xr3:uid="{00000000-0010-0000-2400-000005000000}" name="WRZ id" dataDxfId="1"/>
    <tableColumn id="6" xr3:uid="{00000000-0010-0000-2400-000006000000}" name="Combined id"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1d_DrouLic" displayName="TBL1d_DrouLic" ref="B59:L62" totalsRowShown="0" headerRowDxfId="1733" headerRowBorderDxfId="1732" tableBorderDxfId="1731" totalsRowBorderDxfId="1730" headerRowCellStyle="Normal 2">
  <autoFilter ref="B59:L62" xr:uid="{00000000-0009-0000-0100-000004000000}"/>
  <tableColumns count="11">
    <tableColumn id="2" xr3:uid="{00000000-0010-0000-0300-000002000000}" name="WRMP24 Reference" dataDxfId="1729"/>
    <tableColumn id="3" xr3:uid="{00000000-0010-0000-0300-000003000000}" name="Derivation" dataDxfId="1728"/>
    <tableColumn id="4" xr3:uid="{00000000-0010-0000-0300-000004000000}" name="Licence number" dataDxfId="1727"/>
    <tableColumn id="5" xr3:uid="{00000000-0010-0000-0300-000005000000}" name="Source name" dataDxfId="1726"/>
    <tableColumn id="6" xr3:uid="{00000000-0010-0000-0300-000006000000}" name="Source type" dataDxfId="1725"/>
    <tableColumn id="7" xr3:uid="{00000000-0010-0000-0300-000007000000}" name="WRZ Code" dataDxfId="1724"/>
    <tableColumn id="8" xr3:uid="{00000000-0010-0000-0300-000008000000}" name="DYAA deployable output (Ml/d)" dataDxfId="1723"/>
    <tableColumn id="1" xr3:uid="{00000000-0010-0000-0300-000001000000}" name="DYCP deployable output (Ml/d)" dataDxfId="1722">
      <calculatedColumnFormula>SUM(I61:I62)</calculatedColumnFormula>
    </tableColumn>
    <tableColumn id="9" xr3:uid="{00000000-0010-0000-0300-000009000000}" name="Annual licensed quantity (Ml/d)" dataDxfId="1721"/>
    <tableColumn id="10" xr3:uid="{00000000-0010-0000-0300-00000A000000}" name="Reason licence is unused" dataDxfId="1720"/>
    <tableColumn id="11" xr3:uid="{00000000-0010-0000-0300-00000B000000}" name="Additional notes (if desired)" dataDxfId="17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1e_NewLic" displayName="TBL1e_NewLic" ref="B66:L69" totalsRowShown="0" headerRowDxfId="1718" headerRowBorderDxfId="1717" tableBorderDxfId="1716" totalsRowBorderDxfId="1715" headerRowCellStyle="Normal 2">
  <autoFilter ref="B66:L69" xr:uid="{00000000-0009-0000-0100-000005000000}"/>
  <tableColumns count="11">
    <tableColumn id="2" xr3:uid="{00000000-0010-0000-0400-000002000000}" name="WRMP24 Reference"/>
    <tableColumn id="3" xr3:uid="{00000000-0010-0000-0400-000003000000}" name="Derivation"/>
    <tableColumn id="4" xr3:uid="{00000000-0010-0000-0400-000004000000}" name="Licence number"/>
    <tableColumn id="5" xr3:uid="{00000000-0010-0000-0400-000005000000}" name="Source name"/>
    <tableColumn id="6" xr3:uid="{00000000-0010-0000-0400-000006000000}" name="Source type"/>
    <tableColumn id="7" xr3:uid="{00000000-0010-0000-0400-000007000000}" name="WRZ Code" dataDxfId="1714"/>
    <tableColumn id="8" xr3:uid="{00000000-0010-0000-0400-000008000000}" name="DYAA deployable output (Ml/d)" dataDxfId="1713"/>
    <tableColumn id="1" xr3:uid="{00000000-0010-0000-0400-000001000000}" name="DYCP deployable output (Ml/d)" dataDxfId="1712">
      <calculatedColumnFormula>SUM(I68:I69)</calculatedColumnFormula>
    </tableColumn>
    <tableColumn id="9" xr3:uid="{00000000-0010-0000-0400-000009000000}" name="Annual licensed quantity (Ml/d)" dataDxfId="1711"/>
    <tableColumn id="10" xr3:uid="{00000000-0010-0000-0400-00000A000000}" name="Status of licence" dataDxfId="1710"/>
    <tableColumn id="11" xr3:uid="{00000000-0010-0000-0400-00000B000000}" name="Additional notes (if desired)"/>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1f_RawXfer" displayName="TBL1f_RawXfer" ref="B73:L76" totalsRowShown="0" headerRowDxfId="1709" tableBorderDxfId="1708" headerRowCellStyle="Normal 2">
  <autoFilter ref="B73:L76" xr:uid="{00000000-0009-0000-0100-000006000000}"/>
  <tableColumns count="11">
    <tableColumn id="2" xr3:uid="{00000000-0010-0000-0500-000002000000}" name="WRMP24 Reference"/>
    <tableColumn id="3" xr3:uid="{00000000-0010-0000-0500-000003000000}" name="Derivation"/>
    <tableColumn id="4" xr3:uid="{00000000-0010-0000-0500-000004000000}" name="Transfer name"/>
    <tableColumn id="5" xr3:uid="{00000000-0010-0000-0500-000005000000}" name="End date of agreement (dd/mm/yyyy)"/>
    <tableColumn id="6" xr3:uid="{00000000-0010-0000-0500-000006000000}" name="WRZ Code From"/>
    <tableColumn id="7" xr3:uid="{00000000-0010-0000-0500-000007000000}" name="WRZ Code To" dataDxfId="1707"/>
    <tableColumn id="8" xr3:uid="{00000000-0010-0000-0500-000008000000}" name="DYAA deployable output (Ml/d)" dataDxfId="1706"/>
    <tableColumn id="1" xr3:uid="{00000000-0010-0000-0500-000001000000}" name="DYCP deployable output (Ml/d)"/>
    <tableColumn id="9" xr3:uid="{00000000-0010-0000-0500-000009000000}" name="Annual limit (Ml/d)" dataDxfId="1705"/>
    <tableColumn id="10" xr3:uid="{00000000-0010-0000-0500-00000A000000}" name="Changes to agreement during drought" dataDxfId="1704"/>
    <tableColumn id="11" xr3:uid="{00000000-0010-0000-0500-00000B000000}" name="Additional notes (if desired)"/>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1g_PotXfer" displayName="TBL1g_PotXfer" ref="B80:L83" totalsRowShown="0" headerRowDxfId="1703" tableBorderDxfId="1702" headerRowCellStyle="Normal 2">
  <autoFilter ref="B80:L83" xr:uid="{00000000-0009-0000-0100-000007000000}"/>
  <tableColumns count="11">
    <tableColumn id="2" xr3:uid="{00000000-0010-0000-0600-000002000000}" name="WRMP24 Reference"/>
    <tableColumn id="3" xr3:uid="{00000000-0010-0000-0600-000003000000}" name="Derivation"/>
    <tableColumn id="4" xr3:uid="{00000000-0010-0000-0600-000004000000}" name="Transfer name"/>
    <tableColumn id="5" xr3:uid="{00000000-0010-0000-0600-000005000000}" name="End date of agreement (dd/mm/yyyy)"/>
    <tableColumn id="6" xr3:uid="{00000000-0010-0000-0600-000006000000}" name="WRZ Code From"/>
    <tableColumn id="7" xr3:uid="{00000000-0010-0000-0600-000007000000}" name="WRZ Code To" dataDxfId="1701"/>
    <tableColumn id="8" xr3:uid="{00000000-0010-0000-0600-000008000000}" name="DYAA deployable output (Ml/d)" dataDxfId="1700"/>
    <tableColumn id="1" xr3:uid="{00000000-0010-0000-0600-000001000000}" name="DYCP deployable output (Ml/d)"/>
    <tableColumn id="9" xr3:uid="{00000000-0010-0000-0600-000009000000}" name="Annual limit (Ml/d)" dataDxfId="1699"/>
    <tableColumn id="10" xr3:uid="{00000000-0010-0000-0600-00000A000000}" name="Changes to agreement during drought" dataDxfId="1698"/>
    <tableColumn id="11" xr3:uid="{00000000-0010-0000-0600-00000B000000}" name="Additional notes (if desired)"/>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2a_WCKey" displayName="TBL2a_WCKey" ref="B7:AF12" totalsRowShown="0" headerRowDxfId="1697" tableBorderDxfId="1696" headerRowCellStyle="Normal 2">
  <autoFilter ref="B7:AF12" xr:uid="{00000000-0009-0000-0100-000008000000}"/>
  <tableColumns count="31">
    <tableColumn id="1" xr3:uid="{00000000-0010-0000-0700-000001000000}" name="WRMP24 Reference"/>
    <tableColumn id="2" xr3:uid="{00000000-0010-0000-0700-000002000000}" name="Component"/>
    <tableColumn id="3" xr3:uid="{00000000-0010-0000-0700-000003000000}" name="Derivation"/>
    <tableColumn id="4" xr3:uid="{00000000-0010-0000-0700-000004000000}" name="Unit"/>
    <tableColumn id="5" xr3:uid="{00000000-0010-0000-0700-000005000000}" name="Decimal places" dataDxfId="1695"/>
    <tableColumn id="6" xr3:uid="{00000000-0010-0000-0700-000006000000}" name="2019-20" dataDxfId="1694"/>
    <tableColumn id="7" xr3:uid="{00000000-0010-0000-0700-000007000000}" name="2020-21" dataDxfId="1693"/>
    <tableColumn id="8" xr3:uid="{00000000-0010-0000-0700-000008000000}" name="2021-22" dataDxfId="1692"/>
    <tableColumn id="9" xr3:uid="{00000000-0010-0000-0700-000009000000}" name="2022-23" dataDxfId="1691"/>
    <tableColumn id="10" xr3:uid="{00000000-0010-0000-0700-00000A000000}" name="2023-24" dataDxfId="1690"/>
    <tableColumn id="11" xr3:uid="{00000000-0010-0000-0700-00000B000000}" name="2024-25" dataDxfId="1689"/>
    <tableColumn id="12" xr3:uid="{00000000-0010-0000-0700-00000C000000}" name="2025-26" dataDxfId="1688"/>
    <tableColumn id="13" xr3:uid="{00000000-0010-0000-0700-00000D000000}" name="2026-27" dataDxfId="1687"/>
    <tableColumn id="14" xr3:uid="{00000000-0010-0000-0700-00000E000000}" name="2027-28" dataDxfId="1686"/>
    <tableColumn id="15" xr3:uid="{00000000-0010-0000-0700-00000F000000}" name="2028-29" dataDxfId="1685"/>
    <tableColumn id="16" xr3:uid="{00000000-0010-0000-0700-000010000000}" name="2029-30" dataDxfId="1684"/>
    <tableColumn id="23" xr3:uid="{00000000-0010-0000-0700-000017000000}" name="2034-35" dataDxfId="1683"/>
    <tableColumn id="24" xr3:uid="{00000000-0010-0000-0700-000018000000}" name="2039-40" dataDxfId="1682"/>
    <tableColumn id="25" xr3:uid="{00000000-0010-0000-0700-000019000000}" name="2044-45" dataDxfId="1681"/>
    <tableColumn id="26" xr3:uid="{00000000-0010-0000-0700-00001A000000}" name="2049-50" dataDxfId="1680"/>
    <tableColumn id="27" xr3:uid="{00000000-0010-0000-0700-00001B000000}" name="2054-55" dataDxfId="1679"/>
    <tableColumn id="28" xr3:uid="{00000000-0010-0000-0700-00001C000000}" name="2059-60" dataDxfId="1678"/>
    <tableColumn id="20" xr3:uid="{00000000-0010-0000-0700-000014000000}" name="2064-65" dataDxfId="1677"/>
    <tableColumn id="21" xr3:uid="{00000000-0010-0000-0700-000015000000}" name="2069-70" dataDxfId="1676"/>
    <tableColumn id="22" xr3:uid="{00000000-0010-0000-0700-000016000000}" name="2074-75" dataDxfId="1675"/>
    <tableColumn id="29" xr3:uid="{00000000-0010-0000-0700-00001D000000}" name="2079-80" dataDxfId="1674"/>
    <tableColumn id="30" xr3:uid="{00000000-0010-0000-0700-00001E000000}" name="2084-85" dataDxfId="1673"/>
    <tableColumn id="31" xr3:uid="{00000000-0010-0000-0700-00001F000000}" name="2089-90" dataDxfId="1672"/>
    <tableColumn id="17" xr3:uid="{00000000-0010-0000-0700-000011000000}" name="2094-95" dataDxfId="1671"/>
    <tableColumn id="18" xr3:uid="{00000000-0010-0000-0700-000012000000}" name="2099-100" dataDxfId="1670"/>
    <tableColumn id="19" xr3:uid="{00000000-0010-0000-0700-000013000000}" name="Leave Blank" dataDxfId="166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2b_WCMicroFP" displayName="TBL2b_WCMicroFP" ref="B18:CJ38" totalsRowShown="0" headerRowDxfId="1668" dataDxfId="1667" tableBorderDxfId="1666" headerRowCellStyle="Normal 2">
  <autoFilter ref="B18:CJ38" xr:uid="{00000000-0009-0000-0100-000009000000}"/>
  <tableColumns count="87">
    <tableColumn id="1" xr3:uid="{00000000-0010-0000-0800-000001000000}" name="WRMP24 Reference" dataDxfId="1665"/>
    <tableColumn id="2" xr3:uid="{00000000-0010-0000-0800-000002000000}" name="Component" dataDxfId="1664"/>
    <tableColumn id="3" xr3:uid="{00000000-0010-0000-0800-000003000000}" name="Derivation" dataDxfId="1663"/>
    <tableColumn id="4" xr3:uid="{00000000-0010-0000-0800-000004000000}" name="Unit" dataDxfId="1662"/>
    <tableColumn id="5" xr3:uid="{00000000-0010-0000-0800-000005000000}" name="Decimal places" dataDxfId="1661"/>
    <tableColumn id="6" xr3:uid="{00000000-0010-0000-0800-000006000000}" name="2019-20" dataDxfId="1660"/>
    <tableColumn id="7" xr3:uid="{00000000-0010-0000-0800-000007000000}" name="2020-21" dataDxfId="1659"/>
    <tableColumn id="8" xr3:uid="{00000000-0010-0000-0800-000008000000}" name="2021-22" dataDxfId="1658"/>
    <tableColumn id="9" xr3:uid="{00000000-0010-0000-0800-000009000000}" name="2022-23" dataDxfId="1657"/>
    <tableColumn id="10" xr3:uid="{00000000-0010-0000-0800-00000A000000}" name="2023-24" dataDxfId="1656"/>
    <tableColumn id="11" xr3:uid="{00000000-0010-0000-0800-00000B000000}" name="2024-25" dataDxfId="1655"/>
    <tableColumn id="12" xr3:uid="{00000000-0010-0000-0800-00000C000000}" name="2025-26" dataDxfId="1654"/>
    <tableColumn id="13" xr3:uid="{00000000-0010-0000-0800-00000D000000}" name="2026-27" dataDxfId="1653"/>
    <tableColumn id="14" xr3:uid="{00000000-0010-0000-0800-00000E000000}" name="2027-28" dataDxfId="1652"/>
    <tableColumn id="15" xr3:uid="{00000000-0010-0000-0800-00000F000000}" name="2028-29" dataDxfId="1651"/>
    <tableColumn id="16" xr3:uid="{00000000-0010-0000-0800-000010000000}" name="2029-30" dataDxfId="1650"/>
    <tableColumn id="17" xr3:uid="{00000000-0010-0000-0800-000011000000}" name="2030-31" dataDxfId="1649"/>
    <tableColumn id="18" xr3:uid="{00000000-0010-0000-0800-000012000000}" name="2031-32" dataDxfId="1648"/>
    <tableColumn id="19" xr3:uid="{00000000-0010-0000-0800-000013000000}" name="2032-33" dataDxfId="1647"/>
    <tableColumn id="20" xr3:uid="{00000000-0010-0000-0800-000014000000}" name="2033-34" dataDxfId="1646"/>
    <tableColumn id="21" xr3:uid="{00000000-0010-0000-0800-000015000000}" name="2034-35" dataDxfId="1645"/>
    <tableColumn id="22" xr3:uid="{00000000-0010-0000-0800-000016000000}" name="2035-36" dataDxfId="1644"/>
    <tableColumn id="23" xr3:uid="{00000000-0010-0000-0800-000017000000}" name="2036-37" dataDxfId="1643"/>
    <tableColumn id="24" xr3:uid="{00000000-0010-0000-0800-000018000000}" name="2037-38" dataDxfId="1642"/>
    <tableColumn id="25" xr3:uid="{00000000-0010-0000-0800-000019000000}" name="2038-39" dataDxfId="1641"/>
    <tableColumn id="26" xr3:uid="{00000000-0010-0000-0800-00001A000000}" name="2039-40" dataDxfId="1640"/>
    <tableColumn id="27" xr3:uid="{00000000-0010-0000-0800-00001B000000}" name="2040-41" dataDxfId="1639"/>
    <tableColumn id="28" xr3:uid="{00000000-0010-0000-0800-00001C000000}" name="2041-42" dataDxfId="1638"/>
    <tableColumn id="29" xr3:uid="{00000000-0010-0000-0800-00001D000000}" name="2042-43" dataDxfId="1637"/>
    <tableColumn id="30" xr3:uid="{00000000-0010-0000-0800-00001E000000}" name="2043-44" dataDxfId="1636"/>
    <tableColumn id="31" xr3:uid="{00000000-0010-0000-0800-00001F000000}" name="2044-45" dataDxfId="1635"/>
    <tableColumn id="32" xr3:uid="{00000000-0010-0000-0800-000020000000}" name="2045-46" dataDxfId="1634"/>
    <tableColumn id="33" xr3:uid="{00000000-0010-0000-0800-000021000000}" name="2046-47" dataDxfId="1633"/>
    <tableColumn id="34" xr3:uid="{00000000-0010-0000-0800-000022000000}" name="2047-48" dataDxfId="1632"/>
    <tableColumn id="35" xr3:uid="{00000000-0010-0000-0800-000023000000}" name="2048-49" dataDxfId="1631"/>
    <tableColumn id="36" xr3:uid="{00000000-0010-0000-0800-000024000000}" name="2049-50" dataDxfId="1630"/>
    <tableColumn id="37" xr3:uid="{00000000-0010-0000-0800-000025000000}" name="2050-51" dataDxfId="1629"/>
    <tableColumn id="38" xr3:uid="{00000000-0010-0000-0800-000026000000}" name="2051-52" dataDxfId="1628"/>
    <tableColumn id="39" xr3:uid="{00000000-0010-0000-0800-000027000000}" name="2052-53" dataDxfId="1627"/>
    <tableColumn id="40" xr3:uid="{00000000-0010-0000-0800-000028000000}" name="2053-54" dataDxfId="1626"/>
    <tableColumn id="41" xr3:uid="{00000000-0010-0000-0800-000029000000}" name="2054-55" dataDxfId="1625"/>
    <tableColumn id="42" xr3:uid="{00000000-0010-0000-0800-00002A000000}" name="2055-56" dataDxfId="1624"/>
    <tableColumn id="43" xr3:uid="{00000000-0010-0000-0800-00002B000000}" name="2056-57" dataDxfId="1623"/>
    <tableColumn id="44" xr3:uid="{00000000-0010-0000-0800-00002C000000}" name="2057-58" dataDxfId="1622"/>
    <tableColumn id="45" xr3:uid="{00000000-0010-0000-0800-00002D000000}" name="2058-59" dataDxfId="1621"/>
    <tableColumn id="46" xr3:uid="{00000000-0010-0000-0800-00002E000000}" name="2059-60" dataDxfId="1620"/>
    <tableColumn id="47" xr3:uid="{00000000-0010-0000-0800-00002F000000}" name="2060-61" dataDxfId="1619"/>
    <tableColumn id="48" xr3:uid="{00000000-0010-0000-0800-000030000000}" name="2061-62" dataDxfId="1618"/>
    <tableColumn id="49" xr3:uid="{00000000-0010-0000-0800-000031000000}" name="2062-63" dataDxfId="1617"/>
    <tableColumn id="50" xr3:uid="{00000000-0010-0000-0800-000032000000}" name="2063-64" dataDxfId="1616"/>
    <tableColumn id="51" xr3:uid="{00000000-0010-0000-0800-000033000000}" name="2064-65" dataDxfId="1615"/>
    <tableColumn id="52" xr3:uid="{00000000-0010-0000-0800-000034000000}" name="2065-66" dataDxfId="1614"/>
    <tableColumn id="53" xr3:uid="{00000000-0010-0000-0800-000035000000}" name="2066-67" dataDxfId="1613"/>
    <tableColumn id="54" xr3:uid="{00000000-0010-0000-0800-000036000000}" name="2067-68" dataDxfId="1612"/>
    <tableColumn id="55" xr3:uid="{00000000-0010-0000-0800-000037000000}" name="2068-69" dataDxfId="1611"/>
    <tableColumn id="56" xr3:uid="{00000000-0010-0000-0800-000038000000}" name="2069-70" dataDxfId="1610"/>
    <tableColumn id="57" xr3:uid="{00000000-0010-0000-0800-000039000000}" name="2070-71" dataDxfId="1609"/>
    <tableColumn id="58" xr3:uid="{00000000-0010-0000-0800-00003A000000}" name="2071-72" dataDxfId="1608"/>
    <tableColumn id="59" xr3:uid="{00000000-0010-0000-0800-00003B000000}" name="2072-73" dataDxfId="1607"/>
    <tableColumn id="60" xr3:uid="{00000000-0010-0000-0800-00003C000000}" name="2073-74" dataDxfId="1606"/>
    <tableColumn id="61" xr3:uid="{00000000-0010-0000-0800-00003D000000}" name="2074-75" dataDxfId="1605"/>
    <tableColumn id="62" xr3:uid="{00000000-0010-0000-0800-00003E000000}" name="2075-76" dataDxfId="1604"/>
    <tableColumn id="63" xr3:uid="{00000000-0010-0000-0800-00003F000000}" name="2076-77" dataDxfId="1603"/>
    <tableColumn id="64" xr3:uid="{00000000-0010-0000-0800-000040000000}" name="2077-78" dataDxfId="1602"/>
    <tableColumn id="65" xr3:uid="{00000000-0010-0000-0800-000041000000}" name="2078-79" dataDxfId="1601"/>
    <tableColumn id="66" xr3:uid="{00000000-0010-0000-0800-000042000000}" name="2079-80" dataDxfId="1600"/>
    <tableColumn id="67" xr3:uid="{00000000-0010-0000-0800-000043000000}" name="2080-81" dataDxfId="1599"/>
    <tableColumn id="68" xr3:uid="{00000000-0010-0000-0800-000044000000}" name="2081-82" dataDxfId="1598"/>
    <tableColumn id="69" xr3:uid="{00000000-0010-0000-0800-000045000000}" name="2082-83" dataDxfId="1597"/>
    <tableColumn id="70" xr3:uid="{00000000-0010-0000-0800-000046000000}" name="2083-84" dataDxfId="1596"/>
    <tableColumn id="71" xr3:uid="{00000000-0010-0000-0800-000047000000}" name="2084-85" dataDxfId="1595"/>
    <tableColumn id="72" xr3:uid="{00000000-0010-0000-0800-000048000000}" name="2085-86" dataDxfId="1594"/>
    <tableColumn id="73" xr3:uid="{00000000-0010-0000-0800-000049000000}" name="2086-87" dataDxfId="1593"/>
    <tableColumn id="74" xr3:uid="{00000000-0010-0000-0800-00004A000000}" name="2087-88" dataDxfId="1592"/>
    <tableColumn id="75" xr3:uid="{00000000-0010-0000-0800-00004B000000}" name="2088-89" dataDxfId="1591"/>
    <tableColumn id="76" xr3:uid="{00000000-0010-0000-0800-00004C000000}" name="2089-90" dataDxfId="1590"/>
    <tableColumn id="77" xr3:uid="{00000000-0010-0000-0800-00004D000000}" name="2090-91" dataDxfId="1589"/>
    <tableColumn id="78" xr3:uid="{00000000-0010-0000-0800-00004E000000}" name="2091-92" dataDxfId="1588"/>
    <tableColumn id="79" xr3:uid="{00000000-0010-0000-0800-00004F000000}" name="2092-93" dataDxfId="1587"/>
    <tableColumn id="80" xr3:uid="{00000000-0010-0000-0800-000050000000}" name="2093-94" dataDxfId="1586"/>
    <tableColumn id="81" xr3:uid="{00000000-0010-0000-0800-000051000000}" name="2094-95" dataDxfId="1585"/>
    <tableColumn id="82" xr3:uid="{00000000-0010-0000-0800-000052000000}" name="2095-96" dataDxfId="1584"/>
    <tableColumn id="83" xr3:uid="{00000000-0010-0000-0800-000053000000}" name="2096-97" dataDxfId="1583"/>
    <tableColumn id="84" xr3:uid="{00000000-0010-0000-0800-000054000000}" name="2097-98" dataDxfId="1582"/>
    <tableColumn id="85" xr3:uid="{00000000-0010-0000-0800-000055000000}" name="2098-99" dataDxfId="1581"/>
    <tableColumn id="86" xr3:uid="{00000000-0010-0000-0800-000056000000}" name="2099-100" dataDxfId="1580"/>
    <tableColumn id="87" xr3:uid="{00000000-0010-0000-0800-000057000000}" name="2100-01" dataDxfId="157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repp@cyfoethnaturiolcymru.gov.uk" TargetMode="External"/><Relationship Id="rId1" Type="http://schemas.openxmlformats.org/officeDocument/2006/relationships/hyperlink" Target="mailto:water-company-plan@environment-agency.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18" Type="http://schemas.openxmlformats.org/officeDocument/2006/relationships/table" Target="../tables/table36.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17" Type="http://schemas.openxmlformats.org/officeDocument/2006/relationships/table" Target="../tables/table35.xml"/><Relationship Id="rId2" Type="http://schemas.openxmlformats.org/officeDocument/2006/relationships/table" Target="../tables/table20.xml"/><Relationship Id="rId16" Type="http://schemas.openxmlformats.org/officeDocument/2006/relationships/table" Target="../tables/table34.xml"/><Relationship Id="rId1" Type="http://schemas.openxmlformats.org/officeDocument/2006/relationships/printerSettings" Target="../printerSettings/printerSettings10.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19" Type="http://schemas.openxmlformats.org/officeDocument/2006/relationships/table" Target="../tables/table37.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comments" Target="../comments1.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vmlDrawing" Target="../drawings/vmlDrawing2.vml"/><Relationship Id="rId7" Type="http://schemas.openxmlformats.org/officeDocument/2006/relationships/table" Target="../tables/table1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table" Target="../tables/table14.xml"/><Relationship Id="rId5" Type="http://schemas.openxmlformats.org/officeDocument/2006/relationships/table" Target="../tables/table13.xml"/><Relationship Id="rId10" Type="http://schemas.openxmlformats.org/officeDocument/2006/relationships/comments" Target="../comments2.xml"/><Relationship Id="rId4" Type="http://schemas.openxmlformats.org/officeDocument/2006/relationships/table" Target="../tables/table12.xml"/><Relationship Id="rId9" Type="http://schemas.openxmlformats.org/officeDocument/2006/relationships/table" Target="../tables/table1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53"/>
  <sheetViews>
    <sheetView showGridLines="0" tabSelected="1" zoomScale="85" zoomScaleNormal="85" workbookViewId="0">
      <selection activeCell="N21" sqref="N21"/>
    </sheetView>
  </sheetViews>
  <sheetFormatPr defaultColWidth="8.77734375" defaultRowHeight="15.6" customHeight="1"/>
  <cols>
    <col min="1" max="2" width="2.44140625" style="64" customWidth="1"/>
    <col min="3" max="4" width="26.77734375" style="64" customWidth="1"/>
    <col min="5" max="7" width="2.44140625" style="64" customWidth="1"/>
    <col min="8" max="9" width="26.77734375" style="64" customWidth="1"/>
    <col min="10" max="12" width="2.44140625" style="64" customWidth="1"/>
    <col min="13" max="14" width="26.77734375" style="64" customWidth="1"/>
    <col min="15" max="17" width="2.44140625" style="64" customWidth="1"/>
    <col min="18" max="18" width="12" style="64" customWidth="1"/>
    <col min="19" max="19" width="83.77734375" style="64" customWidth="1"/>
    <col min="20" max="20" width="16.21875" style="64" customWidth="1"/>
    <col min="21" max="21" width="2.77734375" style="64" customWidth="1"/>
    <col min="22" max="251" width="8.77734375" style="64"/>
    <col min="252" max="252" width="2.5546875" style="64" customWidth="1"/>
    <col min="253" max="253" width="22.5546875" style="64" customWidth="1"/>
    <col min="254" max="254" width="7.77734375" style="64" customWidth="1"/>
    <col min="255" max="255" width="26.77734375" style="64" customWidth="1"/>
    <col min="256" max="256" width="18.5546875" style="64" customWidth="1"/>
    <col min="257" max="257" width="17.77734375" style="64" customWidth="1"/>
    <col min="258" max="258" width="2.44140625" style="64" customWidth="1"/>
    <col min="259" max="259" width="7.5546875" style="64" customWidth="1"/>
    <col min="260" max="260" width="13.21875" style="64" customWidth="1"/>
    <col min="261" max="261" width="2.21875" style="64" customWidth="1"/>
    <col min="262" max="263" width="8.77734375" style="64"/>
    <col min="264" max="264" width="8.21875" style="64" bestFit="1" customWidth="1"/>
    <col min="265" max="507" width="8.77734375" style="64"/>
    <col min="508" max="508" width="2.5546875" style="64" customWidth="1"/>
    <col min="509" max="509" width="22.5546875" style="64" customWidth="1"/>
    <col min="510" max="510" width="7.77734375" style="64" customWidth="1"/>
    <col min="511" max="511" width="26.77734375" style="64" customWidth="1"/>
    <col min="512" max="512" width="18.5546875" style="64" customWidth="1"/>
    <col min="513" max="513" width="17.77734375" style="64" customWidth="1"/>
    <col min="514" max="514" width="2.44140625" style="64" customWidth="1"/>
    <col min="515" max="515" width="7.5546875" style="64" customWidth="1"/>
    <col min="516" max="516" width="13.21875" style="64" customWidth="1"/>
    <col min="517" max="517" width="2.21875" style="64" customWidth="1"/>
    <col min="518" max="519" width="8.77734375" style="64"/>
    <col min="520" max="520" width="8.21875" style="64" bestFit="1" customWidth="1"/>
    <col min="521" max="763" width="8.77734375" style="64"/>
    <col min="764" max="764" width="2.5546875" style="64" customWidth="1"/>
    <col min="765" max="765" width="22.5546875" style="64" customWidth="1"/>
    <col min="766" max="766" width="7.77734375" style="64" customWidth="1"/>
    <col min="767" max="767" width="26.77734375" style="64" customWidth="1"/>
    <col min="768" max="768" width="18.5546875" style="64" customWidth="1"/>
    <col min="769" max="769" width="17.77734375" style="64" customWidth="1"/>
    <col min="770" max="770" width="2.44140625" style="64" customWidth="1"/>
    <col min="771" max="771" width="7.5546875" style="64" customWidth="1"/>
    <col min="772" max="772" width="13.21875" style="64" customWidth="1"/>
    <col min="773" max="773" width="2.21875" style="64" customWidth="1"/>
    <col min="774" max="775" width="8.77734375" style="64"/>
    <col min="776" max="776" width="8.21875" style="64" bestFit="1" customWidth="1"/>
    <col min="777" max="1019" width="8.77734375" style="64"/>
    <col min="1020" max="1020" width="2.5546875" style="64" customWidth="1"/>
    <col min="1021" max="1021" width="22.5546875" style="64" customWidth="1"/>
    <col min="1022" max="1022" width="7.77734375" style="64" customWidth="1"/>
    <col min="1023" max="1023" width="26.77734375" style="64" customWidth="1"/>
    <col min="1024" max="1024" width="18.5546875" style="64" customWidth="1"/>
    <col min="1025" max="1025" width="17.77734375" style="64" customWidth="1"/>
    <col min="1026" max="1026" width="2.44140625" style="64" customWidth="1"/>
    <col min="1027" max="1027" width="7.5546875" style="64" customWidth="1"/>
    <col min="1028" max="1028" width="13.21875" style="64" customWidth="1"/>
    <col min="1029" max="1029" width="2.21875" style="64" customWidth="1"/>
    <col min="1030" max="1031" width="8.77734375" style="64"/>
    <col min="1032" max="1032" width="8.21875" style="64" bestFit="1" customWidth="1"/>
    <col min="1033" max="1275" width="8.77734375" style="64"/>
    <col min="1276" max="1276" width="2.5546875" style="64" customWidth="1"/>
    <col min="1277" max="1277" width="22.5546875" style="64" customWidth="1"/>
    <col min="1278" max="1278" width="7.77734375" style="64" customWidth="1"/>
    <col min="1279" max="1279" width="26.77734375" style="64" customWidth="1"/>
    <col min="1280" max="1280" width="18.5546875" style="64" customWidth="1"/>
    <col min="1281" max="1281" width="17.77734375" style="64" customWidth="1"/>
    <col min="1282" max="1282" width="2.44140625" style="64" customWidth="1"/>
    <col min="1283" max="1283" width="7.5546875" style="64" customWidth="1"/>
    <col min="1284" max="1284" width="13.21875" style="64" customWidth="1"/>
    <col min="1285" max="1285" width="2.21875" style="64" customWidth="1"/>
    <col min="1286" max="1287" width="8.77734375" style="64"/>
    <col min="1288" max="1288" width="8.21875" style="64" bestFit="1" customWidth="1"/>
    <col min="1289" max="1531" width="8.77734375" style="64"/>
    <col min="1532" max="1532" width="2.5546875" style="64" customWidth="1"/>
    <col min="1533" max="1533" width="22.5546875" style="64" customWidth="1"/>
    <col min="1534" max="1534" width="7.77734375" style="64" customWidth="1"/>
    <col min="1535" max="1535" width="26.77734375" style="64" customWidth="1"/>
    <col min="1536" max="1536" width="18.5546875" style="64" customWidth="1"/>
    <col min="1537" max="1537" width="17.77734375" style="64" customWidth="1"/>
    <col min="1538" max="1538" width="2.44140625" style="64" customWidth="1"/>
    <col min="1539" max="1539" width="7.5546875" style="64" customWidth="1"/>
    <col min="1540" max="1540" width="13.21875" style="64" customWidth="1"/>
    <col min="1541" max="1541" width="2.21875" style="64" customWidth="1"/>
    <col min="1542" max="1543" width="8.77734375" style="64"/>
    <col min="1544" max="1544" width="8.21875" style="64" bestFit="1" customWidth="1"/>
    <col min="1545" max="1787" width="8.77734375" style="64"/>
    <col min="1788" max="1788" width="2.5546875" style="64" customWidth="1"/>
    <col min="1789" max="1789" width="22.5546875" style="64" customWidth="1"/>
    <col min="1790" max="1790" width="7.77734375" style="64" customWidth="1"/>
    <col min="1791" max="1791" width="26.77734375" style="64" customWidth="1"/>
    <col min="1792" max="1792" width="18.5546875" style="64" customWidth="1"/>
    <col min="1793" max="1793" width="17.77734375" style="64" customWidth="1"/>
    <col min="1794" max="1794" width="2.44140625" style="64" customWidth="1"/>
    <col min="1795" max="1795" width="7.5546875" style="64" customWidth="1"/>
    <col min="1796" max="1796" width="13.21875" style="64" customWidth="1"/>
    <col min="1797" max="1797" width="2.21875" style="64" customWidth="1"/>
    <col min="1798" max="1799" width="8.77734375" style="64"/>
    <col min="1800" max="1800" width="8.21875" style="64" bestFit="1" customWidth="1"/>
    <col min="1801" max="2043" width="8.77734375" style="64"/>
    <col min="2044" max="2044" width="2.5546875" style="64" customWidth="1"/>
    <col min="2045" max="2045" width="22.5546875" style="64" customWidth="1"/>
    <col min="2046" max="2046" width="7.77734375" style="64" customWidth="1"/>
    <col min="2047" max="2047" width="26.77734375" style="64" customWidth="1"/>
    <col min="2048" max="2048" width="18.5546875" style="64" customWidth="1"/>
    <col min="2049" max="2049" width="17.77734375" style="64" customWidth="1"/>
    <col min="2050" max="2050" width="2.44140625" style="64" customWidth="1"/>
    <col min="2051" max="2051" width="7.5546875" style="64" customWidth="1"/>
    <col min="2052" max="2052" width="13.21875" style="64" customWidth="1"/>
    <col min="2053" max="2053" width="2.21875" style="64" customWidth="1"/>
    <col min="2054" max="2055" width="8.77734375" style="64"/>
    <col min="2056" max="2056" width="8.21875" style="64" bestFit="1" customWidth="1"/>
    <col min="2057" max="2299" width="8.77734375" style="64"/>
    <col min="2300" max="2300" width="2.5546875" style="64" customWidth="1"/>
    <col min="2301" max="2301" width="22.5546875" style="64" customWidth="1"/>
    <col min="2302" max="2302" width="7.77734375" style="64" customWidth="1"/>
    <col min="2303" max="2303" width="26.77734375" style="64" customWidth="1"/>
    <col min="2304" max="2304" width="18.5546875" style="64" customWidth="1"/>
    <col min="2305" max="2305" width="17.77734375" style="64" customWidth="1"/>
    <col min="2306" max="2306" width="2.44140625" style="64" customWidth="1"/>
    <col min="2307" max="2307" width="7.5546875" style="64" customWidth="1"/>
    <col min="2308" max="2308" width="13.21875" style="64" customWidth="1"/>
    <col min="2309" max="2309" width="2.21875" style="64" customWidth="1"/>
    <col min="2310" max="2311" width="8.77734375" style="64"/>
    <col min="2312" max="2312" width="8.21875" style="64" bestFit="1" customWidth="1"/>
    <col min="2313" max="2555" width="8.77734375" style="64"/>
    <col min="2556" max="2556" width="2.5546875" style="64" customWidth="1"/>
    <col min="2557" max="2557" width="22.5546875" style="64" customWidth="1"/>
    <col min="2558" max="2558" width="7.77734375" style="64" customWidth="1"/>
    <col min="2559" max="2559" width="26.77734375" style="64" customWidth="1"/>
    <col min="2560" max="2560" width="18.5546875" style="64" customWidth="1"/>
    <col min="2561" max="2561" width="17.77734375" style="64" customWidth="1"/>
    <col min="2562" max="2562" width="2.44140625" style="64" customWidth="1"/>
    <col min="2563" max="2563" width="7.5546875" style="64" customWidth="1"/>
    <col min="2564" max="2564" width="13.21875" style="64" customWidth="1"/>
    <col min="2565" max="2565" width="2.21875" style="64" customWidth="1"/>
    <col min="2566" max="2567" width="8.77734375" style="64"/>
    <col min="2568" max="2568" width="8.21875" style="64" bestFit="1" customWidth="1"/>
    <col min="2569" max="2811" width="8.77734375" style="64"/>
    <col min="2812" max="2812" width="2.5546875" style="64" customWidth="1"/>
    <col min="2813" max="2813" width="22.5546875" style="64" customWidth="1"/>
    <col min="2814" max="2814" width="7.77734375" style="64" customWidth="1"/>
    <col min="2815" max="2815" width="26.77734375" style="64" customWidth="1"/>
    <col min="2816" max="2816" width="18.5546875" style="64" customWidth="1"/>
    <col min="2817" max="2817" width="17.77734375" style="64" customWidth="1"/>
    <col min="2818" max="2818" width="2.44140625" style="64" customWidth="1"/>
    <col min="2819" max="2819" width="7.5546875" style="64" customWidth="1"/>
    <col min="2820" max="2820" width="13.21875" style="64" customWidth="1"/>
    <col min="2821" max="2821" width="2.21875" style="64" customWidth="1"/>
    <col min="2822" max="2823" width="8.77734375" style="64"/>
    <col min="2824" max="2824" width="8.21875" style="64" bestFit="1" customWidth="1"/>
    <col min="2825" max="3067" width="8.77734375" style="64"/>
    <col min="3068" max="3068" width="2.5546875" style="64" customWidth="1"/>
    <col min="3069" max="3069" width="22.5546875" style="64" customWidth="1"/>
    <col min="3070" max="3070" width="7.77734375" style="64" customWidth="1"/>
    <col min="3071" max="3071" width="26.77734375" style="64" customWidth="1"/>
    <col min="3072" max="3072" width="18.5546875" style="64" customWidth="1"/>
    <col min="3073" max="3073" width="17.77734375" style="64" customWidth="1"/>
    <col min="3074" max="3074" width="2.44140625" style="64" customWidth="1"/>
    <col min="3075" max="3075" width="7.5546875" style="64" customWidth="1"/>
    <col min="3076" max="3076" width="13.21875" style="64" customWidth="1"/>
    <col min="3077" max="3077" width="2.21875" style="64" customWidth="1"/>
    <col min="3078" max="3079" width="8.77734375" style="64"/>
    <col min="3080" max="3080" width="8.21875" style="64" bestFit="1" customWidth="1"/>
    <col min="3081" max="3323" width="8.77734375" style="64"/>
    <col min="3324" max="3324" width="2.5546875" style="64" customWidth="1"/>
    <col min="3325" max="3325" width="22.5546875" style="64" customWidth="1"/>
    <col min="3326" max="3326" width="7.77734375" style="64" customWidth="1"/>
    <col min="3327" max="3327" width="26.77734375" style="64" customWidth="1"/>
    <col min="3328" max="3328" width="18.5546875" style="64" customWidth="1"/>
    <col min="3329" max="3329" width="17.77734375" style="64" customWidth="1"/>
    <col min="3330" max="3330" width="2.44140625" style="64" customWidth="1"/>
    <col min="3331" max="3331" width="7.5546875" style="64" customWidth="1"/>
    <col min="3332" max="3332" width="13.21875" style="64" customWidth="1"/>
    <col min="3333" max="3333" width="2.21875" style="64" customWidth="1"/>
    <col min="3334" max="3335" width="8.77734375" style="64"/>
    <col min="3336" max="3336" width="8.21875" style="64" bestFit="1" customWidth="1"/>
    <col min="3337" max="3579" width="8.77734375" style="64"/>
    <col min="3580" max="3580" width="2.5546875" style="64" customWidth="1"/>
    <col min="3581" max="3581" width="22.5546875" style="64" customWidth="1"/>
    <col min="3582" max="3582" width="7.77734375" style="64" customWidth="1"/>
    <col min="3583" max="3583" width="26.77734375" style="64" customWidth="1"/>
    <col min="3584" max="3584" width="18.5546875" style="64" customWidth="1"/>
    <col min="3585" max="3585" width="17.77734375" style="64" customWidth="1"/>
    <col min="3586" max="3586" width="2.44140625" style="64" customWidth="1"/>
    <col min="3587" max="3587" width="7.5546875" style="64" customWidth="1"/>
    <col min="3588" max="3588" width="13.21875" style="64" customWidth="1"/>
    <col min="3589" max="3589" width="2.21875" style="64" customWidth="1"/>
    <col min="3590" max="3591" width="8.77734375" style="64"/>
    <col min="3592" max="3592" width="8.21875" style="64" bestFit="1" customWidth="1"/>
    <col min="3593" max="3835" width="8.77734375" style="64"/>
    <col min="3836" max="3836" width="2.5546875" style="64" customWidth="1"/>
    <col min="3837" max="3837" width="22.5546875" style="64" customWidth="1"/>
    <col min="3838" max="3838" width="7.77734375" style="64" customWidth="1"/>
    <col min="3839" max="3839" width="26.77734375" style="64" customWidth="1"/>
    <col min="3840" max="3840" width="18.5546875" style="64" customWidth="1"/>
    <col min="3841" max="3841" width="17.77734375" style="64" customWidth="1"/>
    <col min="3842" max="3842" width="2.44140625" style="64" customWidth="1"/>
    <col min="3843" max="3843" width="7.5546875" style="64" customWidth="1"/>
    <col min="3844" max="3844" width="13.21875" style="64" customWidth="1"/>
    <col min="3845" max="3845" width="2.21875" style="64" customWidth="1"/>
    <col min="3846" max="3847" width="8.77734375" style="64"/>
    <col min="3848" max="3848" width="8.21875" style="64" bestFit="1" customWidth="1"/>
    <col min="3849" max="4091" width="8.77734375" style="64"/>
    <col min="4092" max="4092" width="2.5546875" style="64" customWidth="1"/>
    <col min="4093" max="4093" width="22.5546875" style="64" customWidth="1"/>
    <col min="4094" max="4094" width="7.77734375" style="64" customWidth="1"/>
    <col min="4095" max="4095" width="26.77734375" style="64" customWidth="1"/>
    <col min="4096" max="4096" width="18.5546875" style="64" customWidth="1"/>
    <col min="4097" max="4097" width="17.77734375" style="64" customWidth="1"/>
    <col min="4098" max="4098" width="2.44140625" style="64" customWidth="1"/>
    <col min="4099" max="4099" width="7.5546875" style="64" customWidth="1"/>
    <col min="4100" max="4100" width="13.21875" style="64" customWidth="1"/>
    <col min="4101" max="4101" width="2.21875" style="64" customWidth="1"/>
    <col min="4102" max="4103" width="8.77734375" style="64"/>
    <col min="4104" max="4104" width="8.21875" style="64" bestFit="1" customWidth="1"/>
    <col min="4105" max="4347" width="8.77734375" style="64"/>
    <col min="4348" max="4348" width="2.5546875" style="64" customWidth="1"/>
    <col min="4349" max="4349" width="22.5546875" style="64" customWidth="1"/>
    <col min="4350" max="4350" width="7.77734375" style="64" customWidth="1"/>
    <col min="4351" max="4351" width="26.77734375" style="64" customWidth="1"/>
    <col min="4352" max="4352" width="18.5546875" style="64" customWidth="1"/>
    <col min="4353" max="4353" width="17.77734375" style="64" customWidth="1"/>
    <col min="4354" max="4354" width="2.44140625" style="64" customWidth="1"/>
    <col min="4355" max="4355" width="7.5546875" style="64" customWidth="1"/>
    <col min="4356" max="4356" width="13.21875" style="64" customWidth="1"/>
    <col min="4357" max="4357" width="2.21875" style="64" customWidth="1"/>
    <col min="4358" max="4359" width="8.77734375" style="64"/>
    <col min="4360" max="4360" width="8.21875" style="64" bestFit="1" customWidth="1"/>
    <col min="4361" max="4603" width="8.77734375" style="64"/>
    <col min="4604" max="4604" width="2.5546875" style="64" customWidth="1"/>
    <col min="4605" max="4605" width="22.5546875" style="64" customWidth="1"/>
    <col min="4606" max="4606" width="7.77734375" style="64" customWidth="1"/>
    <col min="4607" max="4607" width="26.77734375" style="64" customWidth="1"/>
    <col min="4608" max="4608" width="18.5546875" style="64" customWidth="1"/>
    <col min="4609" max="4609" width="17.77734375" style="64" customWidth="1"/>
    <col min="4610" max="4610" width="2.44140625" style="64" customWidth="1"/>
    <col min="4611" max="4611" width="7.5546875" style="64" customWidth="1"/>
    <col min="4612" max="4612" width="13.21875" style="64" customWidth="1"/>
    <col min="4613" max="4613" width="2.21875" style="64" customWidth="1"/>
    <col min="4614" max="4615" width="8.77734375" style="64"/>
    <col min="4616" max="4616" width="8.21875" style="64" bestFit="1" customWidth="1"/>
    <col min="4617" max="4859" width="8.77734375" style="64"/>
    <col min="4860" max="4860" width="2.5546875" style="64" customWidth="1"/>
    <col min="4861" max="4861" width="22.5546875" style="64" customWidth="1"/>
    <col min="4862" max="4862" width="7.77734375" style="64" customWidth="1"/>
    <col min="4863" max="4863" width="26.77734375" style="64" customWidth="1"/>
    <col min="4864" max="4864" width="18.5546875" style="64" customWidth="1"/>
    <col min="4865" max="4865" width="17.77734375" style="64" customWidth="1"/>
    <col min="4866" max="4866" width="2.44140625" style="64" customWidth="1"/>
    <col min="4867" max="4867" width="7.5546875" style="64" customWidth="1"/>
    <col min="4868" max="4868" width="13.21875" style="64" customWidth="1"/>
    <col min="4869" max="4869" width="2.21875" style="64" customWidth="1"/>
    <col min="4870" max="4871" width="8.77734375" style="64"/>
    <col min="4872" max="4872" width="8.21875" style="64" bestFit="1" customWidth="1"/>
    <col min="4873" max="5115" width="8.77734375" style="64"/>
    <col min="5116" max="5116" width="2.5546875" style="64" customWidth="1"/>
    <col min="5117" max="5117" width="22.5546875" style="64" customWidth="1"/>
    <col min="5118" max="5118" width="7.77734375" style="64" customWidth="1"/>
    <col min="5119" max="5119" width="26.77734375" style="64" customWidth="1"/>
    <col min="5120" max="5120" width="18.5546875" style="64" customWidth="1"/>
    <col min="5121" max="5121" width="17.77734375" style="64" customWidth="1"/>
    <col min="5122" max="5122" width="2.44140625" style="64" customWidth="1"/>
    <col min="5123" max="5123" width="7.5546875" style="64" customWidth="1"/>
    <col min="5124" max="5124" width="13.21875" style="64" customWidth="1"/>
    <col min="5125" max="5125" width="2.21875" style="64" customWidth="1"/>
    <col min="5126" max="5127" width="8.77734375" style="64"/>
    <col min="5128" max="5128" width="8.21875" style="64" bestFit="1" customWidth="1"/>
    <col min="5129" max="5371" width="8.77734375" style="64"/>
    <col min="5372" max="5372" width="2.5546875" style="64" customWidth="1"/>
    <col min="5373" max="5373" width="22.5546875" style="64" customWidth="1"/>
    <col min="5374" max="5374" width="7.77734375" style="64" customWidth="1"/>
    <col min="5375" max="5375" width="26.77734375" style="64" customWidth="1"/>
    <col min="5376" max="5376" width="18.5546875" style="64" customWidth="1"/>
    <col min="5377" max="5377" width="17.77734375" style="64" customWidth="1"/>
    <col min="5378" max="5378" width="2.44140625" style="64" customWidth="1"/>
    <col min="5379" max="5379" width="7.5546875" style="64" customWidth="1"/>
    <col min="5380" max="5380" width="13.21875" style="64" customWidth="1"/>
    <col min="5381" max="5381" width="2.21875" style="64" customWidth="1"/>
    <col min="5382" max="5383" width="8.77734375" style="64"/>
    <col min="5384" max="5384" width="8.21875" style="64" bestFit="1" customWidth="1"/>
    <col min="5385" max="5627" width="8.77734375" style="64"/>
    <col min="5628" max="5628" width="2.5546875" style="64" customWidth="1"/>
    <col min="5629" max="5629" width="22.5546875" style="64" customWidth="1"/>
    <col min="5630" max="5630" width="7.77734375" style="64" customWidth="1"/>
    <col min="5631" max="5631" width="26.77734375" style="64" customWidth="1"/>
    <col min="5632" max="5632" width="18.5546875" style="64" customWidth="1"/>
    <col min="5633" max="5633" width="17.77734375" style="64" customWidth="1"/>
    <col min="5634" max="5634" width="2.44140625" style="64" customWidth="1"/>
    <col min="5635" max="5635" width="7.5546875" style="64" customWidth="1"/>
    <col min="5636" max="5636" width="13.21875" style="64" customWidth="1"/>
    <col min="5637" max="5637" width="2.21875" style="64" customWidth="1"/>
    <col min="5638" max="5639" width="8.77734375" style="64"/>
    <col min="5640" max="5640" width="8.21875" style="64" bestFit="1" customWidth="1"/>
    <col min="5641" max="5883" width="8.77734375" style="64"/>
    <col min="5884" max="5884" width="2.5546875" style="64" customWidth="1"/>
    <col min="5885" max="5885" width="22.5546875" style="64" customWidth="1"/>
    <col min="5886" max="5886" width="7.77734375" style="64" customWidth="1"/>
    <col min="5887" max="5887" width="26.77734375" style="64" customWidth="1"/>
    <col min="5888" max="5888" width="18.5546875" style="64" customWidth="1"/>
    <col min="5889" max="5889" width="17.77734375" style="64" customWidth="1"/>
    <col min="5890" max="5890" width="2.44140625" style="64" customWidth="1"/>
    <col min="5891" max="5891" width="7.5546875" style="64" customWidth="1"/>
    <col min="5892" max="5892" width="13.21875" style="64" customWidth="1"/>
    <col min="5893" max="5893" width="2.21875" style="64" customWidth="1"/>
    <col min="5894" max="5895" width="8.77734375" style="64"/>
    <col min="5896" max="5896" width="8.21875" style="64" bestFit="1" customWidth="1"/>
    <col min="5897" max="6139" width="8.77734375" style="64"/>
    <col min="6140" max="6140" width="2.5546875" style="64" customWidth="1"/>
    <col min="6141" max="6141" width="22.5546875" style="64" customWidth="1"/>
    <col min="6142" max="6142" width="7.77734375" style="64" customWidth="1"/>
    <col min="6143" max="6143" width="26.77734375" style="64" customWidth="1"/>
    <col min="6144" max="6144" width="18.5546875" style="64" customWidth="1"/>
    <col min="6145" max="6145" width="17.77734375" style="64" customWidth="1"/>
    <col min="6146" max="6146" width="2.44140625" style="64" customWidth="1"/>
    <col min="6147" max="6147" width="7.5546875" style="64" customWidth="1"/>
    <col min="6148" max="6148" width="13.21875" style="64" customWidth="1"/>
    <col min="6149" max="6149" width="2.21875" style="64" customWidth="1"/>
    <col min="6150" max="6151" width="8.77734375" style="64"/>
    <col min="6152" max="6152" width="8.21875" style="64" bestFit="1" customWidth="1"/>
    <col min="6153" max="6395" width="8.77734375" style="64"/>
    <col min="6396" max="6396" width="2.5546875" style="64" customWidth="1"/>
    <col min="6397" max="6397" width="22.5546875" style="64" customWidth="1"/>
    <col min="6398" max="6398" width="7.77734375" style="64" customWidth="1"/>
    <col min="6399" max="6399" width="26.77734375" style="64" customWidth="1"/>
    <col min="6400" max="6400" width="18.5546875" style="64" customWidth="1"/>
    <col min="6401" max="6401" width="17.77734375" style="64" customWidth="1"/>
    <col min="6402" max="6402" width="2.44140625" style="64" customWidth="1"/>
    <col min="6403" max="6403" width="7.5546875" style="64" customWidth="1"/>
    <col min="6404" max="6404" width="13.21875" style="64" customWidth="1"/>
    <col min="6405" max="6405" width="2.21875" style="64" customWidth="1"/>
    <col min="6406" max="6407" width="8.77734375" style="64"/>
    <col min="6408" max="6408" width="8.21875" style="64" bestFit="1" customWidth="1"/>
    <col min="6409" max="6651" width="8.77734375" style="64"/>
    <col min="6652" max="6652" width="2.5546875" style="64" customWidth="1"/>
    <col min="6653" max="6653" width="22.5546875" style="64" customWidth="1"/>
    <col min="6654" max="6654" width="7.77734375" style="64" customWidth="1"/>
    <col min="6655" max="6655" width="26.77734375" style="64" customWidth="1"/>
    <col min="6656" max="6656" width="18.5546875" style="64" customWidth="1"/>
    <col min="6657" max="6657" width="17.77734375" style="64" customWidth="1"/>
    <col min="6658" max="6658" width="2.44140625" style="64" customWidth="1"/>
    <col min="6659" max="6659" width="7.5546875" style="64" customWidth="1"/>
    <col min="6660" max="6660" width="13.21875" style="64" customWidth="1"/>
    <col min="6661" max="6661" width="2.21875" style="64" customWidth="1"/>
    <col min="6662" max="6663" width="8.77734375" style="64"/>
    <col min="6664" max="6664" width="8.21875" style="64" bestFit="1" customWidth="1"/>
    <col min="6665" max="6907" width="8.77734375" style="64"/>
    <col min="6908" max="6908" width="2.5546875" style="64" customWidth="1"/>
    <col min="6909" max="6909" width="22.5546875" style="64" customWidth="1"/>
    <col min="6910" max="6910" width="7.77734375" style="64" customWidth="1"/>
    <col min="6911" max="6911" width="26.77734375" style="64" customWidth="1"/>
    <col min="6912" max="6912" width="18.5546875" style="64" customWidth="1"/>
    <col min="6913" max="6913" width="17.77734375" style="64" customWidth="1"/>
    <col min="6914" max="6914" width="2.44140625" style="64" customWidth="1"/>
    <col min="6915" max="6915" width="7.5546875" style="64" customWidth="1"/>
    <col min="6916" max="6916" width="13.21875" style="64" customWidth="1"/>
    <col min="6917" max="6917" width="2.21875" style="64" customWidth="1"/>
    <col min="6918" max="6919" width="8.77734375" style="64"/>
    <col min="6920" max="6920" width="8.21875" style="64" bestFit="1" customWidth="1"/>
    <col min="6921" max="7163" width="8.77734375" style="64"/>
    <col min="7164" max="7164" width="2.5546875" style="64" customWidth="1"/>
    <col min="7165" max="7165" width="22.5546875" style="64" customWidth="1"/>
    <col min="7166" max="7166" width="7.77734375" style="64" customWidth="1"/>
    <col min="7167" max="7167" width="26.77734375" style="64" customWidth="1"/>
    <col min="7168" max="7168" width="18.5546875" style="64" customWidth="1"/>
    <col min="7169" max="7169" width="17.77734375" style="64" customWidth="1"/>
    <col min="7170" max="7170" width="2.44140625" style="64" customWidth="1"/>
    <col min="7171" max="7171" width="7.5546875" style="64" customWidth="1"/>
    <col min="7172" max="7172" width="13.21875" style="64" customWidth="1"/>
    <col min="7173" max="7173" width="2.21875" style="64" customWidth="1"/>
    <col min="7174" max="7175" width="8.77734375" style="64"/>
    <col min="7176" max="7176" width="8.21875" style="64" bestFit="1" customWidth="1"/>
    <col min="7177" max="7419" width="8.77734375" style="64"/>
    <col min="7420" max="7420" width="2.5546875" style="64" customWidth="1"/>
    <col min="7421" max="7421" width="22.5546875" style="64" customWidth="1"/>
    <col min="7422" max="7422" width="7.77734375" style="64" customWidth="1"/>
    <col min="7423" max="7423" width="26.77734375" style="64" customWidth="1"/>
    <col min="7424" max="7424" width="18.5546875" style="64" customWidth="1"/>
    <col min="7425" max="7425" width="17.77734375" style="64" customWidth="1"/>
    <col min="7426" max="7426" width="2.44140625" style="64" customWidth="1"/>
    <col min="7427" max="7427" width="7.5546875" style="64" customWidth="1"/>
    <col min="7428" max="7428" width="13.21875" style="64" customWidth="1"/>
    <col min="7429" max="7429" width="2.21875" style="64" customWidth="1"/>
    <col min="7430" max="7431" width="8.77734375" style="64"/>
    <col min="7432" max="7432" width="8.21875" style="64" bestFit="1" customWidth="1"/>
    <col min="7433" max="7675" width="8.77734375" style="64"/>
    <col min="7676" max="7676" width="2.5546875" style="64" customWidth="1"/>
    <col min="7677" max="7677" width="22.5546875" style="64" customWidth="1"/>
    <col min="7678" max="7678" width="7.77734375" style="64" customWidth="1"/>
    <col min="7679" max="7679" width="26.77734375" style="64" customWidth="1"/>
    <col min="7680" max="7680" width="18.5546875" style="64" customWidth="1"/>
    <col min="7681" max="7681" width="17.77734375" style="64" customWidth="1"/>
    <col min="7682" max="7682" width="2.44140625" style="64" customWidth="1"/>
    <col min="7683" max="7683" width="7.5546875" style="64" customWidth="1"/>
    <col min="7684" max="7684" width="13.21875" style="64" customWidth="1"/>
    <col min="7685" max="7685" width="2.21875" style="64" customWidth="1"/>
    <col min="7686" max="7687" width="8.77734375" style="64"/>
    <col min="7688" max="7688" width="8.21875" style="64" bestFit="1" customWidth="1"/>
    <col min="7689" max="7931" width="8.77734375" style="64"/>
    <col min="7932" max="7932" width="2.5546875" style="64" customWidth="1"/>
    <col min="7933" max="7933" width="22.5546875" style="64" customWidth="1"/>
    <col min="7934" max="7934" width="7.77734375" style="64" customWidth="1"/>
    <col min="7935" max="7935" width="26.77734375" style="64" customWidth="1"/>
    <col min="7936" max="7936" width="18.5546875" style="64" customWidth="1"/>
    <col min="7937" max="7937" width="17.77734375" style="64" customWidth="1"/>
    <col min="7938" max="7938" width="2.44140625" style="64" customWidth="1"/>
    <col min="7939" max="7939" width="7.5546875" style="64" customWidth="1"/>
    <col min="7940" max="7940" width="13.21875" style="64" customWidth="1"/>
    <col min="7941" max="7941" width="2.21875" style="64" customWidth="1"/>
    <col min="7942" max="7943" width="8.77734375" style="64"/>
    <col min="7944" max="7944" width="8.21875" style="64" bestFit="1" customWidth="1"/>
    <col min="7945" max="8187" width="8.77734375" style="64"/>
    <col min="8188" max="8188" width="2.5546875" style="64" customWidth="1"/>
    <col min="8189" max="8189" width="22.5546875" style="64" customWidth="1"/>
    <col min="8190" max="8190" width="7.77734375" style="64" customWidth="1"/>
    <col min="8191" max="8191" width="26.77734375" style="64" customWidth="1"/>
    <col min="8192" max="8192" width="18.5546875" style="64" customWidth="1"/>
    <col min="8193" max="8193" width="17.77734375" style="64" customWidth="1"/>
    <col min="8194" max="8194" width="2.44140625" style="64" customWidth="1"/>
    <col min="8195" max="8195" width="7.5546875" style="64" customWidth="1"/>
    <col min="8196" max="8196" width="13.21875" style="64" customWidth="1"/>
    <col min="8197" max="8197" width="2.21875" style="64" customWidth="1"/>
    <col min="8198" max="8199" width="8.77734375" style="64"/>
    <col min="8200" max="8200" width="8.21875" style="64" bestFit="1" customWidth="1"/>
    <col min="8201" max="8443" width="8.77734375" style="64"/>
    <col min="8444" max="8444" width="2.5546875" style="64" customWidth="1"/>
    <col min="8445" max="8445" width="22.5546875" style="64" customWidth="1"/>
    <col min="8446" max="8446" width="7.77734375" style="64" customWidth="1"/>
    <col min="8447" max="8447" width="26.77734375" style="64" customWidth="1"/>
    <col min="8448" max="8448" width="18.5546875" style="64" customWidth="1"/>
    <col min="8449" max="8449" width="17.77734375" style="64" customWidth="1"/>
    <col min="8450" max="8450" width="2.44140625" style="64" customWidth="1"/>
    <col min="8451" max="8451" width="7.5546875" style="64" customWidth="1"/>
    <col min="8452" max="8452" width="13.21875" style="64" customWidth="1"/>
    <col min="8453" max="8453" width="2.21875" style="64" customWidth="1"/>
    <col min="8454" max="8455" width="8.77734375" style="64"/>
    <col min="8456" max="8456" width="8.21875" style="64" bestFit="1" customWidth="1"/>
    <col min="8457" max="8699" width="8.77734375" style="64"/>
    <col min="8700" max="8700" width="2.5546875" style="64" customWidth="1"/>
    <col min="8701" max="8701" width="22.5546875" style="64" customWidth="1"/>
    <col min="8702" max="8702" width="7.77734375" style="64" customWidth="1"/>
    <col min="8703" max="8703" width="26.77734375" style="64" customWidth="1"/>
    <col min="8704" max="8704" width="18.5546875" style="64" customWidth="1"/>
    <col min="8705" max="8705" width="17.77734375" style="64" customWidth="1"/>
    <col min="8706" max="8706" width="2.44140625" style="64" customWidth="1"/>
    <col min="8707" max="8707" width="7.5546875" style="64" customWidth="1"/>
    <col min="8708" max="8708" width="13.21875" style="64" customWidth="1"/>
    <col min="8709" max="8709" width="2.21875" style="64" customWidth="1"/>
    <col min="8710" max="8711" width="8.77734375" style="64"/>
    <col min="8712" max="8712" width="8.21875" style="64" bestFit="1" customWidth="1"/>
    <col min="8713" max="8955" width="8.77734375" style="64"/>
    <col min="8956" max="8956" width="2.5546875" style="64" customWidth="1"/>
    <col min="8957" max="8957" width="22.5546875" style="64" customWidth="1"/>
    <col min="8958" max="8958" width="7.77734375" style="64" customWidth="1"/>
    <col min="8959" max="8959" width="26.77734375" style="64" customWidth="1"/>
    <col min="8960" max="8960" width="18.5546875" style="64" customWidth="1"/>
    <col min="8961" max="8961" width="17.77734375" style="64" customWidth="1"/>
    <col min="8962" max="8962" width="2.44140625" style="64" customWidth="1"/>
    <col min="8963" max="8963" width="7.5546875" style="64" customWidth="1"/>
    <col min="8964" max="8964" width="13.21875" style="64" customWidth="1"/>
    <col min="8965" max="8965" width="2.21875" style="64" customWidth="1"/>
    <col min="8966" max="8967" width="8.77734375" style="64"/>
    <col min="8968" max="8968" width="8.21875" style="64" bestFit="1" customWidth="1"/>
    <col min="8969" max="9211" width="8.77734375" style="64"/>
    <col min="9212" max="9212" width="2.5546875" style="64" customWidth="1"/>
    <col min="9213" max="9213" width="22.5546875" style="64" customWidth="1"/>
    <col min="9214" max="9214" width="7.77734375" style="64" customWidth="1"/>
    <col min="9215" max="9215" width="26.77734375" style="64" customWidth="1"/>
    <col min="9216" max="9216" width="18.5546875" style="64" customWidth="1"/>
    <col min="9217" max="9217" width="17.77734375" style="64" customWidth="1"/>
    <col min="9218" max="9218" width="2.44140625" style="64" customWidth="1"/>
    <col min="9219" max="9219" width="7.5546875" style="64" customWidth="1"/>
    <col min="9220" max="9220" width="13.21875" style="64" customWidth="1"/>
    <col min="9221" max="9221" width="2.21875" style="64" customWidth="1"/>
    <col min="9222" max="9223" width="8.77734375" style="64"/>
    <col min="9224" max="9224" width="8.21875" style="64" bestFit="1" customWidth="1"/>
    <col min="9225" max="9467" width="8.77734375" style="64"/>
    <col min="9468" max="9468" width="2.5546875" style="64" customWidth="1"/>
    <col min="9469" max="9469" width="22.5546875" style="64" customWidth="1"/>
    <col min="9470" max="9470" width="7.77734375" style="64" customWidth="1"/>
    <col min="9471" max="9471" width="26.77734375" style="64" customWidth="1"/>
    <col min="9472" max="9472" width="18.5546875" style="64" customWidth="1"/>
    <col min="9473" max="9473" width="17.77734375" style="64" customWidth="1"/>
    <col min="9474" max="9474" width="2.44140625" style="64" customWidth="1"/>
    <col min="9475" max="9475" width="7.5546875" style="64" customWidth="1"/>
    <col min="9476" max="9476" width="13.21875" style="64" customWidth="1"/>
    <col min="9477" max="9477" width="2.21875" style="64" customWidth="1"/>
    <col min="9478" max="9479" width="8.77734375" style="64"/>
    <col min="9480" max="9480" width="8.21875" style="64" bestFit="1" customWidth="1"/>
    <col min="9481" max="9723" width="8.77734375" style="64"/>
    <col min="9724" max="9724" width="2.5546875" style="64" customWidth="1"/>
    <col min="9725" max="9725" width="22.5546875" style="64" customWidth="1"/>
    <col min="9726" max="9726" width="7.77734375" style="64" customWidth="1"/>
    <col min="9727" max="9727" width="26.77734375" style="64" customWidth="1"/>
    <col min="9728" max="9728" width="18.5546875" style="64" customWidth="1"/>
    <col min="9729" max="9729" width="17.77734375" style="64" customWidth="1"/>
    <col min="9730" max="9730" width="2.44140625" style="64" customWidth="1"/>
    <col min="9731" max="9731" width="7.5546875" style="64" customWidth="1"/>
    <col min="9732" max="9732" width="13.21875" style="64" customWidth="1"/>
    <col min="9733" max="9733" width="2.21875" style="64" customWidth="1"/>
    <col min="9734" max="9735" width="8.77734375" style="64"/>
    <col min="9736" max="9736" width="8.21875" style="64" bestFit="1" customWidth="1"/>
    <col min="9737" max="9979" width="8.77734375" style="64"/>
    <col min="9980" max="9980" width="2.5546875" style="64" customWidth="1"/>
    <col min="9981" max="9981" width="22.5546875" style="64" customWidth="1"/>
    <col min="9982" max="9982" width="7.77734375" style="64" customWidth="1"/>
    <col min="9983" max="9983" width="26.77734375" style="64" customWidth="1"/>
    <col min="9984" max="9984" width="18.5546875" style="64" customWidth="1"/>
    <col min="9985" max="9985" width="17.77734375" style="64" customWidth="1"/>
    <col min="9986" max="9986" width="2.44140625" style="64" customWidth="1"/>
    <col min="9987" max="9987" width="7.5546875" style="64" customWidth="1"/>
    <col min="9988" max="9988" width="13.21875" style="64" customWidth="1"/>
    <col min="9989" max="9989" width="2.21875" style="64" customWidth="1"/>
    <col min="9990" max="9991" width="8.77734375" style="64"/>
    <col min="9992" max="9992" width="8.21875" style="64" bestFit="1" customWidth="1"/>
    <col min="9993" max="10235" width="8.77734375" style="64"/>
    <col min="10236" max="10236" width="2.5546875" style="64" customWidth="1"/>
    <col min="10237" max="10237" width="22.5546875" style="64" customWidth="1"/>
    <col min="10238" max="10238" width="7.77734375" style="64" customWidth="1"/>
    <col min="10239" max="10239" width="26.77734375" style="64" customWidth="1"/>
    <col min="10240" max="10240" width="18.5546875" style="64" customWidth="1"/>
    <col min="10241" max="10241" width="17.77734375" style="64" customWidth="1"/>
    <col min="10242" max="10242" width="2.44140625" style="64" customWidth="1"/>
    <col min="10243" max="10243" width="7.5546875" style="64" customWidth="1"/>
    <col min="10244" max="10244" width="13.21875" style="64" customWidth="1"/>
    <col min="10245" max="10245" width="2.21875" style="64" customWidth="1"/>
    <col min="10246" max="10247" width="8.77734375" style="64"/>
    <col min="10248" max="10248" width="8.21875" style="64" bestFit="1" customWidth="1"/>
    <col min="10249" max="10491" width="8.77734375" style="64"/>
    <col min="10492" max="10492" width="2.5546875" style="64" customWidth="1"/>
    <col min="10493" max="10493" width="22.5546875" style="64" customWidth="1"/>
    <col min="10494" max="10494" width="7.77734375" style="64" customWidth="1"/>
    <col min="10495" max="10495" width="26.77734375" style="64" customWidth="1"/>
    <col min="10496" max="10496" width="18.5546875" style="64" customWidth="1"/>
    <col min="10497" max="10497" width="17.77734375" style="64" customWidth="1"/>
    <col min="10498" max="10498" width="2.44140625" style="64" customWidth="1"/>
    <col min="10499" max="10499" width="7.5546875" style="64" customWidth="1"/>
    <col min="10500" max="10500" width="13.21875" style="64" customWidth="1"/>
    <col min="10501" max="10501" width="2.21875" style="64" customWidth="1"/>
    <col min="10502" max="10503" width="8.77734375" style="64"/>
    <col min="10504" max="10504" width="8.21875" style="64" bestFit="1" customWidth="1"/>
    <col min="10505" max="10747" width="8.77734375" style="64"/>
    <col min="10748" max="10748" width="2.5546875" style="64" customWidth="1"/>
    <col min="10749" max="10749" width="22.5546875" style="64" customWidth="1"/>
    <col min="10750" max="10750" width="7.77734375" style="64" customWidth="1"/>
    <col min="10751" max="10751" width="26.77734375" style="64" customWidth="1"/>
    <col min="10752" max="10752" width="18.5546875" style="64" customWidth="1"/>
    <col min="10753" max="10753" width="17.77734375" style="64" customWidth="1"/>
    <col min="10754" max="10754" width="2.44140625" style="64" customWidth="1"/>
    <col min="10755" max="10755" width="7.5546875" style="64" customWidth="1"/>
    <col min="10756" max="10756" width="13.21875" style="64" customWidth="1"/>
    <col min="10757" max="10757" width="2.21875" style="64" customWidth="1"/>
    <col min="10758" max="10759" width="8.77734375" style="64"/>
    <col min="10760" max="10760" width="8.21875" style="64" bestFit="1" customWidth="1"/>
    <col min="10761" max="11003" width="8.77734375" style="64"/>
    <col min="11004" max="11004" width="2.5546875" style="64" customWidth="1"/>
    <col min="11005" max="11005" width="22.5546875" style="64" customWidth="1"/>
    <col min="11006" max="11006" width="7.77734375" style="64" customWidth="1"/>
    <col min="11007" max="11007" width="26.77734375" style="64" customWidth="1"/>
    <col min="11008" max="11008" width="18.5546875" style="64" customWidth="1"/>
    <col min="11009" max="11009" width="17.77734375" style="64" customWidth="1"/>
    <col min="11010" max="11010" width="2.44140625" style="64" customWidth="1"/>
    <col min="11011" max="11011" width="7.5546875" style="64" customWidth="1"/>
    <col min="11012" max="11012" width="13.21875" style="64" customWidth="1"/>
    <col min="11013" max="11013" width="2.21875" style="64" customWidth="1"/>
    <col min="11014" max="11015" width="8.77734375" style="64"/>
    <col min="11016" max="11016" width="8.21875" style="64" bestFit="1" customWidth="1"/>
    <col min="11017" max="11259" width="8.77734375" style="64"/>
    <col min="11260" max="11260" width="2.5546875" style="64" customWidth="1"/>
    <col min="11261" max="11261" width="22.5546875" style="64" customWidth="1"/>
    <col min="11262" max="11262" width="7.77734375" style="64" customWidth="1"/>
    <col min="11263" max="11263" width="26.77734375" style="64" customWidth="1"/>
    <col min="11264" max="11264" width="18.5546875" style="64" customWidth="1"/>
    <col min="11265" max="11265" width="17.77734375" style="64" customWidth="1"/>
    <col min="11266" max="11266" width="2.44140625" style="64" customWidth="1"/>
    <col min="11267" max="11267" width="7.5546875" style="64" customWidth="1"/>
    <col min="11268" max="11268" width="13.21875" style="64" customWidth="1"/>
    <col min="11269" max="11269" width="2.21875" style="64" customWidth="1"/>
    <col min="11270" max="11271" width="8.77734375" style="64"/>
    <col min="11272" max="11272" width="8.21875" style="64" bestFit="1" customWidth="1"/>
    <col min="11273" max="11515" width="8.77734375" style="64"/>
    <col min="11516" max="11516" width="2.5546875" style="64" customWidth="1"/>
    <col min="11517" max="11517" width="22.5546875" style="64" customWidth="1"/>
    <col min="11518" max="11518" width="7.77734375" style="64" customWidth="1"/>
    <col min="11519" max="11519" width="26.77734375" style="64" customWidth="1"/>
    <col min="11520" max="11520" width="18.5546875" style="64" customWidth="1"/>
    <col min="11521" max="11521" width="17.77734375" style="64" customWidth="1"/>
    <col min="11522" max="11522" width="2.44140625" style="64" customWidth="1"/>
    <col min="11523" max="11523" width="7.5546875" style="64" customWidth="1"/>
    <col min="11524" max="11524" width="13.21875" style="64" customWidth="1"/>
    <col min="11525" max="11525" width="2.21875" style="64" customWidth="1"/>
    <col min="11526" max="11527" width="8.77734375" style="64"/>
    <col min="11528" max="11528" width="8.21875" style="64" bestFit="1" customWidth="1"/>
    <col min="11529" max="11771" width="8.77734375" style="64"/>
    <col min="11772" max="11772" width="2.5546875" style="64" customWidth="1"/>
    <col min="11773" max="11773" width="22.5546875" style="64" customWidth="1"/>
    <col min="11774" max="11774" width="7.77734375" style="64" customWidth="1"/>
    <col min="11775" max="11775" width="26.77734375" style="64" customWidth="1"/>
    <col min="11776" max="11776" width="18.5546875" style="64" customWidth="1"/>
    <col min="11777" max="11777" width="17.77734375" style="64" customWidth="1"/>
    <col min="11778" max="11778" width="2.44140625" style="64" customWidth="1"/>
    <col min="11779" max="11779" width="7.5546875" style="64" customWidth="1"/>
    <col min="11780" max="11780" width="13.21875" style="64" customWidth="1"/>
    <col min="11781" max="11781" width="2.21875" style="64" customWidth="1"/>
    <col min="11782" max="11783" width="8.77734375" style="64"/>
    <col min="11784" max="11784" width="8.21875" style="64" bestFit="1" customWidth="1"/>
    <col min="11785" max="12027" width="8.77734375" style="64"/>
    <col min="12028" max="12028" width="2.5546875" style="64" customWidth="1"/>
    <col min="12029" max="12029" width="22.5546875" style="64" customWidth="1"/>
    <col min="12030" max="12030" width="7.77734375" style="64" customWidth="1"/>
    <col min="12031" max="12031" width="26.77734375" style="64" customWidth="1"/>
    <col min="12032" max="12032" width="18.5546875" style="64" customWidth="1"/>
    <col min="12033" max="12033" width="17.77734375" style="64" customWidth="1"/>
    <col min="12034" max="12034" width="2.44140625" style="64" customWidth="1"/>
    <col min="12035" max="12035" width="7.5546875" style="64" customWidth="1"/>
    <col min="12036" max="12036" width="13.21875" style="64" customWidth="1"/>
    <col min="12037" max="12037" width="2.21875" style="64" customWidth="1"/>
    <col min="12038" max="12039" width="8.77734375" style="64"/>
    <col min="12040" max="12040" width="8.21875" style="64" bestFit="1" customWidth="1"/>
    <col min="12041" max="12283" width="8.77734375" style="64"/>
    <col min="12284" max="12284" width="2.5546875" style="64" customWidth="1"/>
    <col min="12285" max="12285" width="22.5546875" style="64" customWidth="1"/>
    <col min="12286" max="12286" width="7.77734375" style="64" customWidth="1"/>
    <col min="12287" max="12287" width="26.77734375" style="64" customWidth="1"/>
    <col min="12288" max="12288" width="18.5546875" style="64" customWidth="1"/>
    <col min="12289" max="12289" width="17.77734375" style="64" customWidth="1"/>
    <col min="12290" max="12290" width="2.44140625" style="64" customWidth="1"/>
    <col min="12291" max="12291" width="7.5546875" style="64" customWidth="1"/>
    <col min="12292" max="12292" width="13.21875" style="64" customWidth="1"/>
    <col min="12293" max="12293" width="2.21875" style="64" customWidth="1"/>
    <col min="12294" max="12295" width="8.77734375" style="64"/>
    <col min="12296" max="12296" width="8.21875" style="64" bestFit="1" customWidth="1"/>
    <col min="12297" max="12539" width="8.77734375" style="64"/>
    <col min="12540" max="12540" width="2.5546875" style="64" customWidth="1"/>
    <col min="12541" max="12541" width="22.5546875" style="64" customWidth="1"/>
    <col min="12542" max="12542" width="7.77734375" style="64" customWidth="1"/>
    <col min="12543" max="12543" width="26.77734375" style="64" customWidth="1"/>
    <col min="12544" max="12544" width="18.5546875" style="64" customWidth="1"/>
    <col min="12545" max="12545" width="17.77734375" style="64" customWidth="1"/>
    <col min="12546" max="12546" width="2.44140625" style="64" customWidth="1"/>
    <col min="12547" max="12547" width="7.5546875" style="64" customWidth="1"/>
    <col min="12548" max="12548" width="13.21875" style="64" customWidth="1"/>
    <col min="12549" max="12549" width="2.21875" style="64" customWidth="1"/>
    <col min="12550" max="12551" width="8.77734375" style="64"/>
    <col min="12552" max="12552" width="8.21875" style="64" bestFit="1" customWidth="1"/>
    <col min="12553" max="12795" width="8.77734375" style="64"/>
    <col min="12796" max="12796" width="2.5546875" style="64" customWidth="1"/>
    <col min="12797" max="12797" width="22.5546875" style="64" customWidth="1"/>
    <col min="12798" max="12798" width="7.77734375" style="64" customWidth="1"/>
    <col min="12799" max="12799" width="26.77734375" style="64" customWidth="1"/>
    <col min="12800" max="12800" width="18.5546875" style="64" customWidth="1"/>
    <col min="12801" max="12801" width="17.77734375" style="64" customWidth="1"/>
    <col min="12802" max="12802" width="2.44140625" style="64" customWidth="1"/>
    <col min="12803" max="12803" width="7.5546875" style="64" customWidth="1"/>
    <col min="12804" max="12804" width="13.21875" style="64" customWidth="1"/>
    <col min="12805" max="12805" width="2.21875" style="64" customWidth="1"/>
    <col min="12806" max="12807" width="8.77734375" style="64"/>
    <col min="12808" max="12808" width="8.21875" style="64" bestFit="1" customWidth="1"/>
    <col min="12809" max="13051" width="8.77734375" style="64"/>
    <col min="13052" max="13052" width="2.5546875" style="64" customWidth="1"/>
    <col min="13053" max="13053" width="22.5546875" style="64" customWidth="1"/>
    <col min="13054" max="13054" width="7.77734375" style="64" customWidth="1"/>
    <col min="13055" max="13055" width="26.77734375" style="64" customWidth="1"/>
    <col min="13056" max="13056" width="18.5546875" style="64" customWidth="1"/>
    <col min="13057" max="13057" width="17.77734375" style="64" customWidth="1"/>
    <col min="13058" max="13058" width="2.44140625" style="64" customWidth="1"/>
    <col min="13059" max="13059" width="7.5546875" style="64" customWidth="1"/>
    <col min="13060" max="13060" width="13.21875" style="64" customWidth="1"/>
    <col min="13061" max="13061" width="2.21875" style="64" customWidth="1"/>
    <col min="13062" max="13063" width="8.77734375" style="64"/>
    <col min="13064" max="13064" width="8.21875" style="64" bestFit="1" customWidth="1"/>
    <col min="13065" max="13307" width="8.77734375" style="64"/>
    <col min="13308" max="13308" width="2.5546875" style="64" customWidth="1"/>
    <col min="13309" max="13309" width="22.5546875" style="64" customWidth="1"/>
    <col min="13310" max="13310" width="7.77734375" style="64" customWidth="1"/>
    <col min="13311" max="13311" width="26.77734375" style="64" customWidth="1"/>
    <col min="13312" max="13312" width="18.5546875" style="64" customWidth="1"/>
    <col min="13313" max="13313" width="17.77734375" style="64" customWidth="1"/>
    <col min="13314" max="13314" width="2.44140625" style="64" customWidth="1"/>
    <col min="13315" max="13315" width="7.5546875" style="64" customWidth="1"/>
    <col min="13316" max="13316" width="13.21875" style="64" customWidth="1"/>
    <col min="13317" max="13317" width="2.21875" style="64" customWidth="1"/>
    <col min="13318" max="13319" width="8.77734375" style="64"/>
    <col min="13320" max="13320" width="8.21875" style="64" bestFit="1" customWidth="1"/>
    <col min="13321" max="13563" width="8.77734375" style="64"/>
    <col min="13564" max="13564" width="2.5546875" style="64" customWidth="1"/>
    <col min="13565" max="13565" width="22.5546875" style="64" customWidth="1"/>
    <col min="13566" max="13566" width="7.77734375" style="64" customWidth="1"/>
    <col min="13567" max="13567" width="26.77734375" style="64" customWidth="1"/>
    <col min="13568" max="13568" width="18.5546875" style="64" customWidth="1"/>
    <col min="13569" max="13569" width="17.77734375" style="64" customWidth="1"/>
    <col min="13570" max="13570" width="2.44140625" style="64" customWidth="1"/>
    <col min="13571" max="13571" width="7.5546875" style="64" customWidth="1"/>
    <col min="13572" max="13572" width="13.21875" style="64" customWidth="1"/>
    <col min="13573" max="13573" width="2.21875" style="64" customWidth="1"/>
    <col min="13574" max="13575" width="8.77734375" style="64"/>
    <col min="13576" max="13576" width="8.21875" style="64" bestFit="1" customWidth="1"/>
    <col min="13577" max="13819" width="8.77734375" style="64"/>
    <col min="13820" max="13820" width="2.5546875" style="64" customWidth="1"/>
    <col min="13821" max="13821" width="22.5546875" style="64" customWidth="1"/>
    <col min="13822" max="13822" width="7.77734375" style="64" customWidth="1"/>
    <col min="13823" max="13823" width="26.77734375" style="64" customWidth="1"/>
    <col min="13824" max="13824" width="18.5546875" style="64" customWidth="1"/>
    <col min="13825" max="13825" width="17.77734375" style="64" customWidth="1"/>
    <col min="13826" max="13826" width="2.44140625" style="64" customWidth="1"/>
    <col min="13827" max="13827" width="7.5546875" style="64" customWidth="1"/>
    <col min="13828" max="13828" width="13.21875" style="64" customWidth="1"/>
    <col min="13829" max="13829" width="2.21875" style="64" customWidth="1"/>
    <col min="13830" max="13831" width="8.77734375" style="64"/>
    <col min="13832" max="13832" width="8.21875" style="64" bestFit="1" customWidth="1"/>
    <col min="13833" max="14075" width="8.77734375" style="64"/>
    <col min="14076" max="14076" width="2.5546875" style="64" customWidth="1"/>
    <col min="14077" max="14077" width="22.5546875" style="64" customWidth="1"/>
    <col min="14078" max="14078" width="7.77734375" style="64" customWidth="1"/>
    <col min="14079" max="14079" width="26.77734375" style="64" customWidth="1"/>
    <col min="14080" max="14080" width="18.5546875" style="64" customWidth="1"/>
    <col min="14081" max="14081" width="17.77734375" style="64" customWidth="1"/>
    <col min="14082" max="14082" width="2.44140625" style="64" customWidth="1"/>
    <col min="14083" max="14083" width="7.5546875" style="64" customWidth="1"/>
    <col min="14084" max="14084" width="13.21875" style="64" customWidth="1"/>
    <col min="14085" max="14085" width="2.21875" style="64" customWidth="1"/>
    <col min="14086" max="14087" width="8.77734375" style="64"/>
    <col min="14088" max="14088" width="8.21875" style="64" bestFit="1" customWidth="1"/>
    <col min="14089" max="14331" width="8.77734375" style="64"/>
    <col min="14332" max="14332" width="2.5546875" style="64" customWidth="1"/>
    <col min="14333" max="14333" width="22.5546875" style="64" customWidth="1"/>
    <col min="14334" max="14334" width="7.77734375" style="64" customWidth="1"/>
    <col min="14335" max="14335" width="26.77734375" style="64" customWidth="1"/>
    <col min="14336" max="14336" width="18.5546875" style="64" customWidth="1"/>
    <col min="14337" max="14337" width="17.77734375" style="64" customWidth="1"/>
    <col min="14338" max="14338" width="2.44140625" style="64" customWidth="1"/>
    <col min="14339" max="14339" width="7.5546875" style="64" customWidth="1"/>
    <col min="14340" max="14340" width="13.21875" style="64" customWidth="1"/>
    <col min="14341" max="14341" width="2.21875" style="64" customWidth="1"/>
    <col min="14342" max="14343" width="8.77734375" style="64"/>
    <col min="14344" max="14344" width="8.21875" style="64" bestFit="1" customWidth="1"/>
    <col min="14345" max="14587" width="8.77734375" style="64"/>
    <col min="14588" max="14588" width="2.5546875" style="64" customWidth="1"/>
    <col min="14589" max="14589" width="22.5546875" style="64" customWidth="1"/>
    <col min="14590" max="14590" width="7.77734375" style="64" customWidth="1"/>
    <col min="14591" max="14591" width="26.77734375" style="64" customWidth="1"/>
    <col min="14592" max="14592" width="18.5546875" style="64" customWidth="1"/>
    <col min="14593" max="14593" width="17.77734375" style="64" customWidth="1"/>
    <col min="14594" max="14594" width="2.44140625" style="64" customWidth="1"/>
    <col min="14595" max="14595" width="7.5546875" style="64" customWidth="1"/>
    <col min="14596" max="14596" width="13.21875" style="64" customWidth="1"/>
    <col min="14597" max="14597" width="2.21875" style="64" customWidth="1"/>
    <col min="14598" max="14599" width="8.77734375" style="64"/>
    <col min="14600" max="14600" width="8.21875" style="64" bestFit="1" customWidth="1"/>
    <col min="14601" max="14843" width="8.77734375" style="64"/>
    <col min="14844" max="14844" width="2.5546875" style="64" customWidth="1"/>
    <col min="14845" max="14845" width="22.5546875" style="64" customWidth="1"/>
    <col min="14846" max="14846" width="7.77734375" style="64" customWidth="1"/>
    <col min="14847" max="14847" width="26.77734375" style="64" customWidth="1"/>
    <col min="14848" max="14848" width="18.5546875" style="64" customWidth="1"/>
    <col min="14849" max="14849" width="17.77734375" style="64" customWidth="1"/>
    <col min="14850" max="14850" width="2.44140625" style="64" customWidth="1"/>
    <col min="14851" max="14851" width="7.5546875" style="64" customWidth="1"/>
    <col min="14852" max="14852" width="13.21875" style="64" customWidth="1"/>
    <col min="14853" max="14853" width="2.21875" style="64" customWidth="1"/>
    <col min="14854" max="14855" width="8.77734375" style="64"/>
    <col min="14856" max="14856" width="8.21875" style="64" bestFit="1" customWidth="1"/>
    <col min="14857" max="15099" width="8.77734375" style="64"/>
    <col min="15100" max="15100" width="2.5546875" style="64" customWidth="1"/>
    <col min="15101" max="15101" width="22.5546875" style="64" customWidth="1"/>
    <col min="15102" max="15102" width="7.77734375" style="64" customWidth="1"/>
    <col min="15103" max="15103" width="26.77734375" style="64" customWidth="1"/>
    <col min="15104" max="15104" width="18.5546875" style="64" customWidth="1"/>
    <col min="15105" max="15105" width="17.77734375" style="64" customWidth="1"/>
    <col min="15106" max="15106" width="2.44140625" style="64" customWidth="1"/>
    <col min="15107" max="15107" width="7.5546875" style="64" customWidth="1"/>
    <col min="15108" max="15108" width="13.21875" style="64" customWidth="1"/>
    <col min="15109" max="15109" width="2.21875" style="64" customWidth="1"/>
    <col min="15110" max="15111" width="8.77734375" style="64"/>
    <col min="15112" max="15112" width="8.21875" style="64" bestFit="1" customWidth="1"/>
    <col min="15113" max="15355" width="8.77734375" style="64"/>
    <col min="15356" max="15356" width="2.5546875" style="64" customWidth="1"/>
    <col min="15357" max="15357" width="22.5546875" style="64" customWidth="1"/>
    <col min="15358" max="15358" width="7.77734375" style="64" customWidth="1"/>
    <col min="15359" max="15359" width="26.77734375" style="64" customWidth="1"/>
    <col min="15360" max="15360" width="18.5546875" style="64" customWidth="1"/>
    <col min="15361" max="15361" width="17.77734375" style="64" customWidth="1"/>
    <col min="15362" max="15362" width="2.44140625" style="64" customWidth="1"/>
    <col min="15363" max="15363" width="7.5546875" style="64" customWidth="1"/>
    <col min="15364" max="15364" width="13.21875" style="64" customWidth="1"/>
    <col min="15365" max="15365" width="2.21875" style="64" customWidth="1"/>
    <col min="15366" max="15367" width="8.77734375" style="64"/>
    <col min="15368" max="15368" width="8.21875" style="64" bestFit="1" customWidth="1"/>
    <col min="15369" max="15611" width="8.77734375" style="64"/>
    <col min="15612" max="15612" width="2.5546875" style="64" customWidth="1"/>
    <col min="15613" max="15613" width="22.5546875" style="64" customWidth="1"/>
    <col min="15614" max="15614" width="7.77734375" style="64" customWidth="1"/>
    <col min="15615" max="15615" width="26.77734375" style="64" customWidth="1"/>
    <col min="15616" max="15616" width="18.5546875" style="64" customWidth="1"/>
    <col min="15617" max="15617" width="17.77734375" style="64" customWidth="1"/>
    <col min="15618" max="15618" width="2.44140625" style="64" customWidth="1"/>
    <col min="15619" max="15619" width="7.5546875" style="64" customWidth="1"/>
    <col min="15620" max="15620" width="13.21875" style="64" customWidth="1"/>
    <col min="15621" max="15621" width="2.21875" style="64" customWidth="1"/>
    <col min="15622" max="15623" width="8.77734375" style="64"/>
    <col min="15624" max="15624" width="8.21875" style="64" bestFit="1" customWidth="1"/>
    <col min="15625" max="15867" width="8.77734375" style="64"/>
    <col min="15868" max="15868" width="2.5546875" style="64" customWidth="1"/>
    <col min="15869" max="15869" width="22.5546875" style="64" customWidth="1"/>
    <col min="15870" max="15870" width="7.77734375" style="64" customWidth="1"/>
    <col min="15871" max="15871" width="26.77734375" style="64" customWidth="1"/>
    <col min="15872" max="15872" width="18.5546875" style="64" customWidth="1"/>
    <col min="15873" max="15873" width="17.77734375" style="64" customWidth="1"/>
    <col min="15874" max="15874" width="2.44140625" style="64" customWidth="1"/>
    <col min="15875" max="15875" width="7.5546875" style="64" customWidth="1"/>
    <col min="15876" max="15876" width="13.21875" style="64" customWidth="1"/>
    <col min="15877" max="15877" width="2.21875" style="64" customWidth="1"/>
    <col min="15878" max="15879" width="8.77734375" style="64"/>
    <col min="15880" max="15880" width="8.21875" style="64" bestFit="1" customWidth="1"/>
    <col min="15881" max="16123" width="8.77734375" style="64"/>
    <col min="16124" max="16124" width="2.5546875" style="64" customWidth="1"/>
    <col min="16125" max="16125" width="22.5546875" style="64" customWidth="1"/>
    <col min="16126" max="16126" width="7.77734375" style="64" customWidth="1"/>
    <col min="16127" max="16127" width="26.77734375" style="64" customWidth="1"/>
    <col min="16128" max="16128" width="18.5546875" style="64" customWidth="1"/>
    <col min="16129" max="16129" width="17.77734375" style="64" customWidth="1"/>
    <col min="16130" max="16130" width="2.44140625" style="64" customWidth="1"/>
    <col min="16131" max="16131" width="7.5546875" style="64" customWidth="1"/>
    <col min="16132" max="16132" width="13.21875" style="64" customWidth="1"/>
    <col min="16133" max="16133" width="2.21875" style="64" customWidth="1"/>
    <col min="16134" max="16135" width="8.77734375" style="64"/>
    <col min="16136" max="16136" width="8.21875" style="64" bestFit="1" customWidth="1"/>
    <col min="16137" max="16384" width="8.77734375" style="64"/>
  </cols>
  <sheetData>
    <row r="1" spans="2:21" ht="15.6" customHeight="1" thickBot="1">
      <c r="B1" s="143"/>
      <c r="C1" s="143"/>
      <c r="D1" s="143"/>
      <c r="E1" s="143"/>
      <c r="F1" s="143"/>
      <c r="G1" s="143"/>
      <c r="H1" s="143"/>
      <c r="I1" s="143"/>
      <c r="J1" s="143"/>
      <c r="K1" s="143"/>
      <c r="L1" s="143"/>
      <c r="M1" s="143"/>
      <c r="N1" s="143"/>
      <c r="O1" s="143"/>
      <c r="P1" s="143"/>
      <c r="Q1" s="143"/>
      <c r="R1" s="143"/>
    </row>
    <row r="2" spans="2:21" ht="15.6" customHeight="1">
      <c r="B2" s="157"/>
      <c r="C2" s="158"/>
      <c r="D2" s="158"/>
      <c r="E2" s="158"/>
      <c r="F2" s="158"/>
      <c r="G2" s="158"/>
      <c r="H2" s="158"/>
      <c r="I2" s="158"/>
      <c r="J2" s="158"/>
      <c r="K2" s="158"/>
      <c r="L2" s="158"/>
      <c r="M2" s="158"/>
      <c r="N2" s="158"/>
      <c r="O2" s="159"/>
      <c r="P2" s="151"/>
      <c r="Q2" s="188"/>
      <c r="R2" s="204"/>
      <c r="S2" s="204"/>
      <c r="T2" s="204"/>
      <c r="U2" s="205"/>
    </row>
    <row r="3" spans="2:21" s="146" customFormat="1" ht="15.6" customHeight="1">
      <c r="B3" s="160"/>
      <c r="C3" s="1566" t="s">
        <v>0</v>
      </c>
      <c r="D3" s="1566"/>
      <c r="E3" s="1566"/>
      <c r="F3" s="1566"/>
      <c r="G3" s="1566"/>
      <c r="H3" s="1566"/>
      <c r="I3" s="1566"/>
      <c r="J3" s="1566"/>
      <c r="K3" s="1566"/>
      <c r="L3" s="1566"/>
      <c r="M3" s="1566"/>
      <c r="N3" s="1566"/>
      <c r="O3" s="161"/>
      <c r="P3" s="152"/>
      <c r="Q3" s="192"/>
      <c r="R3" s="1229" t="s">
        <v>1</v>
      </c>
      <c r="S3" s="1229"/>
      <c r="T3" s="1229"/>
      <c r="U3" s="183"/>
    </row>
    <row r="4" spans="2:21" s="146" customFormat="1" ht="15.6" customHeight="1" thickBot="1">
      <c r="B4" s="162"/>
      <c r="C4" s="1566"/>
      <c r="D4" s="1566"/>
      <c r="E4" s="1566"/>
      <c r="F4" s="1566"/>
      <c r="G4" s="1566"/>
      <c r="H4" s="1566"/>
      <c r="I4" s="1566"/>
      <c r="J4" s="1566"/>
      <c r="K4" s="1566"/>
      <c r="L4" s="1566"/>
      <c r="M4" s="1566"/>
      <c r="N4" s="1566"/>
      <c r="O4" s="161"/>
      <c r="P4" s="152"/>
      <c r="Q4" s="192"/>
      <c r="R4" s="206"/>
      <c r="S4" s="206"/>
      <c r="T4" s="206"/>
      <c r="U4" s="183"/>
    </row>
    <row r="5" spans="2:21" ht="15.6" customHeight="1" thickBot="1">
      <c r="B5" s="163"/>
      <c r="C5" s="1566"/>
      <c r="D5" s="1566"/>
      <c r="E5" s="1566"/>
      <c r="F5" s="1566"/>
      <c r="G5" s="1566"/>
      <c r="H5" s="1566"/>
      <c r="I5" s="1566"/>
      <c r="J5" s="1566"/>
      <c r="K5" s="1566"/>
      <c r="L5" s="1566"/>
      <c r="M5" s="1566"/>
      <c r="N5" s="1566"/>
      <c r="O5" s="161"/>
      <c r="P5" s="152"/>
      <c r="Q5" s="192"/>
      <c r="R5" s="207" t="s">
        <v>2</v>
      </c>
      <c r="S5" s="208" t="s">
        <v>3</v>
      </c>
      <c r="T5" s="207" t="s">
        <v>4</v>
      </c>
      <c r="U5" s="183"/>
    </row>
    <row r="6" spans="2:21" ht="15.6" customHeight="1" thickBot="1">
      <c r="B6" s="164"/>
      <c r="C6" s="165"/>
      <c r="D6" s="166"/>
      <c r="E6" s="166"/>
      <c r="F6" s="167"/>
      <c r="G6" s="167"/>
      <c r="H6" s="167"/>
      <c r="I6" s="168"/>
      <c r="J6" s="168"/>
      <c r="K6" s="168"/>
      <c r="L6" s="168"/>
      <c r="M6" s="169"/>
      <c r="N6" s="169"/>
      <c r="O6" s="170"/>
      <c r="P6" s="151"/>
      <c r="Q6" s="192"/>
      <c r="R6" s="201" t="s">
        <v>5</v>
      </c>
      <c r="S6" s="1378" t="s">
        <v>6</v>
      </c>
      <c r="T6" s="1379">
        <v>44747</v>
      </c>
      <c r="U6" s="183"/>
    </row>
    <row r="7" spans="2:21" ht="15.6" customHeight="1" thickBot="1">
      <c r="B7" s="143"/>
      <c r="C7" s="147"/>
      <c r="D7" s="148"/>
      <c r="E7" s="148"/>
      <c r="F7" s="144"/>
      <c r="G7" s="144"/>
      <c r="H7" s="144"/>
      <c r="I7" s="145"/>
      <c r="J7" s="145"/>
      <c r="K7" s="145"/>
      <c r="L7" s="145"/>
      <c r="M7" s="143"/>
      <c r="N7" s="143"/>
      <c r="O7" s="143"/>
      <c r="P7" s="143"/>
      <c r="Q7" s="192"/>
      <c r="R7" s="202"/>
      <c r="S7" s="203"/>
      <c r="T7" s="202"/>
      <c r="U7" s="183"/>
    </row>
    <row r="8" spans="2:21" ht="15.6" customHeight="1">
      <c r="B8" s="188"/>
      <c r="C8" s="171"/>
      <c r="D8" s="172"/>
      <c r="E8" s="172"/>
      <c r="F8" s="173"/>
      <c r="G8" s="173"/>
      <c r="H8" s="173"/>
      <c r="I8" s="174"/>
      <c r="J8" s="174"/>
      <c r="K8" s="174"/>
      <c r="L8" s="174"/>
      <c r="M8" s="175"/>
      <c r="N8" s="175"/>
      <c r="O8" s="176"/>
      <c r="P8" s="143"/>
      <c r="Q8" s="192"/>
      <c r="R8" s="202"/>
      <c r="S8" s="203"/>
      <c r="T8" s="202"/>
      <c r="U8" s="183"/>
    </row>
    <row r="9" spans="2:21" ht="15.6" customHeight="1">
      <c r="B9" s="192"/>
      <c r="C9" s="177"/>
      <c r="D9" s="178"/>
      <c r="E9" s="178"/>
      <c r="F9" s="179"/>
      <c r="G9" s="179"/>
      <c r="H9" s="1562" t="s">
        <v>7</v>
      </c>
      <c r="I9" s="1562"/>
      <c r="J9" s="180"/>
      <c r="K9" s="180"/>
      <c r="L9" s="180"/>
      <c r="M9" s="181"/>
      <c r="N9" s="181"/>
      <c r="O9" s="182"/>
      <c r="P9" s="143"/>
      <c r="Q9" s="192"/>
      <c r="R9" s="202"/>
      <c r="S9" s="203"/>
      <c r="T9" s="202"/>
      <c r="U9" s="183"/>
    </row>
    <row r="10" spans="2:21" ht="15.6" customHeight="1" thickBot="1">
      <c r="B10" s="192"/>
      <c r="C10" s="177"/>
      <c r="D10" s="178"/>
      <c r="E10" s="178"/>
      <c r="F10" s="179"/>
      <c r="G10" s="179"/>
      <c r="H10" s="179"/>
      <c r="I10" s="180"/>
      <c r="J10" s="180"/>
      <c r="K10" s="180"/>
      <c r="L10" s="180"/>
      <c r="M10" s="181"/>
      <c r="N10" s="181"/>
      <c r="O10" s="182"/>
      <c r="P10" s="143"/>
      <c r="Q10" s="192"/>
      <c r="R10" s="202"/>
      <c r="S10" s="203"/>
      <c r="T10" s="202"/>
      <c r="U10" s="183"/>
    </row>
    <row r="11" spans="2:21" ht="15.6" customHeight="1" thickBot="1">
      <c r="B11" s="192"/>
      <c r="C11" s="183"/>
      <c r="D11" s="1567" t="s">
        <v>8</v>
      </c>
      <c r="E11" s="1568"/>
      <c r="F11" s="1568"/>
      <c r="G11" s="1568"/>
      <c r="H11" s="184" t="s">
        <v>5</v>
      </c>
      <c r="I11" s="1563" t="s">
        <v>9</v>
      </c>
      <c r="J11" s="1563"/>
      <c r="K11" s="1563"/>
      <c r="L11" s="1563"/>
      <c r="M11" s="1563"/>
      <c r="N11" s="181"/>
      <c r="O11" s="182"/>
      <c r="P11" s="143"/>
      <c r="Q11" s="192"/>
      <c r="R11" s="202"/>
      <c r="S11" s="203"/>
      <c r="T11" s="202"/>
      <c r="U11" s="183"/>
    </row>
    <row r="12" spans="2:21" ht="15.6" customHeight="1" thickBot="1">
      <c r="B12" s="192"/>
      <c r="C12" s="183"/>
      <c r="D12" s="1567" t="s">
        <v>10</v>
      </c>
      <c r="E12" s="1568"/>
      <c r="F12" s="1568"/>
      <c r="G12" s="1568"/>
      <c r="H12" s="185">
        <v>44747</v>
      </c>
      <c r="I12" s="1564" t="s">
        <v>11</v>
      </c>
      <c r="J12" s="1565"/>
      <c r="K12" s="1565"/>
      <c r="L12" s="1565"/>
      <c r="M12" s="1565"/>
      <c r="N12" s="181"/>
      <c r="O12" s="182"/>
      <c r="P12" s="143"/>
      <c r="Q12" s="211"/>
      <c r="R12" s="202"/>
      <c r="S12" s="203"/>
      <c r="T12" s="202"/>
      <c r="U12" s="183"/>
    </row>
    <row r="13" spans="2:21" ht="15.6" customHeight="1" thickBot="1">
      <c r="B13" s="164"/>
      <c r="C13" s="168"/>
      <c r="D13" s="168"/>
      <c r="E13" s="186"/>
      <c r="F13" s="187"/>
      <c r="G13" s="167"/>
      <c r="H13" s="167"/>
      <c r="I13" s="1569" t="s">
        <v>12</v>
      </c>
      <c r="J13" s="1569"/>
      <c r="K13" s="1569"/>
      <c r="L13" s="1569"/>
      <c r="M13" s="1569"/>
      <c r="N13" s="169"/>
      <c r="O13" s="170"/>
      <c r="P13" s="143"/>
      <c r="Q13" s="1230"/>
      <c r="R13" s="202"/>
      <c r="S13" s="203"/>
      <c r="T13" s="202"/>
      <c r="U13" s="183"/>
    </row>
    <row r="14" spans="2:21" ht="15.6" customHeight="1" thickBot="1">
      <c r="B14" s="143"/>
      <c r="C14" s="140"/>
      <c r="D14" s="140"/>
      <c r="E14" s="140"/>
      <c r="F14" s="140"/>
      <c r="G14" s="140"/>
      <c r="H14" s="139"/>
      <c r="I14" s="140"/>
      <c r="J14" s="140"/>
      <c r="K14" s="140"/>
      <c r="L14" s="140"/>
      <c r="M14" s="140"/>
      <c r="N14" s="140"/>
      <c r="O14" s="140"/>
      <c r="P14" s="143"/>
      <c r="Q14" s="1230"/>
      <c r="R14" s="202"/>
      <c r="S14" s="203"/>
      <c r="T14" s="202"/>
      <c r="U14" s="183"/>
    </row>
    <row r="15" spans="2:21" ht="15.6" customHeight="1">
      <c r="B15" s="188"/>
      <c r="C15" s="171"/>
      <c r="D15" s="175"/>
      <c r="E15" s="175"/>
      <c r="F15" s="175"/>
      <c r="G15" s="175"/>
      <c r="H15" s="175"/>
      <c r="I15" s="175"/>
      <c r="J15" s="175"/>
      <c r="K15" s="175"/>
      <c r="L15" s="175"/>
      <c r="M15" s="175"/>
      <c r="N15" s="175"/>
      <c r="O15" s="176"/>
      <c r="P15" s="143"/>
      <c r="Q15" s="1230"/>
      <c r="R15" s="202"/>
      <c r="S15" s="203"/>
      <c r="T15" s="202"/>
      <c r="U15" s="183"/>
    </row>
    <row r="16" spans="2:21" ht="15.6" customHeight="1">
      <c r="B16" s="189"/>
      <c r="C16" s="190"/>
      <c r="D16" s="190"/>
      <c r="E16" s="190"/>
      <c r="F16" s="190"/>
      <c r="G16" s="190"/>
      <c r="H16" s="1562" t="s">
        <v>13</v>
      </c>
      <c r="I16" s="1562"/>
      <c r="J16" s="190"/>
      <c r="K16" s="190"/>
      <c r="L16" s="190"/>
      <c r="M16" s="190"/>
      <c r="N16" s="190"/>
      <c r="O16" s="191"/>
      <c r="P16" s="143"/>
      <c r="Q16" s="163"/>
      <c r="R16" s="202"/>
      <c r="S16" s="203"/>
      <c r="T16" s="202"/>
      <c r="U16" s="183"/>
    </row>
    <row r="17" spans="2:21" ht="15.6" customHeight="1" thickBot="1">
      <c r="B17" s="192"/>
      <c r="C17" s="177"/>
      <c r="D17" s="181"/>
      <c r="E17" s="181"/>
      <c r="F17" s="181"/>
      <c r="G17" s="181"/>
      <c r="H17" s="181"/>
      <c r="I17" s="181"/>
      <c r="J17" s="181"/>
      <c r="K17" s="181"/>
      <c r="L17" s="181"/>
      <c r="M17" s="181"/>
      <c r="N17" s="181"/>
      <c r="O17" s="182"/>
      <c r="P17" s="143"/>
      <c r="Q17" s="1231"/>
      <c r="R17" s="202"/>
      <c r="S17" s="203"/>
      <c r="T17" s="202"/>
      <c r="U17" s="183"/>
    </row>
    <row r="18" spans="2:21" ht="15.6" customHeight="1" thickBot="1">
      <c r="B18" s="193"/>
      <c r="C18" s="194" t="s">
        <v>14</v>
      </c>
      <c r="D18" s="1570" t="s">
        <v>15</v>
      </c>
      <c r="E18" s="1570"/>
      <c r="F18" s="1570"/>
      <c r="G18" s="1571"/>
      <c r="H18" s="195"/>
      <c r="I18" s="181"/>
      <c r="J18" s="181"/>
      <c r="K18" s="181"/>
      <c r="L18" s="181"/>
      <c r="M18" s="181"/>
      <c r="N18" s="181"/>
      <c r="O18" s="182"/>
      <c r="P18" s="149"/>
      <c r="Q18" s="1231"/>
      <c r="R18" s="202"/>
      <c r="S18" s="203"/>
      <c r="T18" s="202"/>
      <c r="U18" s="183"/>
    </row>
    <row r="19" spans="2:21" ht="15.6" customHeight="1" thickBot="1">
      <c r="B19" s="193"/>
      <c r="C19" s="194" t="s">
        <v>16</v>
      </c>
      <c r="D19" s="1572" t="s">
        <v>120</v>
      </c>
      <c r="E19" s="1573"/>
      <c r="F19" s="1573"/>
      <c r="G19" s="1574"/>
      <c r="H19" s="1578" t="s">
        <v>17</v>
      </c>
      <c r="I19" s="1575" t="s">
        <v>1721</v>
      </c>
      <c r="J19" s="1575"/>
      <c r="K19" s="1575"/>
      <c r="L19" s="1575"/>
      <c r="M19" s="1579" t="s">
        <v>18</v>
      </c>
      <c r="N19" s="1576">
        <v>45062</v>
      </c>
      <c r="O19" s="182"/>
      <c r="Q19" s="1231"/>
      <c r="R19" s="202"/>
      <c r="S19" s="203"/>
      <c r="T19" s="202"/>
      <c r="U19" s="183"/>
    </row>
    <row r="20" spans="2:21" ht="15.6" customHeight="1" thickBot="1">
      <c r="B20" s="193"/>
      <c r="C20" s="194" t="s">
        <v>19</v>
      </c>
      <c r="D20" s="1570" t="s">
        <v>1720</v>
      </c>
      <c r="E20" s="1570"/>
      <c r="F20" s="1570"/>
      <c r="G20" s="1571"/>
      <c r="H20" s="1578"/>
      <c r="I20" s="1575"/>
      <c r="J20" s="1575"/>
      <c r="K20" s="1575"/>
      <c r="L20" s="1575"/>
      <c r="M20" s="1579"/>
      <c r="N20" s="1577"/>
      <c r="O20" s="182"/>
      <c r="Q20" s="192"/>
      <c r="R20" s="202"/>
      <c r="S20" s="203"/>
      <c r="T20" s="202"/>
      <c r="U20" s="183"/>
    </row>
    <row r="21" spans="2:21" ht="15.6" customHeight="1" thickBot="1">
      <c r="B21" s="192"/>
      <c r="C21" s="194" t="s">
        <v>20</v>
      </c>
      <c r="D21" s="1570">
        <v>5</v>
      </c>
      <c r="E21" s="1570"/>
      <c r="F21" s="1570"/>
      <c r="G21" s="1571"/>
      <c r="H21" s="1198"/>
      <c r="I21" s="181" t="s">
        <v>21</v>
      </c>
      <c r="J21" s="1198"/>
      <c r="K21" s="1198"/>
      <c r="L21" s="1198"/>
      <c r="M21" s="1198"/>
      <c r="N21" s="181"/>
      <c r="O21" s="182"/>
      <c r="Q21" s="192"/>
      <c r="R21" s="202"/>
      <c r="S21" s="203"/>
      <c r="T21" s="202"/>
      <c r="U21" s="183"/>
    </row>
    <row r="22" spans="2:21" ht="15.6" customHeight="1">
      <c r="B22" s="192"/>
      <c r="C22" s="177"/>
      <c r="D22" s="1372"/>
      <c r="E22" s="1372"/>
      <c r="F22" s="1372"/>
      <c r="G22" s="1372"/>
      <c r="H22" s="177"/>
      <c r="I22" s="1198"/>
      <c r="J22" s="1198"/>
      <c r="K22" s="1198"/>
      <c r="L22" s="1198"/>
      <c r="M22" s="177"/>
      <c r="N22" s="177"/>
      <c r="O22" s="182"/>
      <c r="P22" s="150"/>
      <c r="Q22" s="192"/>
      <c r="R22" s="202"/>
      <c r="S22" s="203"/>
      <c r="T22" s="202"/>
      <c r="U22" s="183"/>
    </row>
    <row r="23" spans="2:21" ht="15.6" customHeight="1" thickBot="1">
      <c r="B23" s="164"/>
      <c r="C23" s="169"/>
      <c r="D23" s="196"/>
      <c r="E23" s="196"/>
      <c r="F23" s="196"/>
      <c r="G23" s="196"/>
      <c r="H23" s="169"/>
      <c r="I23" s="196"/>
      <c r="J23" s="196"/>
      <c r="K23" s="196"/>
      <c r="L23" s="196"/>
      <c r="M23" s="169"/>
      <c r="N23" s="169"/>
      <c r="O23" s="170"/>
      <c r="P23" s="150"/>
      <c r="Q23" s="192"/>
      <c r="R23" s="202"/>
      <c r="S23" s="203"/>
      <c r="T23" s="202"/>
      <c r="U23" s="183"/>
    </row>
    <row r="24" spans="2:21" ht="15.6" customHeight="1" thickBot="1">
      <c r="B24" s="143"/>
      <c r="C24" s="143"/>
      <c r="H24" s="143"/>
      <c r="M24" s="143"/>
      <c r="N24" s="143"/>
      <c r="O24" s="143"/>
      <c r="P24" s="150"/>
      <c r="Q24" s="192"/>
      <c r="R24" s="202"/>
      <c r="S24" s="203"/>
      <c r="T24" s="202"/>
      <c r="U24" s="183"/>
    </row>
    <row r="25" spans="2:21" ht="15.6" customHeight="1">
      <c r="B25" s="198"/>
      <c r="C25" s="171"/>
      <c r="D25" s="175"/>
      <c r="E25" s="176"/>
      <c r="F25" s="141"/>
      <c r="G25" s="188"/>
      <c r="H25" s="175"/>
      <c r="I25" s="175"/>
      <c r="J25" s="175"/>
      <c r="K25" s="175"/>
      <c r="L25" s="175"/>
      <c r="M25" s="175"/>
      <c r="N25" s="175"/>
      <c r="O25" s="176"/>
      <c r="P25" s="150"/>
      <c r="Q25" s="192"/>
      <c r="R25" s="202"/>
      <c r="S25" s="203"/>
      <c r="T25" s="202"/>
      <c r="U25" s="183"/>
    </row>
    <row r="26" spans="2:21" ht="15.6" customHeight="1">
      <c r="B26" s="189"/>
      <c r="C26" s="1562" t="s">
        <v>22</v>
      </c>
      <c r="D26" s="1562"/>
      <c r="E26" s="191"/>
      <c r="F26" s="142"/>
      <c r="G26" s="189"/>
      <c r="H26" s="1562" t="s">
        <v>23</v>
      </c>
      <c r="I26" s="1562"/>
      <c r="J26" s="1562"/>
      <c r="K26" s="1562"/>
      <c r="L26" s="1562"/>
      <c r="M26" s="1562"/>
      <c r="N26" s="1562"/>
      <c r="O26" s="191"/>
      <c r="P26" s="143"/>
      <c r="Q26" s="192"/>
      <c r="R26" s="202"/>
      <c r="S26" s="203"/>
      <c r="T26" s="202"/>
      <c r="U26" s="183"/>
    </row>
    <row r="27" spans="2:21" ht="15.6" customHeight="1">
      <c r="B27" s="193"/>
      <c r="C27" s="177"/>
      <c r="D27" s="181"/>
      <c r="E27" s="182"/>
      <c r="F27" s="141"/>
      <c r="G27" s="192"/>
      <c r="H27" s="181"/>
      <c r="I27" s="181"/>
      <c r="J27" s="181"/>
      <c r="K27" s="181"/>
      <c r="L27" s="181"/>
      <c r="M27" s="181"/>
      <c r="N27" s="181"/>
      <c r="O27" s="182"/>
      <c r="P27" s="143"/>
      <c r="Q27" s="192"/>
      <c r="R27" s="202"/>
      <c r="S27" s="203"/>
      <c r="T27" s="202"/>
      <c r="U27" s="183"/>
    </row>
    <row r="28" spans="2:21" ht="15.6" customHeight="1">
      <c r="B28" s="192"/>
      <c r="C28" s="1582" t="s">
        <v>24</v>
      </c>
      <c r="D28" s="1582"/>
      <c r="E28" s="182"/>
      <c r="F28" s="141"/>
      <c r="G28" s="192"/>
      <c r="H28" s="177" t="s">
        <v>25</v>
      </c>
      <c r="I28" s="177" t="s">
        <v>26</v>
      </c>
      <c r="J28" s="177"/>
      <c r="K28" s="177"/>
      <c r="L28" s="177"/>
      <c r="M28" s="181"/>
      <c r="N28" s="181"/>
      <c r="O28" s="182"/>
      <c r="P28" s="143"/>
      <c r="Q28" s="192"/>
      <c r="R28" s="202"/>
      <c r="S28" s="203"/>
      <c r="T28" s="202"/>
      <c r="U28" s="183"/>
    </row>
    <row r="29" spans="2:21" ht="15.6" customHeight="1">
      <c r="B29" s="193"/>
      <c r="C29" s="199"/>
      <c r="D29" s="200"/>
      <c r="E29" s="182"/>
      <c r="F29" s="141"/>
      <c r="G29" s="192"/>
      <c r="H29" s="197" t="s">
        <v>27</v>
      </c>
      <c r="I29" s="181" t="s">
        <v>28</v>
      </c>
      <c r="J29" s="181"/>
      <c r="K29" s="181"/>
      <c r="L29" s="181"/>
      <c r="M29" s="181"/>
      <c r="N29" s="181"/>
      <c r="O29" s="182"/>
      <c r="P29" s="143"/>
      <c r="Q29" s="192"/>
      <c r="R29" s="202"/>
      <c r="S29" s="203"/>
      <c r="T29" s="202"/>
      <c r="U29" s="183"/>
    </row>
    <row r="30" spans="2:21" ht="15.6" customHeight="1">
      <c r="B30" s="192"/>
      <c r="C30" s="1583" t="s">
        <v>29</v>
      </c>
      <c r="D30" s="1583"/>
      <c r="E30" s="182"/>
      <c r="F30" s="141"/>
      <c r="G30" s="192"/>
      <c r="H30" s="197" t="s">
        <v>30</v>
      </c>
      <c r="I30" s="181" t="s">
        <v>31</v>
      </c>
      <c r="J30" s="181"/>
      <c r="K30" s="181"/>
      <c r="L30" s="181"/>
      <c r="M30" s="181"/>
      <c r="N30" s="181"/>
      <c r="O30" s="182"/>
      <c r="P30" s="143"/>
      <c r="Q30" s="192"/>
      <c r="R30" s="202"/>
      <c r="S30" s="203"/>
      <c r="T30" s="202"/>
      <c r="U30" s="183"/>
    </row>
    <row r="31" spans="2:21" ht="15.6" customHeight="1">
      <c r="B31" s="192"/>
      <c r="C31" s="199"/>
      <c r="D31" s="200"/>
      <c r="E31" s="182"/>
      <c r="F31" s="141"/>
      <c r="G31" s="192"/>
      <c r="H31" s="177" t="s">
        <v>32</v>
      </c>
      <c r="I31" s="181" t="s">
        <v>33</v>
      </c>
      <c r="J31" s="181"/>
      <c r="K31" s="181"/>
      <c r="L31" s="181"/>
      <c r="M31" s="181"/>
      <c r="N31" s="181"/>
      <c r="O31" s="182"/>
      <c r="P31" s="143"/>
      <c r="Q31" s="192"/>
      <c r="R31" s="202"/>
      <c r="S31" s="203"/>
      <c r="T31" s="202"/>
      <c r="U31" s="183"/>
    </row>
    <row r="32" spans="2:21" ht="15.6" customHeight="1">
      <c r="B32" s="192"/>
      <c r="C32" s="1584" t="s">
        <v>34</v>
      </c>
      <c r="D32" s="1584"/>
      <c r="E32" s="182"/>
      <c r="F32" s="141"/>
      <c r="G32" s="192"/>
      <c r="H32" s="197" t="s">
        <v>35</v>
      </c>
      <c r="I32" s="181" t="s">
        <v>36</v>
      </c>
      <c r="J32" s="181"/>
      <c r="K32" s="181"/>
      <c r="L32" s="181"/>
      <c r="M32" s="181"/>
      <c r="N32" s="181"/>
      <c r="O32" s="182"/>
      <c r="P32" s="143"/>
      <c r="Q32" s="192"/>
      <c r="R32" s="202"/>
      <c r="S32" s="203"/>
      <c r="T32" s="202"/>
      <c r="U32" s="183"/>
    </row>
    <row r="33" spans="2:21" ht="15.6" customHeight="1">
      <c r="B33" s="192"/>
      <c r="C33" s="199"/>
      <c r="D33" s="200"/>
      <c r="E33" s="182"/>
      <c r="F33" s="141"/>
      <c r="G33" s="192"/>
      <c r="H33" s="197" t="s">
        <v>37</v>
      </c>
      <c r="I33" s="181" t="s">
        <v>38</v>
      </c>
      <c r="J33" s="181"/>
      <c r="K33" s="181"/>
      <c r="L33" s="181"/>
      <c r="M33" s="181"/>
      <c r="N33" s="181"/>
      <c r="O33" s="182"/>
      <c r="P33" s="143"/>
      <c r="Q33" s="192"/>
      <c r="R33" s="202"/>
      <c r="S33" s="203"/>
      <c r="T33" s="202"/>
      <c r="U33" s="183"/>
    </row>
    <row r="34" spans="2:21" ht="15.6" customHeight="1">
      <c r="B34" s="192"/>
      <c r="C34" s="1585" t="s">
        <v>39</v>
      </c>
      <c r="D34" s="1585"/>
      <c r="E34" s="182"/>
      <c r="F34" s="141"/>
      <c r="G34" s="192"/>
      <c r="H34" s="197" t="s">
        <v>40</v>
      </c>
      <c r="I34" s="181" t="s">
        <v>41</v>
      </c>
      <c r="J34" s="181"/>
      <c r="K34" s="181"/>
      <c r="L34" s="181"/>
      <c r="M34" s="181"/>
      <c r="N34" s="181"/>
      <c r="O34" s="182"/>
      <c r="P34" s="143"/>
      <c r="Q34" s="192"/>
      <c r="R34" s="202"/>
      <c r="S34" s="203"/>
      <c r="T34" s="202"/>
      <c r="U34" s="183"/>
    </row>
    <row r="35" spans="2:21" ht="15.6" customHeight="1">
      <c r="B35" s="192"/>
      <c r="C35" s="199"/>
      <c r="D35" s="200"/>
      <c r="E35" s="182"/>
      <c r="F35" s="141"/>
      <c r="G35" s="192"/>
      <c r="H35" s="197" t="s">
        <v>42</v>
      </c>
      <c r="I35" s="181" t="s">
        <v>43</v>
      </c>
      <c r="J35" s="181"/>
      <c r="K35" s="181"/>
      <c r="L35" s="181"/>
      <c r="M35" s="181"/>
      <c r="N35" s="181"/>
      <c r="O35" s="182"/>
      <c r="P35" s="143"/>
      <c r="Q35" s="192"/>
      <c r="R35" s="202"/>
      <c r="S35" s="203"/>
      <c r="T35" s="202"/>
      <c r="U35" s="183"/>
    </row>
    <row r="36" spans="2:21" ht="15.6" customHeight="1">
      <c r="B36" s="192"/>
      <c r="C36" s="1586" t="s">
        <v>44</v>
      </c>
      <c r="D36" s="1586"/>
      <c r="E36" s="182"/>
      <c r="F36" s="141"/>
      <c r="G36" s="192"/>
      <c r="H36" s="197" t="s">
        <v>45</v>
      </c>
      <c r="I36" s="181" t="s">
        <v>46</v>
      </c>
      <c r="J36" s="181"/>
      <c r="K36" s="181"/>
      <c r="L36" s="181"/>
      <c r="M36" s="181"/>
      <c r="N36" s="181"/>
      <c r="O36" s="182"/>
      <c r="P36" s="143"/>
      <c r="Q36" s="192"/>
      <c r="R36" s="202"/>
      <c r="S36" s="203"/>
      <c r="T36" s="202"/>
      <c r="U36" s="183"/>
    </row>
    <row r="37" spans="2:21" ht="15.6" customHeight="1">
      <c r="B37" s="192"/>
      <c r="C37" s="199"/>
      <c r="D37" s="199"/>
      <c r="E37" s="182"/>
      <c r="F37" s="141"/>
      <c r="G37" s="192"/>
      <c r="H37" s="197" t="s">
        <v>47</v>
      </c>
      <c r="I37" s="181" t="s">
        <v>48</v>
      </c>
      <c r="J37" s="181"/>
      <c r="K37" s="181"/>
      <c r="L37" s="181"/>
      <c r="M37" s="181"/>
      <c r="N37" s="181"/>
      <c r="O37" s="182"/>
      <c r="P37" s="143"/>
      <c r="Q37" s="192"/>
      <c r="R37" s="202"/>
      <c r="S37" s="203"/>
      <c r="T37" s="202"/>
      <c r="U37" s="183"/>
    </row>
    <row r="38" spans="2:21" ht="15.75" thickBot="1">
      <c r="B38" s="192"/>
      <c r="C38" s="1580" t="s">
        <v>49</v>
      </c>
      <c r="D38" s="1581"/>
      <c r="E38" s="182"/>
      <c r="F38" s="151"/>
      <c r="G38" s="164"/>
      <c r="H38" s="165"/>
      <c r="I38" s="169"/>
      <c r="J38" s="169"/>
      <c r="K38" s="169"/>
      <c r="L38" s="169"/>
      <c r="M38" s="169"/>
      <c r="N38" s="169"/>
      <c r="O38" s="170"/>
      <c r="P38" s="143"/>
      <c r="Q38" s="192"/>
      <c r="R38" s="202"/>
      <c r="S38" s="203"/>
      <c r="T38" s="202"/>
      <c r="U38" s="183"/>
    </row>
    <row r="39" spans="2:21" ht="15.6" customHeight="1" thickBot="1">
      <c r="B39" s="164"/>
      <c r="C39" s="169"/>
      <c r="D39" s="169"/>
      <c r="E39" s="170"/>
      <c r="F39" s="151"/>
      <c r="G39" s="262"/>
      <c r="H39" s="143"/>
      <c r="I39" s="143"/>
      <c r="J39" s="143"/>
      <c r="K39" s="143"/>
      <c r="L39" s="143"/>
      <c r="M39" s="143"/>
      <c r="N39"/>
      <c r="O39" s="143"/>
      <c r="P39" s="143"/>
      <c r="Q39" s="163"/>
      <c r="R39" s="202"/>
      <c r="S39" s="203"/>
      <c r="T39" s="202"/>
      <c r="U39" s="183"/>
    </row>
    <row r="40" spans="2:21" ht="15.6" customHeight="1" thickBot="1">
      <c r="B40" s="143"/>
      <c r="C40" s="143"/>
      <c r="D40" s="143"/>
      <c r="E40" s="143"/>
      <c r="F40" s="143"/>
      <c r="G40" s="143"/>
      <c r="H40" s="143"/>
      <c r="I40" s="143"/>
      <c r="J40" s="143"/>
      <c r="K40" s="143"/>
      <c r="L40" s="143"/>
      <c r="M40" s="143"/>
      <c r="N40" s="143"/>
      <c r="O40" s="143"/>
      <c r="P40" s="143"/>
      <c r="Q40" s="163"/>
      <c r="R40" s="202"/>
      <c r="S40" s="203"/>
      <c r="T40" s="1232"/>
      <c r="U40" s="183"/>
    </row>
    <row r="41" spans="2:21" ht="15.6" customHeight="1" thickBot="1">
      <c r="B41" s="198"/>
      <c r="C41" s="171"/>
      <c r="D41" s="175"/>
      <c r="E41" s="176"/>
      <c r="F41" s="143"/>
      <c r="G41" s="143"/>
      <c r="H41" s="143"/>
      <c r="I41" s="143"/>
      <c r="J41" s="143"/>
      <c r="K41" s="143"/>
      <c r="L41" s="143"/>
      <c r="M41"/>
      <c r="N41" s="143"/>
      <c r="O41" s="143"/>
      <c r="P41" s="143"/>
      <c r="Q41" s="209"/>
      <c r="R41" s="196"/>
      <c r="S41" s="196"/>
      <c r="T41" s="196"/>
      <c r="U41" s="210"/>
    </row>
    <row r="42" spans="2:21" ht="15.6" customHeight="1">
      <c r="B42" s="189"/>
      <c r="C42" s="1562" t="s">
        <v>50</v>
      </c>
      <c r="D42" s="1562"/>
      <c r="E42" s="191"/>
      <c r="F42" s="143"/>
      <c r="G42" s="143"/>
      <c r="H42" s="143"/>
      <c r="I42" s="143"/>
      <c r="J42" s="143"/>
      <c r="K42" s="143"/>
      <c r="L42" s="143"/>
      <c r="M42" s="143"/>
      <c r="N42" s="143"/>
      <c r="O42" s="143"/>
      <c r="P42" s="143"/>
    </row>
    <row r="43" spans="2:21" ht="15.6" customHeight="1">
      <c r="B43" s="193"/>
      <c r="C43" s="177"/>
      <c r="D43" s="181"/>
      <c r="E43" s="182"/>
      <c r="F43" s="143"/>
      <c r="G43" s="143"/>
      <c r="H43" s="143"/>
      <c r="I43" s="143"/>
      <c r="J43" s="143"/>
      <c r="K43" s="143"/>
      <c r="L43" s="143"/>
      <c r="M43" s="143"/>
      <c r="N43" s="143"/>
      <c r="O43" s="143"/>
      <c r="P43" s="143"/>
    </row>
    <row r="44" spans="2:21" ht="15.6" customHeight="1">
      <c r="B44" s="192"/>
      <c r="C44" s="1588" t="s">
        <v>51</v>
      </c>
      <c r="D44" s="1588"/>
      <c r="E44" s="182"/>
      <c r="F44" s="143"/>
      <c r="G44" s="143"/>
      <c r="H44" s="143"/>
      <c r="I44" s="143"/>
      <c r="J44" s="143"/>
      <c r="K44" s="143"/>
      <c r="L44" s="143"/>
      <c r="M44" s="143"/>
      <c r="N44" s="143"/>
      <c r="O44" s="143"/>
      <c r="P44" s="143"/>
    </row>
    <row r="45" spans="2:21" ht="15.6" customHeight="1">
      <c r="B45" s="193"/>
      <c r="C45" s="199"/>
      <c r="D45" s="200"/>
      <c r="E45" s="182"/>
      <c r="F45" s="143"/>
      <c r="G45" s="143"/>
      <c r="H45" s="143"/>
      <c r="I45" s="143"/>
      <c r="J45" s="143"/>
      <c r="K45" s="143"/>
      <c r="L45" s="143"/>
      <c r="M45" s="143"/>
      <c r="N45" s="143"/>
      <c r="O45" s="143"/>
      <c r="P45" s="143"/>
    </row>
    <row r="46" spans="2:21" ht="15.6" customHeight="1">
      <c r="B46" s="192"/>
      <c r="C46" s="1589" t="s">
        <v>52</v>
      </c>
      <c r="D46" s="1589"/>
      <c r="E46" s="182"/>
      <c r="F46" s="143"/>
      <c r="G46" s="143"/>
      <c r="H46" s="143"/>
      <c r="I46" s="143"/>
      <c r="J46" s="143"/>
      <c r="K46" s="143"/>
      <c r="L46" s="143"/>
      <c r="M46" s="143"/>
      <c r="N46" s="143"/>
      <c r="O46" s="143"/>
      <c r="P46" s="143"/>
    </row>
    <row r="47" spans="2:21" ht="15.6" customHeight="1">
      <c r="B47" s="193"/>
      <c r="C47" s="199"/>
      <c r="D47" s="200"/>
      <c r="E47" s="182"/>
      <c r="F47" s="143"/>
      <c r="P47" s="143"/>
    </row>
    <row r="48" spans="2:21" ht="15.6" customHeight="1">
      <c r="B48" s="192"/>
      <c r="C48" s="1587" t="s">
        <v>53</v>
      </c>
      <c r="D48" s="1587"/>
      <c r="E48" s="182"/>
      <c r="F48" s="143"/>
      <c r="G48" s="143"/>
      <c r="H48" s="143"/>
      <c r="I48" s="143"/>
      <c r="J48" s="143"/>
      <c r="K48" s="143"/>
      <c r="L48" s="143"/>
      <c r="M48" s="143"/>
      <c r="N48" s="143"/>
      <c r="O48" s="143"/>
      <c r="P48" s="143"/>
    </row>
    <row r="49" spans="2:16" ht="15.6" customHeight="1">
      <c r="B49" s="193"/>
      <c r="C49" s="199"/>
      <c r="D49" s="200"/>
      <c r="E49" s="182"/>
      <c r="F49" s="143"/>
      <c r="P49" s="143"/>
    </row>
    <row r="50" spans="2:16" ht="15.6" customHeight="1">
      <c r="B50" s="192"/>
      <c r="C50" s="1591" t="s">
        <v>54</v>
      </c>
      <c r="D50" s="1591"/>
      <c r="E50" s="182"/>
      <c r="F50" s="143"/>
      <c r="G50" s="143"/>
      <c r="H50" s="143"/>
      <c r="I50" s="143"/>
      <c r="J50" s="143"/>
      <c r="K50" s="143"/>
      <c r="L50" s="143"/>
      <c r="M50" s="143"/>
      <c r="N50" s="143"/>
      <c r="O50" s="143"/>
      <c r="P50" s="143"/>
    </row>
    <row r="51" spans="2:16" ht="15.6" customHeight="1">
      <c r="B51" s="192"/>
      <c r="C51" s="199"/>
      <c r="D51" s="200"/>
      <c r="E51" s="182"/>
      <c r="F51" s="143"/>
      <c r="P51" s="143"/>
    </row>
    <row r="52" spans="2:16" ht="15.6" customHeight="1">
      <c r="B52" s="192"/>
      <c r="C52" s="1590" t="s">
        <v>55</v>
      </c>
      <c r="D52" s="1590"/>
      <c r="E52" s="182"/>
    </row>
    <row r="53" spans="2:16" ht="15.6" customHeight="1" thickBot="1">
      <c r="B53" s="164"/>
      <c r="C53" s="169"/>
      <c r="D53" s="169"/>
      <c r="E53" s="170"/>
    </row>
  </sheetData>
  <mergeCells count="30">
    <mergeCell ref="C48:D48"/>
    <mergeCell ref="C42:D42"/>
    <mergeCell ref="C44:D44"/>
    <mergeCell ref="C46:D46"/>
    <mergeCell ref="C52:D52"/>
    <mergeCell ref="C50:D50"/>
    <mergeCell ref="C38:D38"/>
    <mergeCell ref="C28:D28"/>
    <mergeCell ref="C30:D30"/>
    <mergeCell ref="C32:D32"/>
    <mergeCell ref="C34:D34"/>
    <mergeCell ref="C36:D36"/>
    <mergeCell ref="C26:D26"/>
    <mergeCell ref="H26:N26"/>
    <mergeCell ref="D18:G18"/>
    <mergeCell ref="D19:G19"/>
    <mergeCell ref="D20:G20"/>
    <mergeCell ref="D21:G21"/>
    <mergeCell ref="I19:L20"/>
    <mergeCell ref="N19:N20"/>
    <mergeCell ref="H19:H20"/>
    <mergeCell ref="M19:M20"/>
    <mergeCell ref="H16:I16"/>
    <mergeCell ref="I11:M11"/>
    <mergeCell ref="I12:M12"/>
    <mergeCell ref="C3:N5"/>
    <mergeCell ref="D11:G11"/>
    <mergeCell ref="D12:G12"/>
    <mergeCell ref="H9:I9"/>
    <mergeCell ref="I13:M13"/>
  </mergeCells>
  <hyperlinks>
    <hyperlink ref="H29" location="'1. Base Year Licences'!A1" display="1.Base Year" xr:uid="{00000000-0004-0000-0000-000000000000}"/>
    <hyperlink ref="H30" location="'2. WC Level Data'!A1" display="2.WC Level Data" xr:uid="{00000000-0004-0000-0000-000001000000}"/>
    <hyperlink ref="H32" location="'4. Options Appraisal Summary'!A1" display="4.Options Appraisal Summary" xr:uid="{00000000-0004-0000-0000-000002000000}"/>
    <hyperlink ref="H33" location="'TITLE PAGE'!A1" display="5. Options Benefit" xr:uid="{00000000-0004-0000-0000-000003000000}"/>
    <hyperlink ref="H36" location="'TITLE PAGE'!A1" display="7. Adaptive Programmes" xr:uid="{00000000-0004-0000-0000-000004000000}"/>
    <hyperlink ref="H37" location="'8. Business Plan Links '!A1" display="8. Business Plan Links" xr:uid="{00000000-0004-0000-0000-000005000000}"/>
    <hyperlink ref="I12" r:id="rId1" xr:uid="{00000000-0004-0000-0000-000006000000}"/>
    <hyperlink ref="I13" r:id="rId2" display="wrepp@cyfoethnaturiolcymru.gov.uk" xr:uid="{00000000-0004-0000-0000-000007000000}"/>
    <hyperlink ref="H35" location="'6. Drought Plan Links'!A1" display="6. Drought Plan Links" xr:uid="{00000000-0004-0000-0000-000008000000}"/>
    <hyperlink ref="H34" location="'TITLE PAGE'!A1" display="5a-5c. Cost Profiles" xr:uid="{00000000-0004-0000-0000-000009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AA284"/>
  <sheetViews>
    <sheetView topLeftCell="C175" zoomScale="85" zoomScaleNormal="85" workbookViewId="0">
      <selection activeCell="M197" sqref="M197:U197"/>
    </sheetView>
  </sheetViews>
  <sheetFormatPr defaultColWidth="8.77734375" defaultRowHeight="14.25"/>
  <cols>
    <col min="1" max="1" width="2.21875" style="259" customWidth="1"/>
    <col min="2" max="2" width="32" style="259" customWidth="1"/>
    <col min="3" max="3" width="57" style="259" customWidth="1"/>
    <col min="4" max="4" width="16.109375" style="259" customWidth="1"/>
    <col min="5" max="5" width="8.77734375" style="259"/>
    <col min="6" max="6" width="14.44140625" style="259" customWidth="1"/>
    <col min="7" max="17" width="8.77734375" style="259"/>
    <col min="18" max="18" width="8.5546875" style="259" customWidth="1"/>
    <col min="19" max="16384" width="8.77734375" style="259"/>
  </cols>
  <sheetData>
    <row r="1" spans="2:27" ht="15" thickBot="1"/>
    <row r="2" spans="2:27" ht="35.1" customHeight="1" thickBot="1">
      <c r="B2" s="425" t="s">
        <v>57</v>
      </c>
      <c r="C2" s="65" t="str">
        <f>'TITLE PAGE'!$D$18</f>
        <v>South Staffordshire Water</v>
      </c>
      <c r="D2" s="423" t="s">
        <v>2</v>
      </c>
      <c r="E2" s="422">
        <v>5</v>
      </c>
      <c r="G2" s="1233" t="s">
        <v>56</v>
      </c>
    </row>
    <row r="3" spans="2:27" ht="29.25" thickBot="1">
      <c r="B3" s="424" t="s">
        <v>111</v>
      </c>
      <c r="C3" s="1254" t="s">
        <v>1021</v>
      </c>
      <c r="D3" s="418" t="s">
        <v>1795</v>
      </c>
      <c r="E3" s="419">
        <v>113.84</v>
      </c>
    </row>
    <row r="5" spans="2:27" ht="45">
      <c r="B5" s="212" t="s">
        <v>1022</v>
      </c>
      <c r="G5" s="1627" t="s">
        <v>1023</v>
      </c>
      <c r="H5" s="1655"/>
      <c r="I5" s="1655"/>
      <c r="J5" s="1655"/>
      <c r="K5" s="1655"/>
      <c r="L5" s="1655"/>
      <c r="M5" s="1655"/>
      <c r="N5" s="1655"/>
      <c r="O5" s="1655"/>
      <c r="P5" s="1655"/>
      <c r="Q5" s="1628"/>
      <c r="R5" s="1627" t="s">
        <v>1024</v>
      </c>
      <c r="S5" s="1655"/>
      <c r="T5" s="1655"/>
      <c r="U5" s="1655"/>
      <c r="V5" s="1655"/>
      <c r="W5" s="1655"/>
      <c r="X5" s="1655"/>
      <c r="Y5" s="1655"/>
      <c r="Z5" s="1655"/>
      <c r="AA5" s="1628"/>
    </row>
    <row r="6" spans="2:27" ht="45.75" thickBot="1">
      <c r="B6" s="253" t="s">
        <v>1025</v>
      </c>
      <c r="C6" s="254" t="s">
        <v>1008</v>
      </c>
      <c r="D6" s="254" t="s">
        <v>1009</v>
      </c>
      <c r="E6" s="254" t="s">
        <v>117</v>
      </c>
      <c r="F6" s="255" t="s">
        <v>118</v>
      </c>
      <c r="G6" s="253" t="s">
        <v>119</v>
      </c>
      <c r="H6" s="254" t="s">
        <v>120</v>
      </c>
      <c r="I6" s="254" t="s">
        <v>121</v>
      </c>
      <c r="J6" s="254" t="s">
        <v>122</v>
      </c>
      <c r="K6" s="254" t="s">
        <v>123</v>
      </c>
      <c r="L6" s="254" t="s">
        <v>124</v>
      </c>
      <c r="M6" s="254" t="s">
        <v>125</v>
      </c>
      <c r="N6" s="254" t="s">
        <v>126</v>
      </c>
      <c r="O6" s="254" t="s">
        <v>127</v>
      </c>
      <c r="P6" s="254" t="s">
        <v>128</v>
      </c>
      <c r="Q6" s="255" t="s">
        <v>129</v>
      </c>
      <c r="R6" s="258" t="s">
        <v>1026</v>
      </c>
      <c r="S6" s="256" t="s">
        <v>1027</v>
      </c>
      <c r="T6" s="256" t="s">
        <v>1028</v>
      </c>
      <c r="U6" s="256" t="s">
        <v>1029</v>
      </c>
      <c r="V6" s="256" t="s">
        <v>1030</v>
      </c>
      <c r="W6" s="256" t="s">
        <v>1031</v>
      </c>
      <c r="X6" s="256" t="s">
        <v>1032</v>
      </c>
      <c r="Y6" s="256" t="s">
        <v>1033</v>
      </c>
      <c r="Z6" s="256" t="s">
        <v>1034</v>
      </c>
      <c r="AA6" s="257" t="s">
        <v>1035</v>
      </c>
    </row>
    <row r="7" spans="2:27">
      <c r="B7" s="252" t="s">
        <v>1036</v>
      </c>
      <c r="C7" s="243" t="s">
        <v>1011</v>
      </c>
      <c r="D7" s="244" t="s">
        <v>1012</v>
      </c>
      <c r="E7" s="305" t="s">
        <v>1066</v>
      </c>
      <c r="F7" s="303">
        <v>3</v>
      </c>
      <c r="G7" s="408"/>
      <c r="H7" s="409"/>
      <c r="I7" s="409"/>
      <c r="J7" s="409"/>
      <c r="K7" s="409"/>
      <c r="L7" s="409"/>
      <c r="M7" s="1166">
        <v>0.27800000000000002</v>
      </c>
      <c r="N7" s="1166">
        <v>0.27800000000000002</v>
      </c>
      <c r="O7" s="1166">
        <v>0.27800000000000002</v>
      </c>
      <c r="P7" s="1166">
        <v>0.27800000000000002</v>
      </c>
      <c r="Q7" s="1166">
        <v>0.27800000000000002</v>
      </c>
      <c r="R7" s="1166">
        <v>0</v>
      </c>
      <c r="S7" s="1166">
        <v>0</v>
      </c>
      <c r="T7" s="1166">
        <v>0</v>
      </c>
      <c r="U7" s="1166">
        <v>2.94</v>
      </c>
      <c r="V7" s="306">
        <v>0</v>
      </c>
      <c r="W7" s="306">
        <v>0</v>
      </c>
      <c r="X7" s="306">
        <v>0</v>
      </c>
      <c r="Y7" s="306">
        <v>0</v>
      </c>
      <c r="Z7" s="306">
        <v>0</v>
      </c>
      <c r="AA7" s="306">
        <v>0</v>
      </c>
    </row>
    <row r="8" spans="2:27">
      <c r="B8" s="246" t="s">
        <v>1037</v>
      </c>
      <c r="C8" s="49" t="s">
        <v>1014</v>
      </c>
      <c r="D8" s="56" t="s">
        <v>1012</v>
      </c>
      <c r="E8" s="305" t="s">
        <v>1066</v>
      </c>
      <c r="F8" s="292">
        <v>3</v>
      </c>
      <c r="G8" s="410"/>
      <c r="H8" s="411"/>
      <c r="I8" s="411"/>
      <c r="J8" s="411"/>
      <c r="K8" s="411"/>
      <c r="L8" s="411"/>
      <c r="M8" s="307">
        <v>0</v>
      </c>
      <c r="N8" s="307">
        <v>0</v>
      </c>
      <c r="O8" s="307">
        <v>0</v>
      </c>
      <c r="P8" s="307">
        <v>0</v>
      </c>
      <c r="Q8" s="307">
        <v>0</v>
      </c>
      <c r="R8" s="307">
        <v>0</v>
      </c>
      <c r="S8" s="307">
        <v>0</v>
      </c>
      <c r="T8" s="307">
        <v>0</v>
      </c>
      <c r="U8" s="307">
        <v>0</v>
      </c>
      <c r="V8" s="307">
        <v>0</v>
      </c>
      <c r="W8" s="307">
        <v>0</v>
      </c>
      <c r="X8" s="307">
        <v>0</v>
      </c>
      <c r="Y8" s="307">
        <v>0</v>
      </c>
      <c r="Z8" s="307">
        <v>0</v>
      </c>
      <c r="AA8" s="307">
        <v>0</v>
      </c>
    </row>
    <row r="9" spans="2:27" ht="15" thickBot="1">
      <c r="B9" s="247" t="s">
        <v>1038</v>
      </c>
      <c r="C9" s="50" t="s">
        <v>1039</v>
      </c>
      <c r="D9" s="58" t="s">
        <v>1012</v>
      </c>
      <c r="E9" s="305" t="s">
        <v>1066</v>
      </c>
      <c r="F9" s="293">
        <v>3</v>
      </c>
      <c r="G9" s="308">
        <f t="shared" ref="G9:L9" si="0">SUM(G7:G8)</f>
        <v>0</v>
      </c>
      <c r="H9" s="308">
        <f t="shared" si="0"/>
        <v>0</v>
      </c>
      <c r="I9" s="308">
        <f t="shared" si="0"/>
        <v>0</v>
      </c>
      <c r="J9" s="308">
        <f t="shared" si="0"/>
        <v>0</v>
      </c>
      <c r="K9" s="308">
        <f t="shared" si="0"/>
        <v>0</v>
      </c>
      <c r="L9" s="308">
        <f t="shared" si="0"/>
        <v>0</v>
      </c>
      <c r="M9" s="308">
        <f t="shared" ref="M9:AA9" si="1">SUM(M7:M8)</f>
        <v>0.27800000000000002</v>
      </c>
      <c r="N9" s="308">
        <f t="shared" si="1"/>
        <v>0.27800000000000002</v>
      </c>
      <c r="O9" s="308">
        <f t="shared" si="1"/>
        <v>0.27800000000000002</v>
      </c>
      <c r="P9" s="308">
        <f t="shared" si="1"/>
        <v>0.27800000000000002</v>
      </c>
      <c r="Q9" s="308">
        <f t="shared" si="1"/>
        <v>0.27800000000000002</v>
      </c>
      <c r="R9" s="308">
        <f t="shared" si="1"/>
        <v>0</v>
      </c>
      <c r="S9" s="308">
        <f t="shared" si="1"/>
        <v>0</v>
      </c>
      <c r="T9" s="308">
        <f t="shared" si="1"/>
        <v>0</v>
      </c>
      <c r="U9" s="308">
        <f t="shared" si="1"/>
        <v>2.94</v>
      </c>
      <c r="V9" s="308">
        <f t="shared" si="1"/>
        <v>0</v>
      </c>
      <c r="W9" s="308">
        <f t="shared" si="1"/>
        <v>0</v>
      </c>
      <c r="X9" s="308">
        <f t="shared" si="1"/>
        <v>0</v>
      </c>
      <c r="Y9" s="308">
        <f t="shared" si="1"/>
        <v>0</v>
      </c>
      <c r="Z9" s="308">
        <f t="shared" si="1"/>
        <v>0</v>
      </c>
      <c r="AA9" s="310">
        <f t="shared" si="1"/>
        <v>0</v>
      </c>
    </row>
    <row r="10" spans="2:27" ht="15" thickBot="1">
      <c r="B10" s="248"/>
      <c r="C10" s="249"/>
      <c r="D10" s="60"/>
      <c r="E10" s="250"/>
      <c r="F10" s="251"/>
      <c r="G10" s="260"/>
      <c r="H10" s="260"/>
      <c r="I10" s="260"/>
      <c r="J10" s="260"/>
      <c r="K10" s="260"/>
      <c r="L10" s="260"/>
      <c r="M10" s="260"/>
      <c r="N10" s="260"/>
      <c r="O10" s="260"/>
      <c r="P10" s="260"/>
      <c r="Q10" s="260"/>
      <c r="R10" s="260"/>
      <c r="S10" s="260"/>
      <c r="T10" s="260"/>
      <c r="U10" s="260"/>
      <c r="V10" s="260"/>
      <c r="W10" s="260"/>
      <c r="X10" s="260"/>
      <c r="Y10" s="260"/>
      <c r="Z10" s="260"/>
      <c r="AA10" s="260"/>
    </row>
    <row r="11" spans="2:27" ht="60.75" thickBot="1">
      <c r="B11" s="212" t="s">
        <v>1040</v>
      </c>
      <c r="G11" s="1627" t="s">
        <v>1023</v>
      </c>
      <c r="H11" s="1655"/>
      <c r="I11" s="1655"/>
      <c r="J11" s="1655"/>
      <c r="K11" s="1655"/>
      <c r="L11" s="1655"/>
      <c r="M11" s="1655"/>
      <c r="N11" s="1655"/>
      <c r="O11" s="1655"/>
      <c r="P11" s="1655"/>
      <c r="Q11" s="1628"/>
      <c r="R11" s="1627" t="s">
        <v>1024</v>
      </c>
      <c r="S11" s="1655"/>
      <c r="T11" s="1655"/>
      <c r="U11" s="1655"/>
      <c r="V11" s="1655"/>
      <c r="W11" s="1655"/>
      <c r="X11" s="1655"/>
      <c r="Y11" s="1655"/>
      <c r="Z11" s="1655"/>
      <c r="AA11" s="1628"/>
    </row>
    <row r="12" spans="2:27" ht="45.75" thickBot="1">
      <c r="B12" s="253" t="s">
        <v>1025</v>
      </c>
      <c r="C12" s="254" t="s">
        <v>1008</v>
      </c>
      <c r="D12" s="254" t="s">
        <v>1009</v>
      </c>
      <c r="E12" s="254" t="s">
        <v>117</v>
      </c>
      <c r="F12" s="255" t="s">
        <v>118</v>
      </c>
      <c r="G12" s="253" t="s">
        <v>119</v>
      </c>
      <c r="H12" s="254" t="s">
        <v>120</v>
      </c>
      <c r="I12" s="254" t="s">
        <v>121</v>
      </c>
      <c r="J12" s="254" t="s">
        <v>122</v>
      </c>
      <c r="K12" s="254" t="s">
        <v>123</v>
      </c>
      <c r="L12" s="254" t="s">
        <v>124</v>
      </c>
      <c r="M12" s="254" t="s">
        <v>125</v>
      </c>
      <c r="N12" s="254" t="s">
        <v>126</v>
      </c>
      <c r="O12" s="254" t="s">
        <v>127</v>
      </c>
      <c r="P12" s="254" t="s">
        <v>128</v>
      </c>
      <c r="Q12" s="255" t="s">
        <v>129</v>
      </c>
      <c r="R12" s="258" t="s">
        <v>1026</v>
      </c>
      <c r="S12" s="256" t="s">
        <v>1027</v>
      </c>
      <c r="T12" s="256" t="s">
        <v>1028</v>
      </c>
      <c r="U12" s="256" t="s">
        <v>1029</v>
      </c>
      <c r="V12" s="256" t="s">
        <v>1030</v>
      </c>
      <c r="W12" s="256" t="s">
        <v>1031</v>
      </c>
      <c r="X12" s="256" t="s">
        <v>1032</v>
      </c>
      <c r="Y12" s="256" t="s">
        <v>1033</v>
      </c>
      <c r="Z12" s="256" t="s">
        <v>1034</v>
      </c>
      <c r="AA12" s="257" t="s">
        <v>1035</v>
      </c>
    </row>
    <row r="13" spans="2:27">
      <c r="B13" s="245" t="s">
        <v>1041</v>
      </c>
      <c r="C13" s="49" t="s">
        <v>1042</v>
      </c>
      <c r="D13" s="56" t="s">
        <v>816</v>
      </c>
      <c r="E13" s="304" t="s">
        <v>1066</v>
      </c>
      <c r="F13" s="292">
        <v>3</v>
      </c>
      <c r="G13" s="410"/>
      <c r="H13" s="411"/>
      <c r="I13" s="411"/>
      <c r="J13" s="411"/>
      <c r="K13" s="411"/>
      <c r="L13" s="411"/>
      <c r="M13" s="307">
        <v>0</v>
      </c>
      <c r="N13" s="307">
        <v>0</v>
      </c>
      <c r="O13" s="307">
        <v>0</v>
      </c>
      <c r="P13" s="307">
        <v>0</v>
      </c>
      <c r="Q13" s="307">
        <v>0</v>
      </c>
      <c r="R13" s="307">
        <v>0</v>
      </c>
      <c r="S13" s="307">
        <v>0</v>
      </c>
      <c r="T13" s="307">
        <v>0</v>
      </c>
      <c r="U13" s="307">
        <v>0</v>
      </c>
      <c r="V13" s="307">
        <v>0</v>
      </c>
      <c r="W13" s="307">
        <v>0</v>
      </c>
      <c r="X13" s="307">
        <v>0</v>
      </c>
      <c r="Y13" s="307">
        <v>0</v>
      </c>
      <c r="Z13" s="307">
        <v>0</v>
      </c>
      <c r="AA13" s="309">
        <v>0</v>
      </c>
    </row>
    <row r="14" spans="2:27">
      <c r="B14" s="246" t="s">
        <v>1043</v>
      </c>
      <c r="C14" s="49" t="s">
        <v>1042</v>
      </c>
      <c r="D14" s="56" t="s">
        <v>811</v>
      </c>
      <c r="E14" s="304" t="s">
        <v>1066</v>
      </c>
      <c r="F14" s="292">
        <v>3</v>
      </c>
      <c r="G14" s="410"/>
      <c r="H14" s="411"/>
      <c r="I14" s="411"/>
      <c r="J14" s="411"/>
      <c r="K14" s="411"/>
      <c r="L14" s="411"/>
      <c r="M14" s="307">
        <v>0</v>
      </c>
      <c r="N14" s="307">
        <v>0</v>
      </c>
      <c r="O14" s="307">
        <v>0</v>
      </c>
      <c r="P14" s="307">
        <v>0</v>
      </c>
      <c r="Q14" s="307">
        <v>0</v>
      </c>
      <c r="R14" s="307">
        <v>0</v>
      </c>
      <c r="S14" s="307">
        <v>0</v>
      </c>
      <c r="T14" s="307">
        <v>0</v>
      </c>
      <c r="U14" s="307">
        <v>0</v>
      </c>
      <c r="V14" s="307">
        <v>0</v>
      </c>
      <c r="W14" s="307">
        <v>0</v>
      </c>
      <c r="X14" s="307">
        <v>0</v>
      </c>
      <c r="Y14" s="307">
        <v>0</v>
      </c>
      <c r="Z14" s="307">
        <v>0</v>
      </c>
      <c r="AA14" s="309">
        <v>0</v>
      </c>
    </row>
    <row r="15" spans="2:27">
      <c r="B15" s="246" t="s">
        <v>1044</v>
      </c>
      <c r="C15" s="49" t="s">
        <v>1042</v>
      </c>
      <c r="D15" s="56" t="s">
        <v>1012</v>
      </c>
      <c r="E15" s="304" t="s">
        <v>1066</v>
      </c>
      <c r="F15" s="292">
        <v>3</v>
      </c>
      <c r="G15" s="311">
        <f>SUM(G13:G14)</f>
        <v>0</v>
      </c>
      <c r="H15" s="311">
        <f>SUM(H13:H14)</f>
        <v>0</v>
      </c>
      <c r="I15" s="311">
        <f>SUM(I13:I14)</f>
        <v>0</v>
      </c>
      <c r="J15" s="311">
        <f>SUM(J13:J14)</f>
        <v>0</v>
      </c>
      <c r="K15" s="311">
        <f>SUM(K13:K14)</f>
        <v>0</v>
      </c>
      <c r="L15" s="311">
        <f t="shared" ref="L15:AA15" si="2">SUM(L13:L14)</f>
        <v>0</v>
      </c>
      <c r="M15" s="311">
        <f t="shared" si="2"/>
        <v>0</v>
      </c>
      <c r="N15" s="311">
        <f t="shared" si="2"/>
        <v>0</v>
      </c>
      <c r="O15" s="311">
        <f t="shared" si="2"/>
        <v>0</v>
      </c>
      <c r="P15" s="311">
        <f t="shared" si="2"/>
        <v>0</v>
      </c>
      <c r="Q15" s="311">
        <f t="shared" si="2"/>
        <v>0</v>
      </c>
      <c r="R15" s="311">
        <f t="shared" si="2"/>
        <v>0</v>
      </c>
      <c r="S15" s="311">
        <f t="shared" si="2"/>
        <v>0</v>
      </c>
      <c r="T15" s="311">
        <f t="shared" si="2"/>
        <v>0</v>
      </c>
      <c r="U15" s="311">
        <f t="shared" si="2"/>
        <v>0</v>
      </c>
      <c r="V15" s="311">
        <f t="shared" si="2"/>
        <v>0</v>
      </c>
      <c r="W15" s="311">
        <f t="shared" si="2"/>
        <v>0</v>
      </c>
      <c r="X15" s="311">
        <f t="shared" si="2"/>
        <v>0</v>
      </c>
      <c r="Y15" s="311">
        <f t="shared" si="2"/>
        <v>0</v>
      </c>
      <c r="Z15" s="311">
        <f t="shared" si="2"/>
        <v>0</v>
      </c>
      <c r="AA15" s="312">
        <f t="shared" si="2"/>
        <v>0</v>
      </c>
    </row>
    <row r="16" spans="2:27">
      <c r="B16" s="245" t="s">
        <v>1045</v>
      </c>
      <c r="C16" s="49" t="s">
        <v>1046</v>
      </c>
      <c r="D16" s="56" t="s">
        <v>816</v>
      </c>
      <c r="E16" s="304" t="s">
        <v>1066</v>
      </c>
      <c r="F16" s="292">
        <v>3</v>
      </c>
      <c r="G16" s="410"/>
      <c r="H16" s="411"/>
      <c r="I16" s="411"/>
      <c r="J16" s="411"/>
      <c r="K16" s="411"/>
      <c r="L16" s="411"/>
      <c r="M16" s="307">
        <v>0.65</v>
      </c>
      <c r="N16" s="307">
        <v>0.65</v>
      </c>
      <c r="O16" s="307">
        <v>0.65</v>
      </c>
      <c r="P16" s="307">
        <v>0.65</v>
      </c>
      <c r="Q16" s="307">
        <v>0.65</v>
      </c>
      <c r="R16" s="307">
        <v>0</v>
      </c>
      <c r="S16" s="307">
        <v>0</v>
      </c>
      <c r="T16" s="307">
        <v>0</v>
      </c>
      <c r="U16" s="307">
        <v>0</v>
      </c>
      <c r="V16" s="307">
        <v>0</v>
      </c>
      <c r="W16" s="307">
        <v>0</v>
      </c>
      <c r="X16" s="307">
        <v>0</v>
      </c>
      <c r="Y16" s="307">
        <v>0</v>
      </c>
      <c r="Z16" s="307">
        <v>0</v>
      </c>
      <c r="AA16" s="307">
        <v>0</v>
      </c>
    </row>
    <row r="17" spans="2:27">
      <c r="B17" s="246" t="s">
        <v>1047</v>
      </c>
      <c r="C17" s="49" t="s">
        <v>1046</v>
      </c>
      <c r="D17" s="56" t="s">
        <v>811</v>
      </c>
      <c r="E17" s="304" t="s">
        <v>1066</v>
      </c>
      <c r="F17" s="292">
        <v>3</v>
      </c>
      <c r="G17" s="410"/>
      <c r="H17" s="411"/>
      <c r="I17" s="411"/>
      <c r="J17" s="411"/>
      <c r="K17" s="411"/>
      <c r="L17" s="411"/>
      <c r="M17" s="307">
        <v>0.92</v>
      </c>
      <c r="N17" s="307">
        <v>0.92</v>
      </c>
      <c r="O17" s="307">
        <v>0.92</v>
      </c>
      <c r="P17" s="307">
        <v>0.92</v>
      </c>
      <c r="Q17" s="307">
        <v>0.92</v>
      </c>
      <c r="R17" s="307">
        <v>4.5999999999999996</v>
      </c>
      <c r="S17" s="307">
        <v>1.07</v>
      </c>
      <c r="T17" s="307">
        <v>0</v>
      </c>
      <c r="U17" s="307">
        <v>0</v>
      </c>
      <c r="V17" s="307">
        <v>0</v>
      </c>
      <c r="W17" s="307">
        <v>0</v>
      </c>
      <c r="X17" s="307">
        <v>0</v>
      </c>
      <c r="Y17" s="307">
        <v>0</v>
      </c>
      <c r="Z17" s="307">
        <v>0</v>
      </c>
      <c r="AA17" s="307">
        <v>0</v>
      </c>
    </row>
    <row r="18" spans="2:27">
      <c r="B18" s="246" t="s">
        <v>1048</v>
      </c>
      <c r="C18" s="49" t="s">
        <v>1046</v>
      </c>
      <c r="D18" s="56" t="s">
        <v>1012</v>
      </c>
      <c r="E18" s="304" t="s">
        <v>1066</v>
      </c>
      <c r="F18" s="292">
        <v>3</v>
      </c>
      <c r="G18" s="311">
        <f>SUM(G16:G17)</f>
        <v>0</v>
      </c>
      <c r="H18" s="311">
        <f>SUM(H16:H17)</f>
        <v>0</v>
      </c>
      <c r="I18" s="311">
        <f>SUM(I16:I17)</f>
        <v>0</v>
      </c>
      <c r="J18" s="311">
        <f>SUM(J16:J17)</f>
        <v>0</v>
      </c>
      <c r="K18" s="311">
        <f>SUM(K16:K17)</f>
        <v>0</v>
      </c>
      <c r="L18" s="311">
        <f t="shared" ref="L18:AA18" si="3">SUM(L16:L17)</f>
        <v>0</v>
      </c>
      <c r="M18" s="311">
        <f t="shared" si="3"/>
        <v>1.57</v>
      </c>
      <c r="N18" s="311">
        <f t="shared" si="3"/>
        <v>1.57</v>
      </c>
      <c r="O18" s="311">
        <f t="shared" si="3"/>
        <v>1.57</v>
      </c>
      <c r="P18" s="311">
        <f t="shared" si="3"/>
        <v>1.57</v>
      </c>
      <c r="Q18" s="311">
        <f t="shared" si="3"/>
        <v>1.57</v>
      </c>
      <c r="R18" s="311">
        <f t="shared" si="3"/>
        <v>4.5999999999999996</v>
      </c>
      <c r="S18" s="311">
        <f t="shared" si="3"/>
        <v>1.07</v>
      </c>
      <c r="T18" s="311">
        <f t="shared" si="3"/>
        <v>0</v>
      </c>
      <c r="U18" s="311">
        <f t="shared" si="3"/>
        <v>0</v>
      </c>
      <c r="V18" s="311">
        <f t="shared" si="3"/>
        <v>0</v>
      </c>
      <c r="W18" s="311">
        <f t="shared" si="3"/>
        <v>0</v>
      </c>
      <c r="X18" s="311">
        <f t="shared" si="3"/>
        <v>0</v>
      </c>
      <c r="Y18" s="311">
        <f t="shared" si="3"/>
        <v>0</v>
      </c>
      <c r="Z18" s="311">
        <f t="shared" si="3"/>
        <v>0</v>
      </c>
      <c r="AA18" s="312">
        <f t="shared" si="3"/>
        <v>0</v>
      </c>
    </row>
    <row r="19" spans="2:27">
      <c r="B19" s="245" t="s">
        <v>1049</v>
      </c>
      <c r="C19" s="49" t="s">
        <v>1050</v>
      </c>
      <c r="D19" s="56" t="s">
        <v>816</v>
      </c>
      <c r="E19" s="304" t="s">
        <v>1066</v>
      </c>
      <c r="F19" s="292">
        <v>3</v>
      </c>
      <c r="G19" s="410"/>
      <c r="H19" s="411"/>
      <c r="I19" s="411"/>
      <c r="J19" s="411"/>
      <c r="K19" s="411"/>
      <c r="L19" s="411"/>
      <c r="M19" s="307">
        <v>0.05</v>
      </c>
      <c r="N19" s="307">
        <v>0.05</v>
      </c>
      <c r="O19" s="307">
        <v>0.05</v>
      </c>
      <c r="P19" s="307">
        <v>0.05</v>
      </c>
      <c r="Q19" s="307">
        <v>0.05</v>
      </c>
      <c r="R19" s="307">
        <v>0</v>
      </c>
      <c r="S19" s="307">
        <v>0.25</v>
      </c>
      <c r="T19" s="307">
        <v>0.25</v>
      </c>
      <c r="U19" s="307">
        <v>20.350000000000001</v>
      </c>
      <c r="V19" s="307">
        <v>0</v>
      </c>
      <c r="W19" s="307">
        <v>0</v>
      </c>
      <c r="X19" s="307">
        <v>0</v>
      </c>
      <c r="Y19" s="307">
        <v>0</v>
      </c>
      <c r="Z19" s="307">
        <v>0</v>
      </c>
      <c r="AA19" s="309">
        <v>0</v>
      </c>
    </row>
    <row r="20" spans="2:27">
      <c r="B20" s="246" t="s">
        <v>1051</v>
      </c>
      <c r="C20" s="49" t="s">
        <v>1050</v>
      </c>
      <c r="D20" s="56" t="s">
        <v>811</v>
      </c>
      <c r="E20" s="304" t="s">
        <v>1066</v>
      </c>
      <c r="F20" s="292">
        <v>3</v>
      </c>
      <c r="G20" s="410"/>
      <c r="H20" s="411"/>
      <c r="I20" s="411"/>
      <c r="J20" s="411"/>
      <c r="K20" s="411"/>
      <c r="L20" s="411"/>
      <c r="M20" s="307">
        <v>0.53800000000000003</v>
      </c>
      <c r="N20" s="307">
        <v>0.53800000000000003</v>
      </c>
      <c r="O20" s="307">
        <v>0.53800000000000003</v>
      </c>
      <c r="P20" s="307">
        <v>0.53800000000000003</v>
      </c>
      <c r="Q20" s="307">
        <v>0.53800000000000003</v>
      </c>
      <c r="R20" s="307">
        <v>4.4400000000000004</v>
      </c>
      <c r="S20" s="307">
        <v>2.87</v>
      </c>
      <c r="T20" s="307">
        <v>4.2300000000000004</v>
      </c>
      <c r="U20" s="307">
        <v>1.1000000000000001</v>
      </c>
      <c r="V20" s="307">
        <v>0</v>
      </c>
      <c r="W20" s="307">
        <v>0</v>
      </c>
      <c r="X20" s="307">
        <v>0</v>
      </c>
      <c r="Y20" s="307">
        <v>0</v>
      </c>
      <c r="Z20" s="307">
        <v>0</v>
      </c>
      <c r="AA20" s="309">
        <v>0</v>
      </c>
    </row>
    <row r="21" spans="2:27">
      <c r="B21" s="246" t="s">
        <v>1052</v>
      </c>
      <c r="C21" s="49" t="s">
        <v>1050</v>
      </c>
      <c r="D21" s="56" t="s">
        <v>1012</v>
      </c>
      <c r="E21" s="304" t="s">
        <v>1066</v>
      </c>
      <c r="F21" s="292">
        <v>3</v>
      </c>
      <c r="G21" s="311">
        <f>SUM(G19:G20)</f>
        <v>0</v>
      </c>
      <c r="H21" s="311">
        <f>SUM(H19:H20)</f>
        <v>0</v>
      </c>
      <c r="I21" s="311">
        <f>SUM(I19:I20)</f>
        <v>0</v>
      </c>
      <c r="J21" s="311">
        <f>SUM(J19:J20)</f>
        <v>0</v>
      </c>
      <c r="K21" s="311">
        <f>SUM(K19:K20)</f>
        <v>0</v>
      </c>
      <c r="L21" s="311">
        <f t="shared" ref="L21:AA21" si="4">SUM(L19:L20)</f>
        <v>0</v>
      </c>
      <c r="M21" s="311">
        <f t="shared" si="4"/>
        <v>0.58800000000000008</v>
      </c>
      <c r="N21" s="311">
        <f t="shared" si="4"/>
        <v>0.58800000000000008</v>
      </c>
      <c r="O21" s="311">
        <f t="shared" si="4"/>
        <v>0.58800000000000008</v>
      </c>
      <c r="P21" s="311">
        <f t="shared" si="4"/>
        <v>0.58800000000000008</v>
      </c>
      <c r="Q21" s="311">
        <f t="shared" si="4"/>
        <v>0.58800000000000008</v>
      </c>
      <c r="R21" s="311">
        <f t="shared" si="4"/>
        <v>4.4400000000000004</v>
      </c>
      <c r="S21" s="311">
        <f t="shared" si="4"/>
        <v>3.12</v>
      </c>
      <c r="T21" s="311">
        <f t="shared" si="4"/>
        <v>4.4800000000000004</v>
      </c>
      <c r="U21" s="311">
        <f t="shared" si="4"/>
        <v>21.450000000000003</v>
      </c>
      <c r="V21" s="311">
        <f t="shared" si="4"/>
        <v>0</v>
      </c>
      <c r="W21" s="311">
        <f t="shared" si="4"/>
        <v>0</v>
      </c>
      <c r="X21" s="311">
        <f t="shared" si="4"/>
        <v>0</v>
      </c>
      <c r="Y21" s="311">
        <f t="shared" si="4"/>
        <v>0</v>
      </c>
      <c r="Z21" s="311">
        <f t="shared" si="4"/>
        <v>0</v>
      </c>
      <c r="AA21" s="312">
        <f t="shared" si="4"/>
        <v>0</v>
      </c>
    </row>
    <row r="22" spans="2:27">
      <c r="B22" s="245" t="s">
        <v>1053</v>
      </c>
      <c r="C22" s="49" t="s">
        <v>1054</v>
      </c>
      <c r="D22" s="56" t="s">
        <v>816</v>
      </c>
      <c r="E22" s="304" t="s">
        <v>1066</v>
      </c>
      <c r="F22" s="292">
        <v>3</v>
      </c>
      <c r="G22" s="410"/>
      <c r="H22" s="411"/>
      <c r="I22" s="411"/>
      <c r="J22" s="411"/>
      <c r="K22" s="411"/>
      <c r="L22" s="411"/>
      <c r="M22" s="307">
        <v>0</v>
      </c>
      <c r="N22" s="307">
        <v>0</v>
      </c>
      <c r="O22" s="307">
        <v>0</v>
      </c>
      <c r="P22" s="307">
        <v>0</v>
      </c>
      <c r="Q22" s="307">
        <v>0</v>
      </c>
      <c r="R22" s="307">
        <v>0</v>
      </c>
      <c r="S22" s="307">
        <v>0</v>
      </c>
      <c r="T22" s="307">
        <v>0</v>
      </c>
      <c r="U22" s="307">
        <v>0</v>
      </c>
      <c r="V22" s="307">
        <v>0</v>
      </c>
      <c r="W22" s="307">
        <v>0</v>
      </c>
      <c r="X22" s="307">
        <v>0</v>
      </c>
      <c r="Y22" s="307">
        <v>0</v>
      </c>
      <c r="Z22" s="307">
        <v>0</v>
      </c>
      <c r="AA22" s="309">
        <v>0</v>
      </c>
    </row>
    <row r="23" spans="2:27">
      <c r="B23" s="246" t="s">
        <v>1055</v>
      </c>
      <c r="C23" s="49" t="s">
        <v>1054</v>
      </c>
      <c r="D23" s="56" t="s">
        <v>811</v>
      </c>
      <c r="E23" s="304" t="s">
        <v>1066</v>
      </c>
      <c r="F23" s="292">
        <v>3</v>
      </c>
      <c r="G23" s="410"/>
      <c r="H23" s="411"/>
      <c r="I23" s="411"/>
      <c r="J23" s="411"/>
      <c r="K23" s="411"/>
      <c r="L23" s="411"/>
      <c r="M23" s="307">
        <v>0</v>
      </c>
      <c r="N23" s="307">
        <v>0</v>
      </c>
      <c r="O23" s="307">
        <v>0</v>
      </c>
      <c r="P23" s="307">
        <v>0</v>
      </c>
      <c r="Q23" s="307">
        <v>0</v>
      </c>
      <c r="R23" s="307">
        <v>0</v>
      </c>
      <c r="S23" s="307">
        <v>0</v>
      </c>
      <c r="T23" s="307">
        <v>0</v>
      </c>
      <c r="U23" s="307">
        <v>0</v>
      </c>
      <c r="V23" s="307">
        <v>0</v>
      </c>
      <c r="W23" s="307">
        <v>0</v>
      </c>
      <c r="X23" s="307">
        <v>0</v>
      </c>
      <c r="Y23" s="307">
        <v>0</v>
      </c>
      <c r="Z23" s="307">
        <v>0</v>
      </c>
      <c r="AA23" s="309">
        <v>0</v>
      </c>
    </row>
    <row r="24" spans="2:27">
      <c r="B24" s="246" t="s">
        <v>1056</v>
      </c>
      <c r="C24" s="49" t="s">
        <v>1054</v>
      </c>
      <c r="D24" s="56" t="s">
        <v>1012</v>
      </c>
      <c r="E24" s="304" t="s">
        <v>1066</v>
      </c>
      <c r="F24" s="292">
        <v>3</v>
      </c>
      <c r="G24" s="311">
        <f>SUM(G22:G23)</f>
        <v>0</v>
      </c>
      <c r="H24" s="311">
        <f>SUM(H22:H23)</f>
        <v>0</v>
      </c>
      <c r="I24" s="311">
        <f>SUM(I22:I23)</f>
        <v>0</v>
      </c>
      <c r="J24" s="311">
        <f>SUM(J22:J23)</f>
        <v>0</v>
      </c>
      <c r="K24" s="311">
        <f>SUM(K22:K23)</f>
        <v>0</v>
      </c>
      <c r="L24" s="311">
        <f t="shared" ref="L24:AA24" si="5">SUM(L22:L23)</f>
        <v>0</v>
      </c>
      <c r="M24" s="311">
        <f t="shared" si="5"/>
        <v>0</v>
      </c>
      <c r="N24" s="311">
        <f t="shared" si="5"/>
        <v>0</v>
      </c>
      <c r="O24" s="311">
        <f t="shared" si="5"/>
        <v>0</v>
      </c>
      <c r="P24" s="311">
        <f t="shared" si="5"/>
        <v>0</v>
      </c>
      <c r="Q24" s="311">
        <f t="shared" si="5"/>
        <v>0</v>
      </c>
      <c r="R24" s="311">
        <f t="shared" si="5"/>
        <v>0</v>
      </c>
      <c r="S24" s="311">
        <f t="shared" si="5"/>
        <v>0</v>
      </c>
      <c r="T24" s="311">
        <f t="shared" si="5"/>
        <v>0</v>
      </c>
      <c r="U24" s="311">
        <f t="shared" si="5"/>
        <v>0</v>
      </c>
      <c r="V24" s="311">
        <f t="shared" si="5"/>
        <v>0</v>
      </c>
      <c r="W24" s="311">
        <f t="shared" si="5"/>
        <v>0</v>
      </c>
      <c r="X24" s="311">
        <f t="shared" si="5"/>
        <v>0</v>
      </c>
      <c r="Y24" s="311">
        <f t="shared" si="5"/>
        <v>0</v>
      </c>
      <c r="Z24" s="311">
        <f t="shared" si="5"/>
        <v>0</v>
      </c>
      <c r="AA24" s="312">
        <f t="shared" si="5"/>
        <v>0</v>
      </c>
    </row>
    <row r="25" spans="2:27">
      <c r="B25" s="245" t="s">
        <v>1057</v>
      </c>
      <c r="C25" s="49" t="s">
        <v>1058</v>
      </c>
      <c r="D25" s="56" t="s">
        <v>816</v>
      </c>
      <c r="E25" s="304" t="s">
        <v>1066</v>
      </c>
      <c r="F25" s="292">
        <v>3</v>
      </c>
      <c r="G25" s="410"/>
      <c r="H25" s="411"/>
      <c r="I25" s="411"/>
      <c r="J25" s="411"/>
      <c r="K25" s="411"/>
      <c r="L25" s="411"/>
      <c r="M25" s="307">
        <v>0</v>
      </c>
      <c r="N25" s="307">
        <v>0</v>
      </c>
      <c r="O25" s="307">
        <v>0</v>
      </c>
      <c r="P25" s="307">
        <v>0</v>
      </c>
      <c r="Q25" s="307">
        <v>0</v>
      </c>
      <c r="R25" s="307">
        <v>0</v>
      </c>
      <c r="S25" s="307">
        <v>0</v>
      </c>
      <c r="T25" s="307">
        <v>0</v>
      </c>
      <c r="U25" s="307">
        <v>0</v>
      </c>
      <c r="V25" s="307">
        <v>0</v>
      </c>
      <c r="W25" s="307">
        <v>0</v>
      </c>
      <c r="X25" s="307">
        <v>0</v>
      </c>
      <c r="Y25" s="307">
        <v>0</v>
      </c>
      <c r="Z25" s="307">
        <v>0</v>
      </c>
      <c r="AA25" s="309">
        <v>0</v>
      </c>
    </row>
    <row r="26" spans="2:27">
      <c r="B26" s="246" t="s">
        <v>1059</v>
      </c>
      <c r="C26" s="49" t="s">
        <v>1058</v>
      </c>
      <c r="D26" s="56" t="s">
        <v>811</v>
      </c>
      <c r="E26" s="304" t="s">
        <v>1066</v>
      </c>
      <c r="F26" s="292">
        <v>3</v>
      </c>
      <c r="G26" s="410"/>
      <c r="H26" s="411"/>
      <c r="I26" s="411"/>
      <c r="J26" s="411"/>
      <c r="K26" s="411"/>
      <c r="L26" s="411"/>
      <c r="M26" s="307">
        <v>0</v>
      </c>
      <c r="N26" s="307">
        <v>0</v>
      </c>
      <c r="O26" s="307">
        <v>0</v>
      </c>
      <c r="P26" s="307">
        <v>0</v>
      </c>
      <c r="Q26" s="307">
        <v>0</v>
      </c>
      <c r="R26" s="307">
        <v>0</v>
      </c>
      <c r="S26" s="307">
        <v>0</v>
      </c>
      <c r="T26" s="307">
        <v>0</v>
      </c>
      <c r="U26" s="307">
        <v>0</v>
      </c>
      <c r="V26" s="307">
        <v>0</v>
      </c>
      <c r="W26" s="307">
        <v>0</v>
      </c>
      <c r="X26" s="307">
        <v>0</v>
      </c>
      <c r="Y26" s="307">
        <v>0</v>
      </c>
      <c r="Z26" s="307">
        <v>0</v>
      </c>
      <c r="AA26" s="309">
        <v>0</v>
      </c>
    </row>
    <row r="27" spans="2:27">
      <c r="B27" s="246" t="s">
        <v>1060</v>
      </c>
      <c r="C27" s="49" t="s">
        <v>1058</v>
      </c>
      <c r="D27" s="56" t="s">
        <v>1012</v>
      </c>
      <c r="E27" s="304" t="s">
        <v>1066</v>
      </c>
      <c r="F27" s="292">
        <v>3</v>
      </c>
      <c r="G27" s="311">
        <f>SUM(G25:G26)</f>
        <v>0</v>
      </c>
      <c r="H27" s="311">
        <f>SUM(H25:H26)</f>
        <v>0</v>
      </c>
      <c r="I27" s="311">
        <f>SUM(I25:I26)</f>
        <v>0</v>
      </c>
      <c r="J27" s="311">
        <f>SUM(J25:J26)</f>
        <v>0</v>
      </c>
      <c r="K27" s="311">
        <f>SUM(K25:K26)</f>
        <v>0</v>
      </c>
      <c r="L27" s="311">
        <f t="shared" ref="L27:AA27" si="6">SUM(L25:L26)</f>
        <v>0</v>
      </c>
      <c r="M27" s="311">
        <f t="shared" si="6"/>
        <v>0</v>
      </c>
      <c r="N27" s="311">
        <f t="shared" si="6"/>
        <v>0</v>
      </c>
      <c r="O27" s="311">
        <f t="shared" si="6"/>
        <v>0</v>
      </c>
      <c r="P27" s="311">
        <f t="shared" si="6"/>
        <v>0</v>
      </c>
      <c r="Q27" s="311">
        <f t="shared" si="6"/>
        <v>0</v>
      </c>
      <c r="R27" s="311">
        <f t="shared" si="6"/>
        <v>0</v>
      </c>
      <c r="S27" s="311">
        <f t="shared" si="6"/>
        <v>0</v>
      </c>
      <c r="T27" s="311">
        <f t="shared" si="6"/>
        <v>0</v>
      </c>
      <c r="U27" s="311">
        <f t="shared" si="6"/>
        <v>0</v>
      </c>
      <c r="V27" s="311">
        <f t="shared" si="6"/>
        <v>0</v>
      </c>
      <c r="W27" s="311">
        <f t="shared" si="6"/>
        <v>0</v>
      </c>
      <c r="X27" s="311">
        <f t="shared" si="6"/>
        <v>0</v>
      </c>
      <c r="Y27" s="311">
        <f t="shared" si="6"/>
        <v>0</v>
      </c>
      <c r="Z27" s="311">
        <f t="shared" si="6"/>
        <v>0</v>
      </c>
      <c r="AA27" s="312">
        <f t="shared" si="6"/>
        <v>0</v>
      </c>
    </row>
    <row r="28" spans="2:27" ht="15" thickBot="1">
      <c r="B28" s="247" t="s">
        <v>1061</v>
      </c>
      <c r="C28" s="50" t="s">
        <v>1062</v>
      </c>
      <c r="D28" s="58" t="s">
        <v>1012</v>
      </c>
      <c r="E28" s="304" t="s">
        <v>1066</v>
      </c>
      <c r="F28" s="293">
        <v>3</v>
      </c>
      <c r="G28" s="308">
        <f>SUM(G27,G24,G21,G18,G15)</f>
        <v>0</v>
      </c>
      <c r="H28" s="308">
        <f>SUM(H27,H24,H21,H18,H15)</f>
        <v>0</v>
      </c>
      <c r="I28" s="308">
        <f>SUM(I27,I24,I21,I18,I15)</f>
        <v>0</v>
      </c>
      <c r="J28" s="308">
        <f>SUM(J27,J24,J21,J18,J15)</f>
        <v>0</v>
      </c>
      <c r="K28" s="308">
        <f>SUM(K27,K24,K21,K18,K15)</f>
        <v>0</v>
      </c>
      <c r="L28" s="308">
        <f t="shared" ref="L28:AA28" si="7">SUM(L27,L24,L21,L18,L15)</f>
        <v>0</v>
      </c>
      <c r="M28" s="308">
        <f t="shared" si="7"/>
        <v>2.1580000000000004</v>
      </c>
      <c r="N28" s="308">
        <f t="shared" si="7"/>
        <v>2.1580000000000004</v>
      </c>
      <c r="O28" s="308">
        <f t="shared" si="7"/>
        <v>2.1580000000000004</v>
      </c>
      <c r="P28" s="308">
        <f t="shared" si="7"/>
        <v>2.1580000000000004</v>
      </c>
      <c r="Q28" s="308">
        <f t="shared" si="7"/>
        <v>2.1580000000000004</v>
      </c>
      <c r="R28" s="308">
        <f t="shared" si="7"/>
        <v>9.0399999999999991</v>
      </c>
      <c r="S28" s="308">
        <f t="shared" si="7"/>
        <v>4.1900000000000004</v>
      </c>
      <c r="T28" s="308">
        <f t="shared" si="7"/>
        <v>4.4800000000000004</v>
      </c>
      <c r="U28" s="308">
        <f t="shared" si="7"/>
        <v>21.450000000000003</v>
      </c>
      <c r="V28" s="308">
        <f t="shared" si="7"/>
        <v>0</v>
      </c>
      <c r="W28" s="308">
        <f t="shared" si="7"/>
        <v>0</v>
      </c>
      <c r="X28" s="308">
        <f t="shared" si="7"/>
        <v>0</v>
      </c>
      <c r="Y28" s="308">
        <f t="shared" si="7"/>
        <v>0</v>
      </c>
      <c r="Z28" s="308">
        <f t="shared" si="7"/>
        <v>0</v>
      </c>
      <c r="AA28" s="310">
        <f t="shared" si="7"/>
        <v>0</v>
      </c>
    </row>
    <row r="29" spans="2:27" ht="15" thickBot="1">
      <c r="B29" s="248"/>
      <c r="C29" s="249"/>
      <c r="D29" s="60"/>
      <c r="E29" s="250"/>
      <c r="F29" s="251"/>
      <c r="G29" s="260"/>
      <c r="H29" s="260"/>
      <c r="I29" s="260"/>
      <c r="J29" s="260"/>
      <c r="K29" s="260"/>
      <c r="L29" s="260"/>
      <c r="M29" s="260"/>
      <c r="N29" s="260"/>
      <c r="O29" s="260"/>
      <c r="P29" s="260"/>
      <c r="Q29" s="260"/>
      <c r="R29" s="260"/>
      <c r="S29" s="260"/>
      <c r="T29" s="260"/>
      <c r="U29" s="260"/>
      <c r="V29" s="260"/>
      <c r="W29" s="260"/>
      <c r="X29" s="260"/>
      <c r="Y29" s="260"/>
      <c r="Z29" s="260"/>
      <c r="AA29" s="260"/>
    </row>
    <row r="30" spans="2:27" ht="60.75" thickBot="1">
      <c r="B30" s="212" t="s">
        <v>1063</v>
      </c>
      <c r="G30" s="1627" t="s">
        <v>1023</v>
      </c>
      <c r="H30" s="1655"/>
      <c r="I30" s="1655"/>
      <c r="J30" s="1655"/>
      <c r="K30" s="1655"/>
      <c r="L30" s="1655"/>
      <c r="M30" s="1655"/>
      <c r="N30" s="1655"/>
      <c r="O30" s="1655"/>
      <c r="P30" s="1655"/>
      <c r="Q30" s="1628"/>
      <c r="R30" s="1627" t="s">
        <v>1024</v>
      </c>
      <c r="S30" s="1655"/>
      <c r="T30" s="1655"/>
      <c r="U30" s="1655"/>
      <c r="V30" s="1655"/>
      <c r="W30" s="1655"/>
      <c r="X30" s="1655"/>
      <c r="Y30" s="1655"/>
      <c r="Z30" s="1655"/>
      <c r="AA30" s="1628"/>
    </row>
    <row r="31" spans="2:27" ht="45.75" thickBot="1">
      <c r="B31" s="1168" t="s">
        <v>1025</v>
      </c>
      <c r="C31" s="1169" t="s">
        <v>1008</v>
      </c>
      <c r="D31" s="1169" t="s">
        <v>1009</v>
      </c>
      <c r="E31" s="1169" t="s">
        <v>117</v>
      </c>
      <c r="F31" s="1170" t="s">
        <v>118</v>
      </c>
      <c r="G31" s="253" t="s">
        <v>119</v>
      </c>
      <c r="H31" s="254" t="s">
        <v>120</v>
      </c>
      <c r="I31" s="254" t="s">
        <v>121</v>
      </c>
      <c r="J31" s="254" t="s">
        <v>122</v>
      </c>
      <c r="K31" s="254" t="s">
        <v>123</v>
      </c>
      <c r="L31" s="254" t="s">
        <v>124</v>
      </c>
      <c r="M31" s="254" t="s">
        <v>125</v>
      </c>
      <c r="N31" s="254" t="s">
        <v>126</v>
      </c>
      <c r="O31" s="254" t="s">
        <v>127</v>
      </c>
      <c r="P31" s="254" t="s">
        <v>128</v>
      </c>
      <c r="Q31" s="255" t="s">
        <v>129</v>
      </c>
      <c r="R31" s="258" t="s">
        <v>1026</v>
      </c>
      <c r="S31" s="256" t="s">
        <v>1027</v>
      </c>
      <c r="T31" s="256" t="s">
        <v>1028</v>
      </c>
      <c r="U31" s="256" t="s">
        <v>1029</v>
      </c>
      <c r="V31" s="256" t="s">
        <v>1030</v>
      </c>
      <c r="W31" s="256" t="s">
        <v>1031</v>
      </c>
      <c r="X31" s="256" t="s">
        <v>1032</v>
      </c>
      <c r="Y31" s="256" t="s">
        <v>1033</v>
      </c>
      <c r="Z31" s="256" t="s">
        <v>1034</v>
      </c>
      <c r="AA31" s="257" t="s">
        <v>1035</v>
      </c>
    </row>
    <row r="32" spans="2:27">
      <c r="B32" s="1161" t="s">
        <v>1064</v>
      </c>
      <c r="C32" s="1162" t="s">
        <v>1065</v>
      </c>
      <c r="D32" s="1163" t="s">
        <v>816</v>
      </c>
      <c r="E32" s="1171" t="s">
        <v>1066</v>
      </c>
      <c r="F32" s="1165">
        <v>3</v>
      </c>
      <c r="G32" s="412"/>
      <c r="H32" s="413"/>
      <c r="I32" s="413"/>
      <c r="J32" s="413"/>
      <c r="K32" s="413"/>
      <c r="L32" s="413"/>
      <c r="M32" s="313">
        <v>0</v>
      </c>
      <c r="N32" s="313">
        <v>0</v>
      </c>
      <c r="O32" s="313">
        <v>0</v>
      </c>
      <c r="P32" s="313">
        <v>0</v>
      </c>
      <c r="Q32" s="313">
        <v>0</v>
      </c>
      <c r="R32" s="313">
        <v>0</v>
      </c>
      <c r="S32" s="313">
        <v>0</v>
      </c>
      <c r="T32" s="313">
        <v>0</v>
      </c>
      <c r="U32" s="313">
        <v>0</v>
      </c>
      <c r="V32" s="313">
        <v>0</v>
      </c>
      <c r="W32" s="313">
        <v>0</v>
      </c>
      <c r="X32" s="313">
        <v>0</v>
      </c>
      <c r="Y32" s="313">
        <v>0</v>
      </c>
      <c r="Z32" s="313">
        <v>0</v>
      </c>
      <c r="AA32" s="314">
        <v>0</v>
      </c>
    </row>
    <row r="33" spans="2:27">
      <c r="B33" s="246" t="s">
        <v>1067</v>
      </c>
      <c r="C33" s="49" t="s">
        <v>1068</v>
      </c>
      <c r="D33" s="56" t="s">
        <v>816</v>
      </c>
      <c r="E33" s="304" t="s">
        <v>1066</v>
      </c>
      <c r="F33" s="292">
        <v>3</v>
      </c>
      <c r="G33" s="410"/>
      <c r="H33" s="410"/>
      <c r="I33" s="410"/>
      <c r="J33" s="410"/>
      <c r="K33" s="410"/>
      <c r="L33" s="410"/>
      <c r="M33" s="1166">
        <v>0</v>
      </c>
      <c r="N33" s="1166">
        <v>0</v>
      </c>
      <c r="O33" s="1166">
        <v>0</v>
      </c>
      <c r="P33" s="1166">
        <v>0</v>
      </c>
      <c r="Q33" s="1166">
        <v>0</v>
      </c>
      <c r="R33" s="1166">
        <v>0</v>
      </c>
      <c r="S33" s="1166">
        <v>0</v>
      </c>
      <c r="T33" s="1166">
        <v>0</v>
      </c>
      <c r="U33" s="1166">
        <v>0</v>
      </c>
      <c r="V33" s="1166">
        <v>0</v>
      </c>
      <c r="W33" s="1166">
        <v>0</v>
      </c>
      <c r="X33" s="1166">
        <v>0</v>
      </c>
      <c r="Y33" s="1166">
        <v>0</v>
      </c>
      <c r="Z33" s="1166">
        <v>0</v>
      </c>
      <c r="AA33" s="1167">
        <v>0</v>
      </c>
    </row>
    <row r="34" spans="2:27">
      <c r="B34" s="246" t="s">
        <v>1069</v>
      </c>
      <c r="C34" s="49" t="s">
        <v>1070</v>
      </c>
      <c r="D34" s="56" t="s">
        <v>816</v>
      </c>
      <c r="E34" s="304" t="s">
        <v>1066</v>
      </c>
      <c r="F34" s="292">
        <v>3</v>
      </c>
      <c r="G34" s="410"/>
      <c r="H34" s="410"/>
      <c r="I34" s="410"/>
      <c r="J34" s="410"/>
      <c r="K34" s="410"/>
      <c r="L34" s="410"/>
      <c r="M34" s="1166">
        <v>0</v>
      </c>
      <c r="N34" s="1166">
        <v>0</v>
      </c>
      <c r="O34" s="1166">
        <v>0</v>
      </c>
      <c r="P34" s="1166">
        <v>0</v>
      </c>
      <c r="Q34" s="1166">
        <v>0</v>
      </c>
      <c r="R34" s="1166">
        <v>0</v>
      </c>
      <c r="S34" s="1166">
        <v>0</v>
      </c>
      <c r="T34" s="1166">
        <v>0</v>
      </c>
      <c r="U34" s="1166">
        <v>0</v>
      </c>
      <c r="V34" s="1166">
        <v>0</v>
      </c>
      <c r="W34" s="1166">
        <v>0</v>
      </c>
      <c r="X34" s="1166">
        <v>0</v>
      </c>
      <c r="Y34" s="1166">
        <v>0</v>
      </c>
      <c r="Z34" s="1166">
        <v>0</v>
      </c>
      <c r="AA34" s="1167">
        <v>0</v>
      </c>
    </row>
    <row r="35" spans="2:27">
      <c r="B35" s="246" t="s">
        <v>1071</v>
      </c>
      <c r="C35" s="49" t="s">
        <v>1072</v>
      </c>
      <c r="D35" s="56" t="s">
        <v>816</v>
      </c>
      <c r="E35" s="304" t="s">
        <v>1066</v>
      </c>
      <c r="F35" s="292">
        <v>3</v>
      </c>
      <c r="G35" s="410"/>
      <c r="H35" s="410"/>
      <c r="I35" s="410"/>
      <c r="J35" s="410"/>
      <c r="K35" s="410"/>
      <c r="L35" s="410"/>
      <c r="M35" s="1166">
        <v>0</v>
      </c>
      <c r="N35" s="1166">
        <v>0</v>
      </c>
      <c r="O35" s="1166">
        <v>0</v>
      </c>
      <c r="P35" s="1166">
        <v>0</v>
      </c>
      <c r="Q35" s="1166">
        <v>0</v>
      </c>
      <c r="R35" s="1166">
        <v>0</v>
      </c>
      <c r="S35" s="1166">
        <v>0</v>
      </c>
      <c r="T35" s="1166">
        <v>0</v>
      </c>
      <c r="U35" s="1166">
        <v>0</v>
      </c>
      <c r="V35" s="1166">
        <v>0</v>
      </c>
      <c r="W35" s="1166">
        <v>0</v>
      </c>
      <c r="X35" s="1166">
        <v>0</v>
      </c>
      <c r="Y35" s="1166">
        <v>0</v>
      </c>
      <c r="Z35" s="1166">
        <v>0</v>
      </c>
      <c r="AA35" s="1167">
        <v>0</v>
      </c>
    </row>
    <row r="36" spans="2:27">
      <c r="B36" s="246" t="s">
        <v>1073</v>
      </c>
      <c r="C36" s="49" t="s">
        <v>1065</v>
      </c>
      <c r="D36" s="56" t="s">
        <v>811</v>
      </c>
      <c r="E36" s="304" t="s">
        <v>1066</v>
      </c>
      <c r="F36" s="292">
        <v>3</v>
      </c>
      <c r="G36" s="412"/>
      <c r="H36" s="413"/>
      <c r="I36" s="413"/>
      <c r="J36" s="413"/>
      <c r="K36" s="413"/>
      <c r="L36" s="413"/>
      <c r="M36" s="313">
        <v>0</v>
      </c>
      <c r="N36" s="313">
        <v>0</v>
      </c>
      <c r="O36" s="313">
        <v>0</v>
      </c>
      <c r="P36" s="313">
        <v>0</v>
      </c>
      <c r="Q36" s="313">
        <v>0</v>
      </c>
      <c r="R36" s="313">
        <v>0</v>
      </c>
      <c r="S36" s="313">
        <v>0</v>
      </c>
      <c r="T36" s="313">
        <v>0</v>
      </c>
      <c r="U36" s="313">
        <v>0</v>
      </c>
      <c r="V36" s="313">
        <v>0</v>
      </c>
      <c r="W36" s="313">
        <v>0</v>
      </c>
      <c r="X36" s="313">
        <v>0</v>
      </c>
      <c r="Y36" s="313">
        <v>0</v>
      </c>
      <c r="Z36" s="313">
        <v>0</v>
      </c>
      <c r="AA36" s="314">
        <v>0</v>
      </c>
    </row>
    <row r="37" spans="2:27">
      <c r="B37" s="246" t="s">
        <v>1074</v>
      </c>
      <c r="C37" s="49" t="s">
        <v>1068</v>
      </c>
      <c r="D37" s="56" t="s">
        <v>811</v>
      </c>
      <c r="E37" s="304" t="s">
        <v>1066</v>
      </c>
      <c r="F37" s="292">
        <v>3</v>
      </c>
      <c r="G37" s="410"/>
      <c r="H37" s="410"/>
      <c r="I37" s="410"/>
      <c r="J37" s="410"/>
      <c r="K37" s="410"/>
      <c r="L37" s="410"/>
      <c r="M37" s="1166">
        <v>0</v>
      </c>
      <c r="N37" s="1166">
        <v>0</v>
      </c>
      <c r="O37" s="1166">
        <v>0</v>
      </c>
      <c r="P37" s="1166">
        <v>0</v>
      </c>
      <c r="Q37" s="1166">
        <v>0</v>
      </c>
      <c r="R37" s="1166">
        <v>0</v>
      </c>
      <c r="S37" s="1166">
        <v>0</v>
      </c>
      <c r="T37" s="1166">
        <v>0</v>
      </c>
      <c r="U37" s="1166">
        <v>0</v>
      </c>
      <c r="V37" s="1166">
        <v>0</v>
      </c>
      <c r="W37" s="1166">
        <v>0</v>
      </c>
      <c r="X37" s="1166">
        <v>0</v>
      </c>
      <c r="Y37" s="1166">
        <v>0</v>
      </c>
      <c r="Z37" s="1166">
        <v>0</v>
      </c>
      <c r="AA37" s="1167">
        <v>0</v>
      </c>
    </row>
    <row r="38" spans="2:27">
      <c r="B38" s="246" t="s">
        <v>1075</v>
      </c>
      <c r="C38" s="49" t="s">
        <v>1070</v>
      </c>
      <c r="D38" s="56" t="s">
        <v>811</v>
      </c>
      <c r="E38" s="304" t="s">
        <v>1066</v>
      </c>
      <c r="F38" s="292">
        <v>3</v>
      </c>
      <c r="G38" s="410"/>
      <c r="H38" s="410"/>
      <c r="I38" s="410"/>
      <c r="J38" s="410"/>
      <c r="K38" s="410"/>
      <c r="L38" s="410"/>
      <c r="M38" s="1166">
        <v>0</v>
      </c>
      <c r="N38" s="1166">
        <v>0</v>
      </c>
      <c r="O38" s="1166">
        <v>0</v>
      </c>
      <c r="P38" s="1166">
        <v>0</v>
      </c>
      <c r="Q38" s="1166">
        <v>0</v>
      </c>
      <c r="R38" s="1166">
        <v>0</v>
      </c>
      <c r="S38" s="1166">
        <v>0</v>
      </c>
      <c r="T38" s="1166">
        <v>0</v>
      </c>
      <c r="U38" s="1166">
        <v>0</v>
      </c>
      <c r="V38" s="1166">
        <v>0</v>
      </c>
      <c r="W38" s="1166">
        <v>0</v>
      </c>
      <c r="X38" s="1166">
        <v>0</v>
      </c>
      <c r="Y38" s="1166">
        <v>0</v>
      </c>
      <c r="Z38" s="1166">
        <v>0</v>
      </c>
      <c r="AA38" s="1167">
        <v>0</v>
      </c>
    </row>
    <row r="39" spans="2:27">
      <c r="B39" s="246" t="s">
        <v>1076</v>
      </c>
      <c r="C39" s="49" t="s">
        <v>1072</v>
      </c>
      <c r="D39" s="56" t="s">
        <v>811</v>
      </c>
      <c r="E39" s="304" t="s">
        <v>1066</v>
      </c>
      <c r="F39" s="292">
        <v>3</v>
      </c>
      <c r="G39" s="410"/>
      <c r="H39" s="410"/>
      <c r="I39" s="410"/>
      <c r="J39" s="410"/>
      <c r="K39" s="410"/>
      <c r="L39" s="410"/>
      <c r="M39" s="1166">
        <v>0</v>
      </c>
      <c r="N39" s="1166">
        <v>0</v>
      </c>
      <c r="O39" s="1166">
        <v>0</v>
      </c>
      <c r="P39" s="1166">
        <v>0</v>
      </c>
      <c r="Q39" s="1166">
        <v>0</v>
      </c>
      <c r="R39" s="1166">
        <v>0</v>
      </c>
      <c r="S39" s="1166">
        <v>0</v>
      </c>
      <c r="T39" s="1166">
        <v>0</v>
      </c>
      <c r="U39" s="1166">
        <v>0</v>
      </c>
      <c r="V39" s="1166">
        <v>0</v>
      </c>
      <c r="W39" s="1166">
        <v>0</v>
      </c>
      <c r="X39" s="1166">
        <v>0</v>
      </c>
      <c r="Y39" s="1166">
        <v>0</v>
      </c>
      <c r="Z39" s="1166">
        <v>0</v>
      </c>
      <c r="AA39" s="1167">
        <v>0</v>
      </c>
    </row>
    <row r="40" spans="2:27">
      <c r="B40" s="246" t="s">
        <v>1077</v>
      </c>
      <c r="C40" s="49" t="s">
        <v>1065</v>
      </c>
      <c r="D40" s="56" t="s">
        <v>1012</v>
      </c>
      <c r="E40" s="304" t="s">
        <v>1066</v>
      </c>
      <c r="F40" s="292">
        <v>3</v>
      </c>
      <c r="G40" s="311">
        <f t="shared" ref="G40:L40" si="8">SUM(G32, G36)</f>
        <v>0</v>
      </c>
      <c r="H40" s="311">
        <f t="shared" si="8"/>
        <v>0</v>
      </c>
      <c r="I40" s="311">
        <f t="shared" si="8"/>
        <v>0</v>
      </c>
      <c r="J40" s="311">
        <f t="shared" si="8"/>
        <v>0</v>
      </c>
      <c r="K40" s="311">
        <f t="shared" si="8"/>
        <v>0</v>
      </c>
      <c r="L40" s="311">
        <f t="shared" si="8"/>
        <v>0</v>
      </c>
      <c r="M40" s="311">
        <f t="shared" ref="M40:AA40" si="9">SUM(M32, M36)</f>
        <v>0</v>
      </c>
      <c r="N40" s="311">
        <f t="shared" si="9"/>
        <v>0</v>
      </c>
      <c r="O40" s="311">
        <f t="shared" si="9"/>
        <v>0</v>
      </c>
      <c r="P40" s="311">
        <f t="shared" si="9"/>
        <v>0</v>
      </c>
      <c r="Q40" s="311">
        <f t="shared" si="9"/>
        <v>0</v>
      </c>
      <c r="R40" s="311">
        <f t="shared" si="9"/>
        <v>0</v>
      </c>
      <c r="S40" s="311">
        <f t="shared" si="9"/>
        <v>0</v>
      </c>
      <c r="T40" s="311">
        <f t="shared" si="9"/>
        <v>0</v>
      </c>
      <c r="U40" s="311">
        <f t="shared" si="9"/>
        <v>0</v>
      </c>
      <c r="V40" s="311">
        <f t="shared" si="9"/>
        <v>0</v>
      </c>
      <c r="W40" s="311">
        <f t="shared" si="9"/>
        <v>0</v>
      </c>
      <c r="X40" s="311">
        <f t="shared" si="9"/>
        <v>0</v>
      </c>
      <c r="Y40" s="311">
        <f t="shared" si="9"/>
        <v>0</v>
      </c>
      <c r="Z40" s="311">
        <f t="shared" si="9"/>
        <v>0</v>
      </c>
      <c r="AA40" s="311">
        <f t="shared" si="9"/>
        <v>0</v>
      </c>
    </row>
    <row r="41" spans="2:27">
      <c r="B41" s="246" t="s">
        <v>1078</v>
      </c>
      <c r="C41" s="49" t="s">
        <v>1079</v>
      </c>
      <c r="D41" s="56" t="s">
        <v>816</v>
      </c>
      <c r="E41" s="304" t="s">
        <v>1066</v>
      </c>
      <c r="F41" s="292">
        <v>3</v>
      </c>
      <c r="G41" s="412"/>
      <c r="H41" s="413"/>
      <c r="I41" s="413"/>
      <c r="J41" s="413"/>
      <c r="K41" s="413"/>
      <c r="L41" s="413"/>
      <c r="M41" s="313">
        <v>5.718</v>
      </c>
      <c r="N41" s="313">
        <v>5.718</v>
      </c>
      <c r="O41" s="313">
        <v>5.718</v>
      </c>
      <c r="P41" s="313">
        <v>5.718</v>
      </c>
      <c r="Q41" s="313">
        <v>5.718</v>
      </c>
      <c r="R41" s="313">
        <v>26.481999999999999</v>
      </c>
      <c r="S41" s="313">
        <v>0</v>
      </c>
      <c r="T41" s="313">
        <v>0</v>
      </c>
      <c r="U41" s="313">
        <v>0</v>
      </c>
      <c r="V41" s="313">
        <v>0</v>
      </c>
      <c r="W41" s="313">
        <v>0</v>
      </c>
      <c r="X41" s="313">
        <v>0</v>
      </c>
      <c r="Y41" s="313">
        <v>0</v>
      </c>
      <c r="Z41" s="313">
        <v>0</v>
      </c>
      <c r="AA41" s="313">
        <v>0</v>
      </c>
    </row>
    <row r="42" spans="2:27">
      <c r="B42" s="246" t="s">
        <v>1080</v>
      </c>
      <c r="C42" s="49" t="s">
        <v>1860</v>
      </c>
      <c r="D42" s="56" t="s">
        <v>816</v>
      </c>
      <c r="E42" s="304" t="s">
        <v>1066</v>
      </c>
      <c r="F42" s="292">
        <v>3</v>
      </c>
      <c r="G42" s="410"/>
      <c r="H42" s="410"/>
      <c r="I42" s="410"/>
      <c r="J42" s="410"/>
      <c r="K42" s="410"/>
      <c r="L42" s="410"/>
      <c r="M42" s="1166">
        <v>0</v>
      </c>
      <c r="N42" s="1166">
        <v>0</v>
      </c>
      <c r="O42" s="1166">
        <v>0</v>
      </c>
      <c r="P42" s="1166">
        <v>0</v>
      </c>
      <c r="Q42" s="1166">
        <v>0</v>
      </c>
      <c r="R42" s="1166">
        <v>0</v>
      </c>
      <c r="S42" s="1166">
        <v>0</v>
      </c>
      <c r="T42" s="1166">
        <v>0</v>
      </c>
      <c r="U42" s="1166">
        <v>0</v>
      </c>
      <c r="V42" s="1166">
        <v>0</v>
      </c>
      <c r="W42" s="1166">
        <v>0</v>
      </c>
      <c r="X42" s="1166">
        <v>0</v>
      </c>
      <c r="Y42" s="1166">
        <v>0</v>
      </c>
      <c r="Z42" s="1166">
        <v>0</v>
      </c>
      <c r="AA42" s="1166">
        <v>0</v>
      </c>
    </row>
    <row r="43" spans="2:27">
      <c r="B43" s="246" t="s">
        <v>1082</v>
      </c>
      <c r="C43" s="49" t="s">
        <v>1861</v>
      </c>
      <c r="D43" s="56" t="s">
        <v>816</v>
      </c>
      <c r="E43" s="304" t="s">
        <v>1066</v>
      </c>
      <c r="F43" s="292">
        <v>3</v>
      </c>
      <c r="G43" s="410"/>
      <c r="H43" s="410"/>
      <c r="I43" s="410"/>
      <c r="J43" s="410"/>
      <c r="K43" s="410"/>
      <c r="L43" s="410"/>
      <c r="M43" s="1549">
        <v>5.718</v>
      </c>
      <c r="N43" s="1549">
        <v>5.718</v>
      </c>
      <c r="O43" s="1549">
        <v>5.718</v>
      </c>
      <c r="P43" s="1549">
        <v>5.718</v>
      </c>
      <c r="Q43" s="1549">
        <v>5.718</v>
      </c>
      <c r="R43" s="1549">
        <v>13.241</v>
      </c>
      <c r="S43" s="1166">
        <v>0</v>
      </c>
      <c r="T43" s="1166">
        <v>0</v>
      </c>
      <c r="U43" s="1166">
        <v>0</v>
      </c>
      <c r="V43" s="1166">
        <v>0</v>
      </c>
      <c r="W43" s="1166">
        <v>0</v>
      </c>
      <c r="X43" s="1166">
        <v>0</v>
      </c>
      <c r="Y43" s="1166">
        <v>0</v>
      </c>
      <c r="Z43" s="1166">
        <v>0</v>
      </c>
      <c r="AA43" s="1166">
        <v>0</v>
      </c>
    </row>
    <row r="44" spans="2:27">
      <c r="B44" s="246" t="s">
        <v>1084</v>
      </c>
      <c r="C44" s="49" t="s">
        <v>1085</v>
      </c>
      <c r="D44" s="56" t="s">
        <v>816</v>
      </c>
      <c r="E44" s="304" t="s">
        <v>1066</v>
      </c>
      <c r="F44" s="292">
        <v>3</v>
      </c>
      <c r="G44" s="410"/>
      <c r="H44" s="410"/>
      <c r="I44" s="410"/>
      <c r="J44" s="410"/>
      <c r="K44" s="410"/>
      <c r="L44" s="410"/>
      <c r="M44" s="1549">
        <v>0</v>
      </c>
      <c r="N44" s="1549">
        <v>0</v>
      </c>
      <c r="O44" s="1549">
        <v>0</v>
      </c>
      <c r="P44" s="1549">
        <v>0</v>
      </c>
      <c r="Q44" s="1549">
        <v>0</v>
      </c>
      <c r="R44" s="1549">
        <v>13.241</v>
      </c>
      <c r="S44" s="1166">
        <v>0</v>
      </c>
      <c r="T44" s="1166">
        <v>0</v>
      </c>
      <c r="U44" s="1166">
        <v>0</v>
      </c>
      <c r="V44" s="1166">
        <v>0</v>
      </c>
      <c r="W44" s="1166">
        <v>0</v>
      </c>
      <c r="X44" s="1166">
        <v>0</v>
      </c>
      <c r="Y44" s="1166">
        <v>0</v>
      </c>
      <c r="Z44" s="1166">
        <v>0</v>
      </c>
      <c r="AA44" s="1166">
        <v>0</v>
      </c>
    </row>
    <row r="45" spans="2:27">
      <c r="B45" s="246" t="s">
        <v>1086</v>
      </c>
      <c r="C45" s="49" t="s">
        <v>1079</v>
      </c>
      <c r="D45" s="56" t="s">
        <v>811</v>
      </c>
      <c r="E45" s="304" t="s">
        <v>1066</v>
      </c>
      <c r="F45" s="292">
        <v>3</v>
      </c>
      <c r="G45" s="412"/>
      <c r="H45" s="413"/>
      <c r="I45" s="413"/>
      <c r="J45" s="413"/>
      <c r="K45" s="413"/>
      <c r="L45" s="413"/>
      <c r="M45" s="313">
        <v>0</v>
      </c>
      <c r="N45" s="313">
        <v>0</v>
      </c>
      <c r="O45" s="313">
        <v>0</v>
      </c>
      <c r="P45" s="313">
        <v>0</v>
      </c>
      <c r="Q45" s="313">
        <v>0</v>
      </c>
      <c r="R45" s="313">
        <v>0</v>
      </c>
      <c r="S45" s="313">
        <v>0</v>
      </c>
      <c r="T45" s="313">
        <v>0</v>
      </c>
      <c r="U45" s="313">
        <v>0</v>
      </c>
      <c r="V45" s="313">
        <v>0</v>
      </c>
      <c r="W45" s="313">
        <v>0</v>
      </c>
      <c r="X45" s="313">
        <v>0</v>
      </c>
      <c r="Y45" s="313">
        <v>0</v>
      </c>
      <c r="Z45" s="313">
        <v>0</v>
      </c>
      <c r="AA45" s="313">
        <v>0</v>
      </c>
    </row>
    <row r="46" spans="2:27">
      <c r="B46" s="246" t="s">
        <v>1087</v>
      </c>
      <c r="C46" s="49" t="s">
        <v>1862</v>
      </c>
      <c r="D46" s="56" t="s">
        <v>811</v>
      </c>
      <c r="E46" s="304" t="s">
        <v>1066</v>
      </c>
      <c r="F46" s="292">
        <v>3</v>
      </c>
      <c r="G46" s="410"/>
      <c r="H46" s="410"/>
      <c r="I46" s="410"/>
      <c r="J46" s="410"/>
      <c r="K46" s="410"/>
      <c r="L46" s="410"/>
      <c r="M46" s="1166">
        <v>0</v>
      </c>
      <c r="N46" s="1166">
        <v>0</v>
      </c>
      <c r="O46" s="1166">
        <v>0</v>
      </c>
      <c r="P46" s="1166">
        <v>0</v>
      </c>
      <c r="Q46" s="1166">
        <v>0</v>
      </c>
      <c r="R46" s="1166">
        <v>0</v>
      </c>
      <c r="S46" s="1166">
        <v>0</v>
      </c>
      <c r="T46" s="1166">
        <v>0</v>
      </c>
      <c r="U46" s="1166">
        <v>0</v>
      </c>
      <c r="V46" s="1166">
        <v>0</v>
      </c>
      <c r="W46" s="1166">
        <v>0</v>
      </c>
      <c r="X46" s="1166">
        <v>0</v>
      </c>
      <c r="Y46" s="1166">
        <v>0</v>
      </c>
      <c r="Z46" s="1166">
        <v>0</v>
      </c>
      <c r="AA46" s="1166">
        <v>0</v>
      </c>
    </row>
    <row r="47" spans="2:27">
      <c r="B47" s="246" t="s">
        <v>1088</v>
      </c>
      <c r="C47" s="49" t="s">
        <v>1089</v>
      </c>
      <c r="D47" s="56" t="s">
        <v>811</v>
      </c>
      <c r="E47" s="304" t="s">
        <v>1066</v>
      </c>
      <c r="F47" s="292">
        <v>3</v>
      </c>
      <c r="G47" s="410"/>
      <c r="H47" s="410"/>
      <c r="I47" s="410"/>
      <c r="J47" s="410"/>
      <c r="K47" s="410"/>
      <c r="L47" s="410"/>
      <c r="M47" s="1166">
        <v>0</v>
      </c>
      <c r="N47" s="1166">
        <v>0</v>
      </c>
      <c r="O47" s="1166">
        <v>0</v>
      </c>
      <c r="P47" s="1166">
        <v>0</v>
      </c>
      <c r="Q47" s="1166">
        <v>0</v>
      </c>
      <c r="R47" s="1166">
        <v>0</v>
      </c>
      <c r="S47" s="1166">
        <v>0</v>
      </c>
      <c r="T47" s="1166">
        <v>0</v>
      </c>
      <c r="U47" s="1166">
        <v>0</v>
      </c>
      <c r="V47" s="1166">
        <v>0</v>
      </c>
      <c r="W47" s="1166">
        <v>0</v>
      </c>
      <c r="X47" s="1166">
        <v>0</v>
      </c>
      <c r="Y47" s="1166">
        <v>0</v>
      </c>
      <c r="Z47" s="1166">
        <v>0</v>
      </c>
      <c r="AA47" s="1166">
        <v>0</v>
      </c>
    </row>
    <row r="48" spans="2:27">
      <c r="B48" s="246" t="s">
        <v>1090</v>
      </c>
      <c r="C48" s="49" t="s">
        <v>1085</v>
      </c>
      <c r="D48" s="56" t="s">
        <v>811</v>
      </c>
      <c r="E48" s="304" t="s">
        <v>1066</v>
      </c>
      <c r="F48" s="292">
        <v>3</v>
      </c>
      <c r="G48" s="410"/>
      <c r="H48" s="410"/>
      <c r="I48" s="410"/>
      <c r="J48" s="410"/>
      <c r="K48" s="410"/>
      <c r="L48" s="410"/>
      <c r="M48" s="1166">
        <v>0</v>
      </c>
      <c r="N48" s="1166">
        <v>0</v>
      </c>
      <c r="O48" s="1166">
        <v>0</v>
      </c>
      <c r="P48" s="1166">
        <v>0</v>
      </c>
      <c r="Q48" s="1166">
        <v>0</v>
      </c>
      <c r="R48" s="1166">
        <v>0</v>
      </c>
      <c r="S48" s="1166">
        <v>0</v>
      </c>
      <c r="T48" s="1166">
        <v>0</v>
      </c>
      <c r="U48" s="1166">
        <v>0</v>
      </c>
      <c r="V48" s="1166">
        <v>0</v>
      </c>
      <c r="W48" s="1166">
        <v>0</v>
      </c>
      <c r="X48" s="1166">
        <v>0</v>
      </c>
      <c r="Y48" s="1166">
        <v>0</v>
      </c>
      <c r="Z48" s="1166">
        <v>0</v>
      </c>
      <c r="AA48" s="1166">
        <v>0</v>
      </c>
    </row>
    <row r="49" spans="2:27">
      <c r="B49" s="246" t="s">
        <v>1091</v>
      </c>
      <c r="C49" s="49" t="s">
        <v>1079</v>
      </c>
      <c r="D49" s="56" t="s">
        <v>1012</v>
      </c>
      <c r="E49" s="304" t="s">
        <v>1066</v>
      </c>
      <c r="F49" s="292">
        <v>3</v>
      </c>
      <c r="G49" s="311">
        <f t="shared" ref="G49:L49" si="10">SUM(G41,G45)</f>
        <v>0</v>
      </c>
      <c r="H49" s="311">
        <f t="shared" si="10"/>
        <v>0</v>
      </c>
      <c r="I49" s="311">
        <f t="shared" si="10"/>
        <v>0</v>
      </c>
      <c r="J49" s="311">
        <f t="shared" si="10"/>
        <v>0</v>
      </c>
      <c r="K49" s="311">
        <f t="shared" si="10"/>
        <v>0</v>
      </c>
      <c r="L49" s="311">
        <f t="shared" si="10"/>
        <v>0</v>
      </c>
      <c r="M49" s="311">
        <f t="shared" ref="M49:AA49" si="11">SUM(M41,M45)</f>
        <v>5.718</v>
      </c>
      <c r="N49" s="311">
        <f t="shared" si="11"/>
        <v>5.718</v>
      </c>
      <c r="O49" s="311">
        <f t="shared" si="11"/>
        <v>5.718</v>
      </c>
      <c r="P49" s="311">
        <f t="shared" si="11"/>
        <v>5.718</v>
      </c>
      <c r="Q49" s="311">
        <f t="shared" si="11"/>
        <v>5.718</v>
      </c>
      <c r="R49" s="311">
        <f t="shared" si="11"/>
        <v>26.481999999999999</v>
      </c>
      <c r="S49" s="311">
        <f t="shared" si="11"/>
        <v>0</v>
      </c>
      <c r="T49" s="311">
        <f t="shared" si="11"/>
        <v>0</v>
      </c>
      <c r="U49" s="311">
        <f t="shared" si="11"/>
        <v>0</v>
      </c>
      <c r="V49" s="311">
        <f t="shared" si="11"/>
        <v>0</v>
      </c>
      <c r="W49" s="311">
        <f t="shared" si="11"/>
        <v>0</v>
      </c>
      <c r="X49" s="311">
        <f t="shared" si="11"/>
        <v>0</v>
      </c>
      <c r="Y49" s="311">
        <f t="shared" si="11"/>
        <v>0</v>
      </c>
      <c r="Z49" s="311">
        <f t="shared" si="11"/>
        <v>0</v>
      </c>
      <c r="AA49" s="311">
        <f t="shared" si="11"/>
        <v>0</v>
      </c>
    </row>
    <row r="50" spans="2:27">
      <c r="B50" s="246" t="s">
        <v>1092</v>
      </c>
      <c r="C50" s="49" t="s">
        <v>1093</v>
      </c>
      <c r="D50" s="56" t="s">
        <v>816</v>
      </c>
      <c r="E50" s="304" t="s">
        <v>1066</v>
      </c>
      <c r="F50" s="292">
        <v>3</v>
      </c>
      <c r="G50" s="412"/>
      <c r="H50" s="413"/>
      <c r="I50" s="413"/>
      <c r="J50" s="413"/>
      <c r="K50" s="413"/>
      <c r="L50" s="413"/>
      <c r="M50" s="313">
        <v>0.31</v>
      </c>
      <c r="N50" s="313">
        <v>0.31</v>
      </c>
      <c r="O50" s="313">
        <v>0.31</v>
      </c>
      <c r="P50" s="313">
        <v>0.31</v>
      </c>
      <c r="Q50" s="313">
        <v>0.31</v>
      </c>
      <c r="R50" s="313">
        <v>2.94</v>
      </c>
      <c r="S50" s="313">
        <v>0</v>
      </c>
      <c r="T50" s="313">
        <v>0</v>
      </c>
      <c r="U50" s="313">
        <v>0</v>
      </c>
      <c r="V50" s="313">
        <v>0</v>
      </c>
      <c r="W50" s="313">
        <v>0</v>
      </c>
      <c r="X50" s="313">
        <v>0</v>
      </c>
      <c r="Y50" s="313">
        <v>0</v>
      </c>
      <c r="Z50" s="313">
        <v>0</v>
      </c>
      <c r="AA50" s="313">
        <v>0</v>
      </c>
    </row>
    <row r="51" spans="2:27">
      <c r="B51" s="246" t="s">
        <v>1094</v>
      </c>
      <c r="C51" s="49" t="s">
        <v>1095</v>
      </c>
      <c r="D51" s="56" t="s">
        <v>816</v>
      </c>
      <c r="E51" s="304" t="s">
        <v>1066</v>
      </c>
      <c r="F51" s="292">
        <v>3</v>
      </c>
      <c r="G51" s="410"/>
      <c r="H51" s="410"/>
      <c r="I51" s="410"/>
      <c r="J51" s="410"/>
      <c r="K51" s="410"/>
      <c r="L51" s="410"/>
      <c r="M51" s="1166">
        <v>0</v>
      </c>
      <c r="N51" s="1166">
        <v>0</v>
      </c>
      <c r="O51" s="1166">
        <v>0</v>
      </c>
      <c r="P51" s="1166">
        <v>0</v>
      </c>
      <c r="Q51" s="1166">
        <v>0</v>
      </c>
      <c r="R51" s="1166">
        <v>0</v>
      </c>
      <c r="S51" s="1166">
        <v>0</v>
      </c>
      <c r="T51" s="1166">
        <v>0</v>
      </c>
      <c r="U51" s="1166">
        <v>0</v>
      </c>
      <c r="V51" s="1166">
        <v>0</v>
      </c>
      <c r="W51" s="1166">
        <v>0</v>
      </c>
      <c r="X51" s="1166">
        <v>0</v>
      </c>
      <c r="Y51" s="1166">
        <v>0</v>
      </c>
      <c r="Z51" s="1166">
        <v>0</v>
      </c>
      <c r="AA51" s="1166">
        <v>0</v>
      </c>
    </row>
    <row r="52" spans="2:27">
      <c r="B52" s="246" t="s">
        <v>1096</v>
      </c>
      <c r="C52" s="49" t="s">
        <v>1097</v>
      </c>
      <c r="D52" s="56" t="s">
        <v>816</v>
      </c>
      <c r="E52" s="304" t="s">
        <v>1066</v>
      </c>
      <c r="F52" s="292">
        <v>3</v>
      </c>
      <c r="G52" s="410"/>
      <c r="H52" s="410"/>
      <c r="I52" s="410"/>
      <c r="J52" s="410"/>
      <c r="K52" s="410"/>
      <c r="L52" s="410"/>
      <c r="M52" s="313">
        <v>0.31</v>
      </c>
      <c r="N52" s="313">
        <v>0.31</v>
      </c>
      <c r="O52" s="313">
        <v>0.31</v>
      </c>
      <c r="P52" s="313">
        <v>0.31</v>
      </c>
      <c r="Q52" s="313">
        <v>0.31</v>
      </c>
      <c r="R52" s="313">
        <v>2.94</v>
      </c>
      <c r="S52" s="1166">
        <v>0</v>
      </c>
      <c r="T52" s="1166">
        <v>0</v>
      </c>
      <c r="U52" s="1166">
        <v>0</v>
      </c>
      <c r="V52" s="1166">
        <v>0</v>
      </c>
      <c r="W52" s="1166">
        <v>0</v>
      </c>
      <c r="X52" s="1166">
        <v>0</v>
      </c>
      <c r="Y52" s="1166">
        <v>0</v>
      </c>
      <c r="Z52" s="1166">
        <v>0</v>
      </c>
      <c r="AA52" s="1166">
        <v>0</v>
      </c>
    </row>
    <row r="53" spans="2:27">
      <c r="B53" s="246" t="s">
        <v>1098</v>
      </c>
      <c r="C53" s="49" t="s">
        <v>1099</v>
      </c>
      <c r="D53" s="56" t="s">
        <v>816</v>
      </c>
      <c r="E53" s="304" t="s">
        <v>1066</v>
      </c>
      <c r="F53" s="292">
        <v>3</v>
      </c>
      <c r="G53" s="410"/>
      <c r="H53" s="410"/>
      <c r="I53" s="410"/>
      <c r="J53" s="410"/>
      <c r="K53" s="410"/>
      <c r="L53" s="410"/>
      <c r="M53" s="1166">
        <v>0</v>
      </c>
      <c r="N53" s="1166">
        <v>0</v>
      </c>
      <c r="O53" s="1166">
        <v>0</v>
      </c>
      <c r="P53" s="1166">
        <v>0</v>
      </c>
      <c r="Q53" s="1166">
        <v>0</v>
      </c>
      <c r="R53" s="1166">
        <v>0</v>
      </c>
      <c r="S53" s="1166">
        <v>0</v>
      </c>
      <c r="T53" s="1166">
        <v>0</v>
      </c>
      <c r="U53" s="1166">
        <v>0</v>
      </c>
      <c r="V53" s="1166">
        <v>0</v>
      </c>
      <c r="W53" s="1166">
        <v>0</v>
      </c>
      <c r="X53" s="1166">
        <v>0</v>
      </c>
      <c r="Y53" s="1166">
        <v>0</v>
      </c>
      <c r="Z53" s="1166">
        <v>0</v>
      </c>
      <c r="AA53" s="1166">
        <v>0</v>
      </c>
    </row>
    <row r="54" spans="2:27">
      <c r="B54" s="246" t="s">
        <v>1100</v>
      </c>
      <c r="C54" s="49" t="s">
        <v>1093</v>
      </c>
      <c r="D54" s="56" t="s">
        <v>811</v>
      </c>
      <c r="E54" s="304" t="s">
        <v>1066</v>
      </c>
      <c r="F54" s="292">
        <v>3</v>
      </c>
      <c r="G54" s="412"/>
      <c r="H54" s="413"/>
      <c r="I54" s="413"/>
      <c r="J54" s="413"/>
      <c r="K54" s="413"/>
      <c r="L54" s="413"/>
      <c r="M54" s="313">
        <v>0</v>
      </c>
      <c r="N54" s="313">
        <v>0</v>
      </c>
      <c r="O54" s="313">
        <v>0</v>
      </c>
      <c r="P54" s="313">
        <v>0</v>
      </c>
      <c r="Q54" s="313">
        <v>0</v>
      </c>
      <c r="R54" s="313">
        <v>0</v>
      </c>
      <c r="S54" s="313">
        <v>0</v>
      </c>
      <c r="T54" s="313">
        <v>0</v>
      </c>
      <c r="U54" s="313">
        <v>0</v>
      </c>
      <c r="V54" s="313">
        <v>0</v>
      </c>
      <c r="W54" s="313">
        <v>0</v>
      </c>
      <c r="X54" s="313">
        <v>0</v>
      </c>
      <c r="Y54" s="313">
        <v>0</v>
      </c>
      <c r="Z54" s="313">
        <v>0</v>
      </c>
      <c r="AA54" s="313">
        <v>0</v>
      </c>
    </row>
    <row r="55" spans="2:27">
      <c r="B55" s="246" t="s">
        <v>1101</v>
      </c>
      <c r="C55" s="49" t="s">
        <v>1095</v>
      </c>
      <c r="D55" s="56" t="s">
        <v>811</v>
      </c>
      <c r="E55" s="304" t="s">
        <v>1066</v>
      </c>
      <c r="F55" s="292">
        <v>3</v>
      </c>
      <c r="G55" s="410"/>
      <c r="H55" s="410"/>
      <c r="I55" s="410"/>
      <c r="J55" s="410"/>
      <c r="K55" s="410"/>
      <c r="L55" s="410"/>
      <c r="M55" s="1166">
        <v>0</v>
      </c>
      <c r="N55" s="1166">
        <v>0</v>
      </c>
      <c r="O55" s="1166">
        <v>0</v>
      </c>
      <c r="P55" s="1166">
        <v>0</v>
      </c>
      <c r="Q55" s="1166">
        <v>0</v>
      </c>
      <c r="R55" s="1166">
        <v>0</v>
      </c>
      <c r="S55" s="1166">
        <v>0</v>
      </c>
      <c r="T55" s="1166">
        <v>0</v>
      </c>
      <c r="U55" s="1166">
        <v>0</v>
      </c>
      <c r="V55" s="1166">
        <v>0</v>
      </c>
      <c r="W55" s="1166">
        <v>0</v>
      </c>
      <c r="X55" s="1166">
        <v>0</v>
      </c>
      <c r="Y55" s="1166">
        <v>0</v>
      </c>
      <c r="Z55" s="1166">
        <v>0</v>
      </c>
      <c r="AA55" s="1166">
        <v>0</v>
      </c>
    </row>
    <row r="56" spans="2:27">
      <c r="B56" s="246" t="s">
        <v>1102</v>
      </c>
      <c r="C56" s="49" t="s">
        <v>1097</v>
      </c>
      <c r="D56" s="56" t="s">
        <v>811</v>
      </c>
      <c r="E56" s="304" t="s">
        <v>1066</v>
      </c>
      <c r="F56" s="292">
        <v>3</v>
      </c>
      <c r="G56" s="410"/>
      <c r="H56" s="410"/>
      <c r="I56" s="410"/>
      <c r="J56" s="410"/>
      <c r="K56" s="410"/>
      <c r="L56" s="410"/>
      <c r="M56" s="1166">
        <v>0</v>
      </c>
      <c r="N56" s="1166">
        <v>0</v>
      </c>
      <c r="O56" s="1166">
        <v>0</v>
      </c>
      <c r="P56" s="1166">
        <v>0</v>
      </c>
      <c r="Q56" s="1166">
        <v>0</v>
      </c>
      <c r="R56" s="1166">
        <v>0</v>
      </c>
      <c r="S56" s="1166">
        <v>0</v>
      </c>
      <c r="T56" s="1166">
        <v>0</v>
      </c>
      <c r="U56" s="1166">
        <v>0</v>
      </c>
      <c r="V56" s="1166">
        <v>0</v>
      </c>
      <c r="W56" s="1166">
        <v>0</v>
      </c>
      <c r="X56" s="1166">
        <v>0</v>
      </c>
      <c r="Y56" s="1166">
        <v>0</v>
      </c>
      <c r="Z56" s="1166">
        <v>0</v>
      </c>
      <c r="AA56" s="1166">
        <v>0</v>
      </c>
    </row>
    <row r="57" spans="2:27">
      <c r="B57" s="246" t="s">
        <v>1103</v>
      </c>
      <c r="C57" s="49" t="s">
        <v>1099</v>
      </c>
      <c r="D57" s="56" t="s">
        <v>811</v>
      </c>
      <c r="E57" s="304" t="s">
        <v>1066</v>
      </c>
      <c r="F57" s="292">
        <v>3</v>
      </c>
      <c r="G57" s="410"/>
      <c r="H57" s="410"/>
      <c r="I57" s="410"/>
      <c r="J57" s="410"/>
      <c r="K57" s="410"/>
      <c r="L57" s="410"/>
      <c r="M57" s="1166">
        <v>0</v>
      </c>
      <c r="N57" s="1166">
        <v>0</v>
      </c>
      <c r="O57" s="1166">
        <v>0</v>
      </c>
      <c r="P57" s="1166">
        <v>0</v>
      </c>
      <c r="Q57" s="1166">
        <v>0</v>
      </c>
      <c r="R57" s="1166">
        <v>0</v>
      </c>
      <c r="S57" s="1166">
        <v>0</v>
      </c>
      <c r="T57" s="1166">
        <v>0</v>
      </c>
      <c r="U57" s="1166">
        <v>0</v>
      </c>
      <c r="V57" s="1166">
        <v>0</v>
      </c>
      <c r="W57" s="1166">
        <v>0</v>
      </c>
      <c r="X57" s="1166">
        <v>0</v>
      </c>
      <c r="Y57" s="1166">
        <v>0</v>
      </c>
      <c r="Z57" s="1166">
        <v>0</v>
      </c>
      <c r="AA57" s="1166">
        <v>0</v>
      </c>
    </row>
    <row r="58" spans="2:27">
      <c r="B58" s="246" t="s">
        <v>1104</v>
      </c>
      <c r="C58" s="49" t="s">
        <v>1095</v>
      </c>
      <c r="D58" s="56" t="s">
        <v>1012</v>
      </c>
      <c r="E58" s="304" t="s">
        <v>1066</v>
      </c>
      <c r="F58" s="292">
        <v>3</v>
      </c>
      <c r="G58" s="311">
        <f t="shared" ref="G58:L58" si="12">SUM(G50,G54)</f>
        <v>0</v>
      </c>
      <c r="H58" s="311">
        <f t="shared" si="12"/>
        <v>0</v>
      </c>
      <c r="I58" s="311">
        <f t="shared" si="12"/>
        <v>0</v>
      </c>
      <c r="J58" s="311">
        <f t="shared" si="12"/>
        <v>0</v>
      </c>
      <c r="K58" s="311">
        <f t="shared" si="12"/>
        <v>0</v>
      </c>
      <c r="L58" s="311">
        <f t="shared" si="12"/>
        <v>0</v>
      </c>
      <c r="M58" s="311">
        <f t="shared" ref="M58:AA58" si="13">SUM(M50,M54)</f>
        <v>0.31</v>
      </c>
      <c r="N58" s="311">
        <f t="shared" si="13"/>
        <v>0.31</v>
      </c>
      <c r="O58" s="311">
        <f t="shared" si="13"/>
        <v>0.31</v>
      </c>
      <c r="P58" s="311">
        <f t="shared" si="13"/>
        <v>0.31</v>
      </c>
      <c r="Q58" s="311">
        <f t="shared" si="13"/>
        <v>0.31</v>
      </c>
      <c r="R58" s="311">
        <f t="shared" si="13"/>
        <v>2.94</v>
      </c>
      <c r="S58" s="311">
        <f t="shared" si="13"/>
        <v>0</v>
      </c>
      <c r="T58" s="311">
        <f t="shared" si="13"/>
        <v>0</v>
      </c>
      <c r="U58" s="311">
        <f t="shared" si="13"/>
        <v>0</v>
      </c>
      <c r="V58" s="311">
        <f t="shared" si="13"/>
        <v>0</v>
      </c>
      <c r="W58" s="311">
        <f t="shared" si="13"/>
        <v>0</v>
      </c>
      <c r="X58" s="311">
        <f t="shared" si="13"/>
        <v>0</v>
      </c>
      <c r="Y58" s="311">
        <f t="shared" si="13"/>
        <v>0</v>
      </c>
      <c r="Z58" s="311">
        <f t="shared" si="13"/>
        <v>0</v>
      </c>
      <c r="AA58" s="311">
        <f t="shared" si="13"/>
        <v>0</v>
      </c>
    </row>
    <row r="59" spans="2:27">
      <c r="B59" s="246" t="s">
        <v>1105</v>
      </c>
      <c r="C59" s="49" t="s">
        <v>1106</v>
      </c>
      <c r="D59" s="56" t="s">
        <v>816</v>
      </c>
      <c r="E59" s="304" t="s">
        <v>1066</v>
      </c>
      <c r="F59" s="292">
        <v>3</v>
      </c>
      <c r="G59" s="410"/>
      <c r="H59" s="410"/>
      <c r="I59" s="410"/>
      <c r="J59" s="410"/>
      <c r="K59" s="410"/>
      <c r="L59" s="410"/>
      <c r="M59" s="1166"/>
      <c r="N59" s="1166"/>
      <c r="O59" s="1166"/>
      <c r="P59" s="1166"/>
      <c r="Q59" s="1166"/>
      <c r="R59" s="1166"/>
      <c r="S59" s="1166"/>
      <c r="T59" s="1166"/>
      <c r="U59" s="1166"/>
      <c r="V59" s="1166"/>
      <c r="W59" s="1166"/>
      <c r="X59" s="1166"/>
      <c r="Y59" s="1166"/>
      <c r="Z59" s="1166"/>
      <c r="AA59" s="1167"/>
    </row>
    <row r="60" spans="2:27">
      <c r="B60" s="246" t="s">
        <v>1107</v>
      </c>
      <c r="C60" s="49" t="s">
        <v>1108</v>
      </c>
      <c r="D60" s="56" t="s">
        <v>816</v>
      </c>
      <c r="E60" s="304" t="s">
        <v>1066</v>
      </c>
      <c r="F60" s="292">
        <v>3</v>
      </c>
      <c r="G60" s="410"/>
      <c r="H60" s="410"/>
      <c r="I60" s="410"/>
      <c r="J60" s="410"/>
      <c r="K60" s="410"/>
      <c r="L60" s="410"/>
      <c r="M60" s="1166">
        <v>0.27800000000000002</v>
      </c>
      <c r="N60" s="1166">
        <v>0.27800000000000002</v>
      </c>
      <c r="O60" s="1166">
        <v>0.27800000000000002</v>
      </c>
      <c r="P60" s="1166">
        <v>0.27800000000000002</v>
      </c>
      <c r="Q60" s="1166">
        <v>0.27800000000000002</v>
      </c>
      <c r="R60" s="1166">
        <v>0</v>
      </c>
      <c r="S60" s="1166">
        <v>0</v>
      </c>
      <c r="T60" s="1166">
        <v>0</v>
      </c>
      <c r="U60" s="1166">
        <v>2.94</v>
      </c>
      <c r="V60" s="1166">
        <v>0</v>
      </c>
      <c r="W60" s="1166">
        <v>0</v>
      </c>
      <c r="X60" s="1166">
        <v>0</v>
      </c>
      <c r="Y60" s="1166">
        <v>0</v>
      </c>
      <c r="Z60" s="1166">
        <v>0</v>
      </c>
      <c r="AA60" s="1167">
        <v>0</v>
      </c>
    </row>
    <row r="61" spans="2:27">
      <c r="B61" s="246" t="s">
        <v>1109</v>
      </c>
      <c r="C61" s="49" t="s">
        <v>1110</v>
      </c>
      <c r="D61" s="56" t="s">
        <v>816</v>
      </c>
      <c r="E61" s="304" t="s">
        <v>1066</v>
      </c>
      <c r="F61" s="292">
        <v>3</v>
      </c>
      <c r="G61" s="410"/>
      <c r="H61" s="410"/>
      <c r="I61" s="410"/>
      <c r="J61" s="410"/>
      <c r="K61" s="410"/>
      <c r="L61" s="410"/>
      <c r="M61" s="1166"/>
      <c r="N61" s="1166"/>
      <c r="O61" s="1166"/>
      <c r="P61" s="1166"/>
      <c r="Q61" s="1166"/>
      <c r="R61" s="1166"/>
      <c r="S61" s="1166"/>
      <c r="T61" s="1166"/>
      <c r="U61" s="1166"/>
      <c r="V61" s="1166"/>
      <c r="W61" s="1166"/>
      <c r="X61" s="1166"/>
      <c r="Y61" s="1166"/>
      <c r="Z61" s="1166"/>
      <c r="AA61" s="1167"/>
    </row>
    <row r="62" spans="2:27">
      <c r="B62" s="246" t="s">
        <v>1111</v>
      </c>
      <c r="C62" s="49" t="s">
        <v>1106</v>
      </c>
      <c r="D62" s="56" t="s">
        <v>811</v>
      </c>
      <c r="E62" s="304" t="s">
        <v>1066</v>
      </c>
      <c r="F62" s="292">
        <v>3</v>
      </c>
      <c r="G62" s="410"/>
      <c r="H62" s="410"/>
      <c r="I62" s="410"/>
      <c r="J62" s="410"/>
      <c r="K62" s="410"/>
      <c r="L62" s="410"/>
      <c r="M62" s="1166"/>
      <c r="N62" s="1166"/>
      <c r="O62" s="1166"/>
      <c r="P62" s="1166"/>
      <c r="Q62" s="1166"/>
      <c r="R62" s="1166"/>
      <c r="S62" s="1166"/>
      <c r="T62" s="1166"/>
      <c r="U62" s="1166"/>
      <c r="V62" s="1166"/>
      <c r="W62" s="1166"/>
      <c r="X62" s="1166"/>
      <c r="Y62" s="1166"/>
      <c r="Z62" s="1166"/>
      <c r="AA62" s="1167"/>
    </row>
    <row r="63" spans="2:27">
      <c r="B63" s="246" t="s">
        <v>1112</v>
      </c>
      <c r="C63" s="49" t="s">
        <v>1108</v>
      </c>
      <c r="D63" s="56" t="s">
        <v>811</v>
      </c>
      <c r="E63" s="304" t="s">
        <v>1066</v>
      </c>
      <c r="F63" s="292">
        <v>3</v>
      </c>
      <c r="G63" s="410"/>
      <c r="H63" s="410"/>
      <c r="I63" s="410"/>
      <c r="J63" s="410"/>
      <c r="K63" s="410"/>
      <c r="L63" s="410"/>
      <c r="M63" s="1166"/>
      <c r="N63" s="1166"/>
      <c r="O63" s="1166"/>
      <c r="P63" s="1166"/>
      <c r="Q63" s="1166"/>
      <c r="R63" s="1166"/>
      <c r="S63" s="1166"/>
      <c r="T63" s="1166"/>
      <c r="U63" s="1166"/>
      <c r="V63" s="1166"/>
      <c r="W63" s="1166"/>
      <c r="X63" s="1166"/>
      <c r="Y63" s="1166"/>
      <c r="Z63" s="1166"/>
      <c r="AA63" s="1167"/>
    </row>
    <row r="64" spans="2:27">
      <c r="B64" s="246" t="s">
        <v>1113</v>
      </c>
      <c r="C64" s="49" t="s">
        <v>1110</v>
      </c>
      <c r="D64" s="56" t="s">
        <v>811</v>
      </c>
      <c r="E64" s="304" t="s">
        <v>1066</v>
      </c>
      <c r="F64" s="292">
        <v>3</v>
      </c>
      <c r="G64" s="410"/>
      <c r="H64" s="410"/>
      <c r="I64" s="410"/>
      <c r="J64" s="410"/>
      <c r="K64" s="410"/>
      <c r="L64" s="410"/>
      <c r="M64" s="1166"/>
      <c r="N64" s="1166"/>
      <c r="O64" s="1166"/>
      <c r="P64" s="1166"/>
      <c r="Q64" s="1166"/>
      <c r="R64" s="1166"/>
      <c r="S64" s="1166"/>
      <c r="T64" s="1166"/>
      <c r="U64" s="1166"/>
      <c r="V64" s="1166"/>
      <c r="W64" s="1166"/>
      <c r="X64" s="1166"/>
      <c r="Y64" s="1166"/>
      <c r="Z64" s="1166"/>
      <c r="AA64" s="1167"/>
    </row>
    <row r="65" spans="2:27">
      <c r="B65" s="246" t="s">
        <v>1114</v>
      </c>
      <c r="C65" s="49" t="s">
        <v>1106</v>
      </c>
      <c r="D65" s="56" t="s">
        <v>1012</v>
      </c>
      <c r="E65" s="304" t="s">
        <v>1066</v>
      </c>
      <c r="F65" s="292">
        <v>3</v>
      </c>
      <c r="G65" s="311">
        <f>SUM(G59,G62)</f>
        <v>0</v>
      </c>
      <c r="H65" s="311">
        <f t="shared" ref="H65:AA67" si="14">SUM(H59,H62)</f>
        <v>0</v>
      </c>
      <c r="I65" s="311">
        <f t="shared" si="14"/>
        <v>0</v>
      </c>
      <c r="J65" s="311">
        <f t="shared" si="14"/>
        <v>0</v>
      </c>
      <c r="K65" s="311">
        <f t="shared" si="14"/>
        <v>0</v>
      </c>
      <c r="L65" s="311">
        <f t="shared" si="14"/>
        <v>0</v>
      </c>
      <c r="M65" s="311">
        <f t="shared" si="14"/>
        <v>0</v>
      </c>
      <c r="N65" s="311">
        <f t="shared" si="14"/>
        <v>0</v>
      </c>
      <c r="O65" s="311">
        <f t="shared" si="14"/>
        <v>0</v>
      </c>
      <c r="P65" s="311">
        <f t="shared" si="14"/>
        <v>0</v>
      </c>
      <c r="Q65" s="311">
        <f t="shared" si="14"/>
        <v>0</v>
      </c>
      <c r="R65" s="311">
        <f t="shared" si="14"/>
        <v>0</v>
      </c>
      <c r="S65" s="311">
        <f t="shared" si="14"/>
        <v>0</v>
      </c>
      <c r="T65" s="311">
        <f t="shared" si="14"/>
        <v>0</v>
      </c>
      <c r="U65" s="311">
        <f t="shared" si="14"/>
        <v>0</v>
      </c>
      <c r="V65" s="311">
        <f t="shared" si="14"/>
        <v>0</v>
      </c>
      <c r="W65" s="311">
        <f t="shared" si="14"/>
        <v>0</v>
      </c>
      <c r="X65" s="311">
        <f t="shared" si="14"/>
        <v>0</v>
      </c>
      <c r="Y65" s="311">
        <f t="shared" si="14"/>
        <v>0</v>
      </c>
      <c r="Z65" s="311">
        <f t="shared" si="14"/>
        <v>0</v>
      </c>
      <c r="AA65" s="312">
        <f t="shared" si="14"/>
        <v>0</v>
      </c>
    </row>
    <row r="66" spans="2:27">
      <c r="B66" s="246" t="s">
        <v>1115</v>
      </c>
      <c r="C66" s="49" t="s">
        <v>1108</v>
      </c>
      <c r="D66" s="56" t="s">
        <v>1012</v>
      </c>
      <c r="E66" s="304" t="s">
        <v>1066</v>
      </c>
      <c r="F66" s="292">
        <v>3</v>
      </c>
      <c r="G66" s="311">
        <f t="shared" ref="G66:V67" si="15">SUM(G60,G63)</f>
        <v>0</v>
      </c>
      <c r="H66" s="311">
        <f t="shared" si="15"/>
        <v>0</v>
      </c>
      <c r="I66" s="311">
        <f t="shared" si="15"/>
        <v>0</v>
      </c>
      <c r="J66" s="311">
        <f t="shared" si="15"/>
        <v>0</v>
      </c>
      <c r="K66" s="311">
        <f t="shared" si="15"/>
        <v>0</v>
      </c>
      <c r="L66" s="311">
        <f t="shared" si="15"/>
        <v>0</v>
      </c>
      <c r="M66" s="311">
        <f t="shared" si="15"/>
        <v>0.27800000000000002</v>
      </c>
      <c r="N66" s="311">
        <f t="shared" si="15"/>
        <v>0.27800000000000002</v>
      </c>
      <c r="O66" s="311">
        <f t="shared" si="15"/>
        <v>0.27800000000000002</v>
      </c>
      <c r="P66" s="311">
        <f t="shared" si="15"/>
        <v>0.27800000000000002</v>
      </c>
      <c r="Q66" s="311">
        <f t="shared" si="15"/>
        <v>0.27800000000000002</v>
      </c>
      <c r="R66" s="311">
        <f t="shared" si="15"/>
        <v>0</v>
      </c>
      <c r="S66" s="311">
        <f t="shared" si="15"/>
        <v>0</v>
      </c>
      <c r="T66" s="311">
        <f t="shared" si="15"/>
        <v>0</v>
      </c>
      <c r="U66" s="311">
        <f t="shared" si="15"/>
        <v>2.94</v>
      </c>
      <c r="V66" s="311">
        <f t="shared" si="15"/>
        <v>0</v>
      </c>
      <c r="W66" s="311">
        <f t="shared" si="14"/>
        <v>0</v>
      </c>
      <c r="X66" s="311">
        <f t="shared" si="14"/>
        <v>0</v>
      </c>
      <c r="Y66" s="311">
        <f t="shared" si="14"/>
        <v>0</v>
      </c>
      <c r="Z66" s="311">
        <f t="shared" si="14"/>
        <v>0</v>
      </c>
      <c r="AA66" s="312">
        <f t="shared" si="14"/>
        <v>0</v>
      </c>
    </row>
    <row r="67" spans="2:27">
      <c r="B67" s="246" t="s">
        <v>1116</v>
      </c>
      <c r="C67" s="49" t="s">
        <v>1110</v>
      </c>
      <c r="D67" s="56" t="s">
        <v>1012</v>
      </c>
      <c r="E67" s="304" t="s">
        <v>1066</v>
      </c>
      <c r="F67" s="292">
        <v>3</v>
      </c>
      <c r="G67" s="311">
        <f t="shared" si="15"/>
        <v>0</v>
      </c>
      <c r="H67" s="311">
        <f t="shared" si="14"/>
        <v>0</v>
      </c>
      <c r="I67" s="311">
        <f t="shared" si="14"/>
        <v>0</v>
      </c>
      <c r="J67" s="311">
        <f t="shared" si="14"/>
        <v>0</v>
      </c>
      <c r="K67" s="311">
        <f t="shared" si="14"/>
        <v>0</v>
      </c>
      <c r="L67" s="311">
        <f t="shared" si="14"/>
        <v>0</v>
      </c>
      <c r="M67" s="311">
        <f t="shared" si="14"/>
        <v>0</v>
      </c>
      <c r="N67" s="311">
        <f t="shared" si="14"/>
        <v>0</v>
      </c>
      <c r="O67" s="311">
        <f t="shared" si="14"/>
        <v>0</v>
      </c>
      <c r="P67" s="311">
        <f t="shared" si="14"/>
        <v>0</v>
      </c>
      <c r="Q67" s="311">
        <f t="shared" si="14"/>
        <v>0</v>
      </c>
      <c r="R67" s="311">
        <f t="shared" si="14"/>
        <v>0</v>
      </c>
      <c r="S67" s="311">
        <f t="shared" si="14"/>
        <v>0</v>
      </c>
      <c r="T67" s="311">
        <f t="shared" si="14"/>
        <v>0</v>
      </c>
      <c r="U67" s="311">
        <f t="shared" si="14"/>
        <v>0</v>
      </c>
      <c r="V67" s="311">
        <f t="shared" si="14"/>
        <v>0</v>
      </c>
      <c r="W67" s="311">
        <f t="shared" si="14"/>
        <v>0</v>
      </c>
      <c r="X67" s="311">
        <f t="shared" si="14"/>
        <v>0</v>
      </c>
      <c r="Y67" s="311">
        <f t="shared" si="14"/>
        <v>0</v>
      </c>
      <c r="Z67" s="311">
        <f t="shared" si="14"/>
        <v>0</v>
      </c>
      <c r="AA67" s="312">
        <f t="shared" si="14"/>
        <v>0</v>
      </c>
    </row>
    <row r="68" spans="2:27">
      <c r="B68" s="246" t="s">
        <v>1117</v>
      </c>
      <c r="C68" s="49" t="s">
        <v>1118</v>
      </c>
      <c r="D68" s="56" t="s">
        <v>1012</v>
      </c>
      <c r="E68" s="304" t="s">
        <v>1066</v>
      </c>
      <c r="F68" s="292">
        <v>3</v>
      </c>
      <c r="G68" s="308">
        <f>SUM(G58,G49,G40,G65,G66,G67)</f>
        <v>0</v>
      </c>
      <c r="H68" s="308">
        <f t="shared" ref="H68:AA68" si="16">SUM(H58,H49,H40,H65,H66,H67)</f>
        <v>0</v>
      </c>
      <c r="I68" s="308">
        <f t="shared" si="16"/>
        <v>0</v>
      </c>
      <c r="J68" s="308">
        <f t="shared" si="16"/>
        <v>0</v>
      </c>
      <c r="K68" s="308">
        <f t="shared" si="16"/>
        <v>0</v>
      </c>
      <c r="L68" s="308">
        <f t="shared" si="16"/>
        <v>0</v>
      </c>
      <c r="M68" s="308">
        <f t="shared" si="16"/>
        <v>6.3059999999999992</v>
      </c>
      <c r="N68" s="308">
        <f t="shared" si="16"/>
        <v>6.3059999999999992</v>
      </c>
      <c r="O68" s="308">
        <f t="shared" si="16"/>
        <v>6.3059999999999992</v>
      </c>
      <c r="P68" s="308">
        <f t="shared" si="16"/>
        <v>6.3059999999999992</v>
      </c>
      <c r="Q68" s="308">
        <f t="shared" si="16"/>
        <v>6.3059999999999992</v>
      </c>
      <c r="R68" s="308">
        <f t="shared" si="16"/>
        <v>29.422000000000001</v>
      </c>
      <c r="S68" s="308">
        <f t="shared" si="16"/>
        <v>0</v>
      </c>
      <c r="T68" s="308">
        <f t="shared" si="16"/>
        <v>0</v>
      </c>
      <c r="U68" s="308">
        <f t="shared" si="16"/>
        <v>2.94</v>
      </c>
      <c r="V68" s="308">
        <f t="shared" si="16"/>
        <v>0</v>
      </c>
      <c r="W68" s="308">
        <f t="shared" si="16"/>
        <v>0</v>
      </c>
      <c r="X68" s="308">
        <f t="shared" si="16"/>
        <v>0</v>
      </c>
      <c r="Y68" s="308">
        <f t="shared" si="16"/>
        <v>0</v>
      </c>
      <c r="Z68" s="308">
        <f t="shared" si="16"/>
        <v>0</v>
      </c>
      <c r="AA68" s="308">
        <f t="shared" si="16"/>
        <v>0</v>
      </c>
    </row>
    <row r="69" spans="2:27" ht="15" thickBot="1">
      <c r="B69" s="248"/>
      <c r="C69" s="249"/>
      <c r="D69" s="60"/>
      <c r="E69" s="250"/>
      <c r="F69" s="251"/>
      <c r="G69" s="260"/>
      <c r="H69" s="260"/>
      <c r="I69" s="260"/>
      <c r="J69" s="260"/>
      <c r="K69" s="260"/>
      <c r="L69" s="260"/>
      <c r="M69" s="260"/>
      <c r="N69" s="260"/>
      <c r="O69" s="260"/>
      <c r="P69" s="260"/>
      <c r="Q69" s="260"/>
      <c r="R69" s="260"/>
      <c r="S69" s="260"/>
      <c r="T69" s="260"/>
      <c r="U69" s="260"/>
      <c r="V69" s="260"/>
      <c r="W69" s="260"/>
      <c r="X69" s="260"/>
      <c r="Y69" s="260"/>
      <c r="Z69" s="260"/>
      <c r="AA69" s="260"/>
    </row>
    <row r="70" spans="2:27" ht="60.75" thickBot="1">
      <c r="B70" s="212" t="s">
        <v>1119</v>
      </c>
      <c r="G70" s="1627" t="s">
        <v>1023</v>
      </c>
      <c r="H70" s="1655"/>
      <c r="I70" s="1655"/>
      <c r="J70" s="1655"/>
      <c r="K70" s="1655"/>
      <c r="L70" s="1655"/>
      <c r="M70" s="1655"/>
      <c r="N70" s="1655"/>
      <c r="O70" s="1655"/>
      <c r="P70" s="1655"/>
      <c r="Q70" s="1628"/>
      <c r="R70" s="1627" t="s">
        <v>1024</v>
      </c>
      <c r="S70" s="1655"/>
      <c r="T70" s="1655"/>
      <c r="U70" s="1655"/>
      <c r="V70" s="1655"/>
      <c r="W70" s="1655"/>
      <c r="X70" s="1655"/>
      <c r="Y70" s="1655"/>
      <c r="Z70" s="1655"/>
      <c r="AA70" s="1628"/>
    </row>
    <row r="71" spans="2:27" ht="45.75" thickBot="1">
      <c r="B71" s="253" t="s">
        <v>1025</v>
      </c>
      <c r="C71" s="254" t="s">
        <v>1008</v>
      </c>
      <c r="D71" s="254" t="s">
        <v>1009</v>
      </c>
      <c r="E71" s="254" t="s">
        <v>117</v>
      </c>
      <c r="F71" s="255" t="s">
        <v>118</v>
      </c>
      <c r="G71" s="253" t="s">
        <v>119</v>
      </c>
      <c r="H71" s="254" t="s">
        <v>120</v>
      </c>
      <c r="I71" s="254" t="s">
        <v>121</v>
      </c>
      <c r="J71" s="254" t="s">
        <v>122</v>
      </c>
      <c r="K71" s="254" t="s">
        <v>123</v>
      </c>
      <c r="L71" s="254" t="s">
        <v>124</v>
      </c>
      <c r="M71" s="254" t="s">
        <v>125</v>
      </c>
      <c r="N71" s="254" t="s">
        <v>126</v>
      </c>
      <c r="O71" s="254" t="s">
        <v>127</v>
      </c>
      <c r="P71" s="254" t="s">
        <v>128</v>
      </c>
      <c r="Q71" s="255" t="s">
        <v>129</v>
      </c>
      <c r="R71" s="258" t="s">
        <v>1026</v>
      </c>
      <c r="S71" s="256" t="s">
        <v>1027</v>
      </c>
      <c r="T71" s="256" t="s">
        <v>1028</v>
      </c>
      <c r="U71" s="256" t="s">
        <v>1029</v>
      </c>
      <c r="V71" s="256" t="s">
        <v>1030</v>
      </c>
      <c r="W71" s="256" t="s">
        <v>1031</v>
      </c>
      <c r="X71" s="256" t="s">
        <v>1032</v>
      </c>
      <c r="Y71" s="256" t="s">
        <v>1033</v>
      </c>
      <c r="Z71" s="256" t="s">
        <v>1034</v>
      </c>
      <c r="AA71" s="257" t="s">
        <v>1035</v>
      </c>
    </row>
    <row r="72" spans="2:27">
      <c r="B72" s="246" t="s">
        <v>1120</v>
      </c>
      <c r="C72" s="49" t="s">
        <v>1121</v>
      </c>
      <c r="D72" s="56" t="s">
        <v>816</v>
      </c>
      <c r="E72" s="304" t="s">
        <v>1066</v>
      </c>
      <c r="F72" s="292">
        <v>3</v>
      </c>
      <c r="G72" s="311">
        <f t="shared" ref="G72:AA72" si="17">SUM(G13,G16,G19,G22,G25,G32,G41,G50)</f>
        <v>0</v>
      </c>
      <c r="H72" s="311">
        <f t="shared" si="17"/>
        <v>0</v>
      </c>
      <c r="I72" s="311">
        <f t="shared" si="17"/>
        <v>0</v>
      </c>
      <c r="J72" s="311">
        <f t="shared" si="17"/>
        <v>0</v>
      </c>
      <c r="K72" s="311">
        <f t="shared" si="17"/>
        <v>0</v>
      </c>
      <c r="L72" s="311">
        <f t="shared" si="17"/>
        <v>0</v>
      </c>
      <c r="M72" s="311">
        <f t="shared" si="17"/>
        <v>6.7279999999999998</v>
      </c>
      <c r="N72" s="311">
        <f t="shared" si="17"/>
        <v>6.7279999999999998</v>
      </c>
      <c r="O72" s="311">
        <f t="shared" si="17"/>
        <v>6.7279999999999998</v>
      </c>
      <c r="P72" s="311">
        <f t="shared" si="17"/>
        <v>6.7279999999999998</v>
      </c>
      <c r="Q72" s="311">
        <f t="shared" si="17"/>
        <v>6.7279999999999998</v>
      </c>
      <c r="R72" s="311">
        <f t="shared" si="17"/>
        <v>29.422000000000001</v>
      </c>
      <c r="S72" s="311">
        <f t="shared" si="17"/>
        <v>0.25</v>
      </c>
      <c r="T72" s="311">
        <f t="shared" si="17"/>
        <v>0.25</v>
      </c>
      <c r="U72" s="311">
        <f t="shared" si="17"/>
        <v>20.350000000000001</v>
      </c>
      <c r="V72" s="311">
        <f t="shared" si="17"/>
        <v>0</v>
      </c>
      <c r="W72" s="311">
        <f t="shared" si="17"/>
        <v>0</v>
      </c>
      <c r="X72" s="311">
        <f t="shared" si="17"/>
        <v>0</v>
      </c>
      <c r="Y72" s="311">
        <f t="shared" si="17"/>
        <v>0</v>
      </c>
      <c r="Z72" s="311">
        <f t="shared" si="17"/>
        <v>0</v>
      </c>
      <c r="AA72" s="312">
        <f t="shared" si="17"/>
        <v>0</v>
      </c>
    </row>
    <row r="73" spans="2:27">
      <c r="B73" s="246" t="s">
        <v>1122</v>
      </c>
      <c r="C73" s="49" t="s">
        <v>1121</v>
      </c>
      <c r="D73" s="56" t="s">
        <v>811</v>
      </c>
      <c r="E73" s="304" t="s">
        <v>1066</v>
      </c>
      <c r="F73" s="292">
        <v>3</v>
      </c>
      <c r="G73" s="311">
        <f t="shared" ref="G73:AA73" si="18">SUM(G14,G17,G20,G23,G26,G36,G45,G54)</f>
        <v>0</v>
      </c>
      <c r="H73" s="311">
        <f t="shared" si="18"/>
        <v>0</v>
      </c>
      <c r="I73" s="311">
        <f t="shared" si="18"/>
        <v>0</v>
      </c>
      <c r="J73" s="311">
        <f t="shared" si="18"/>
        <v>0</v>
      </c>
      <c r="K73" s="311">
        <f t="shared" si="18"/>
        <v>0</v>
      </c>
      <c r="L73" s="311">
        <f t="shared" si="18"/>
        <v>0</v>
      </c>
      <c r="M73" s="311">
        <f t="shared" si="18"/>
        <v>1.4580000000000002</v>
      </c>
      <c r="N73" s="311">
        <f t="shared" si="18"/>
        <v>1.4580000000000002</v>
      </c>
      <c r="O73" s="311">
        <f t="shared" si="18"/>
        <v>1.4580000000000002</v>
      </c>
      <c r="P73" s="311">
        <f t="shared" si="18"/>
        <v>1.4580000000000002</v>
      </c>
      <c r="Q73" s="311">
        <f t="shared" si="18"/>
        <v>1.4580000000000002</v>
      </c>
      <c r="R73" s="311">
        <f t="shared" si="18"/>
        <v>9.0399999999999991</v>
      </c>
      <c r="S73" s="311">
        <f t="shared" si="18"/>
        <v>3.9400000000000004</v>
      </c>
      <c r="T73" s="311">
        <f t="shared" si="18"/>
        <v>4.2300000000000004</v>
      </c>
      <c r="U73" s="311">
        <f t="shared" si="18"/>
        <v>1.1000000000000001</v>
      </c>
      <c r="V73" s="311">
        <f t="shared" si="18"/>
        <v>0</v>
      </c>
      <c r="W73" s="311">
        <f t="shared" si="18"/>
        <v>0</v>
      </c>
      <c r="X73" s="311">
        <f t="shared" si="18"/>
        <v>0</v>
      </c>
      <c r="Y73" s="311">
        <f t="shared" si="18"/>
        <v>0</v>
      </c>
      <c r="Z73" s="311">
        <f t="shared" si="18"/>
        <v>0</v>
      </c>
      <c r="AA73" s="312">
        <f t="shared" si="18"/>
        <v>0</v>
      </c>
    </row>
    <row r="74" spans="2:27" ht="15" thickBot="1">
      <c r="B74" s="247" t="s">
        <v>1123</v>
      </c>
      <c r="C74" s="50" t="s">
        <v>1121</v>
      </c>
      <c r="D74" s="58" t="s">
        <v>1012</v>
      </c>
      <c r="E74" s="304" t="s">
        <v>1066</v>
      </c>
      <c r="F74" s="293">
        <v>3</v>
      </c>
      <c r="G74" s="308">
        <f t="shared" ref="G74:L74" si="19">SUM(G72:G73)</f>
        <v>0</v>
      </c>
      <c r="H74" s="308">
        <f t="shared" si="19"/>
        <v>0</v>
      </c>
      <c r="I74" s="308">
        <f t="shared" si="19"/>
        <v>0</v>
      </c>
      <c r="J74" s="308">
        <f t="shared" si="19"/>
        <v>0</v>
      </c>
      <c r="K74" s="308">
        <f t="shared" si="19"/>
        <v>0</v>
      </c>
      <c r="L74" s="308">
        <f t="shared" si="19"/>
        <v>0</v>
      </c>
      <c r="M74" s="308">
        <f t="shared" ref="M74:AA74" si="20">SUM(M72:M73)</f>
        <v>8.1859999999999999</v>
      </c>
      <c r="N74" s="308">
        <f t="shared" si="20"/>
        <v>8.1859999999999999</v>
      </c>
      <c r="O74" s="308">
        <f t="shared" si="20"/>
        <v>8.1859999999999999</v>
      </c>
      <c r="P74" s="308">
        <f t="shared" si="20"/>
        <v>8.1859999999999999</v>
      </c>
      <c r="Q74" s="308">
        <f t="shared" si="20"/>
        <v>8.1859999999999999</v>
      </c>
      <c r="R74" s="308">
        <f t="shared" si="20"/>
        <v>38.462000000000003</v>
      </c>
      <c r="S74" s="308">
        <f t="shared" si="20"/>
        <v>4.1900000000000004</v>
      </c>
      <c r="T74" s="308">
        <f t="shared" si="20"/>
        <v>4.4800000000000004</v>
      </c>
      <c r="U74" s="308">
        <f t="shared" si="20"/>
        <v>21.450000000000003</v>
      </c>
      <c r="V74" s="308">
        <f t="shared" si="20"/>
        <v>0</v>
      </c>
      <c r="W74" s="308">
        <f t="shared" si="20"/>
        <v>0</v>
      </c>
      <c r="X74" s="308">
        <f t="shared" si="20"/>
        <v>0</v>
      </c>
      <c r="Y74" s="308">
        <f t="shared" si="20"/>
        <v>0</v>
      </c>
      <c r="Z74" s="308">
        <f t="shared" si="20"/>
        <v>0</v>
      </c>
      <c r="AA74" s="310">
        <f t="shared" si="20"/>
        <v>0</v>
      </c>
    </row>
    <row r="75" spans="2:27" ht="15" thickBot="1">
      <c r="B75" s="248"/>
      <c r="C75" s="249"/>
      <c r="D75" s="60"/>
      <c r="E75" s="250"/>
      <c r="F75" s="251"/>
      <c r="G75" s="260"/>
      <c r="H75" s="260"/>
      <c r="I75" s="260"/>
      <c r="J75" s="260"/>
      <c r="K75" s="260"/>
      <c r="L75" s="260"/>
      <c r="M75" s="260"/>
      <c r="N75" s="260"/>
      <c r="O75" s="260"/>
      <c r="P75" s="260"/>
      <c r="Q75" s="260"/>
      <c r="R75" s="260"/>
      <c r="S75" s="260"/>
      <c r="T75" s="260"/>
      <c r="U75" s="260"/>
      <c r="V75" s="260"/>
      <c r="W75" s="260"/>
      <c r="X75" s="260"/>
      <c r="Y75" s="260"/>
      <c r="Z75" s="260"/>
      <c r="AA75" s="260"/>
    </row>
    <row r="76" spans="2:27" ht="45.75" thickBot="1">
      <c r="B76" s="212" t="s">
        <v>1124</v>
      </c>
      <c r="G76" s="1627" t="s">
        <v>1023</v>
      </c>
      <c r="H76" s="1655"/>
      <c r="I76" s="1655"/>
      <c r="J76" s="1655"/>
      <c r="K76" s="1655"/>
      <c r="L76" s="1655"/>
      <c r="M76" s="1655"/>
      <c r="N76" s="1655"/>
      <c r="O76" s="1655"/>
      <c r="P76" s="1655"/>
      <c r="Q76" s="1628"/>
      <c r="R76" s="1627" t="s">
        <v>1024</v>
      </c>
      <c r="S76" s="1655"/>
      <c r="T76" s="1655"/>
      <c r="U76" s="1655"/>
      <c r="V76" s="1655"/>
      <c r="W76" s="1655"/>
      <c r="X76" s="1655"/>
      <c r="Y76" s="1655"/>
      <c r="Z76" s="1655"/>
      <c r="AA76" s="1628"/>
    </row>
    <row r="77" spans="2:27" ht="45.75" thickBot="1">
      <c r="B77" s="253" t="s">
        <v>1025</v>
      </c>
      <c r="C77" s="254" t="s">
        <v>1125</v>
      </c>
      <c r="D77" s="254" t="s">
        <v>1009</v>
      </c>
      <c r="E77" s="254" t="s">
        <v>117</v>
      </c>
      <c r="F77" s="255" t="s">
        <v>118</v>
      </c>
      <c r="G77" s="253" t="s">
        <v>119</v>
      </c>
      <c r="H77" s="254" t="s">
        <v>120</v>
      </c>
      <c r="I77" s="254" t="s">
        <v>121</v>
      </c>
      <c r="J77" s="254" t="s">
        <v>122</v>
      </c>
      <c r="K77" s="254" t="s">
        <v>123</v>
      </c>
      <c r="L77" s="254" t="s">
        <v>124</v>
      </c>
      <c r="M77" s="254" t="s">
        <v>125</v>
      </c>
      <c r="N77" s="254" t="s">
        <v>126</v>
      </c>
      <c r="O77" s="254" t="s">
        <v>127</v>
      </c>
      <c r="P77" s="254" t="s">
        <v>128</v>
      </c>
      <c r="Q77" s="255" t="s">
        <v>129</v>
      </c>
      <c r="R77" s="258" t="s">
        <v>1026</v>
      </c>
      <c r="S77" s="256" t="s">
        <v>1027</v>
      </c>
      <c r="T77" s="256" t="s">
        <v>1028</v>
      </c>
      <c r="U77" s="256" t="s">
        <v>1029</v>
      </c>
      <c r="V77" s="256" t="s">
        <v>1030</v>
      </c>
      <c r="W77" s="256" t="s">
        <v>1031</v>
      </c>
      <c r="X77" s="256" t="s">
        <v>1032</v>
      </c>
      <c r="Y77" s="256" t="s">
        <v>1033</v>
      </c>
      <c r="Z77" s="256" t="s">
        <v>1034</v>
      </c>
      <c r="AA77" s="257" t="s">
        <v>1035</v>
      </c>
    </row>
    <row r="78" spans="2:27">
      <c r="B78" s="1161" t="s">
        <v>1126</v>
      </c>
      <c r="C78" s="1162" t="s">
        <v>1127</v>
      </c>
      <c r="D78" s="1163" t="s">
        <v>1128</v>
      </c>
      <c r="E78" s="1164" t="s">
        <v>146</v>
      </c>
      <c r="F78" s="1165">
        <v>2</v>
      </c>
      <c r="G78" s="414"/>
      <c r="H78" s="415"/>
      <c r="I78" s="415"/>
      <c r="J78" s="415"/>
      <c r="K78" s="415"/>
      <c r="L78" s="415"/>
      <c r="M78" s="315">
        <v>0</v>
      </c>
      <c r="N78" s="315">
        <v>0</v>
      </c>
      <c r="O78" s="315">
        <v>0</v>
      </c>
      <c r="P78" s="315">
        <v>0</v>
      </c>
      <c r="Q78" s="315">
        <v>0</v>
      </c>
      <c r="R78" s="315">
        <v>0</v>
      </c>
      <c r="S78" s="315">
        <v>0</v>
      </c>
      <c r="T78" s="315">
        <v>0</v>
      </c>
      <c r="U78" s="315">
        <v>0</v>
      </c>
      <c r="V78" s="315">
        <v>0</v>
      </c>
      <c r="W78" s="315">
        <v>0</v>
      </c>
      <c r="X78" s="315">
        <v>0</v>
      </c>
      <c r="Y78" s="315">
        <v>0</v>
      </c>
      <c r="Z78" s="315">
        <v>0</v>
      </c>
      <c r="AA78" s="315">
        <v>0</v>
      </c>
    </row>
    <row r="79" spans="2:27">
      <c r="B79" s="246" t="s">
        <v>1129</v>
      </c>
      <c r="C79" s="49" t="s">
        <v>1130</v>
      </c>
      <c r="D79" s="56" t="s">
        <v>1128</v>
      </c>
      <c r="E79" s="57" t="s">
        <v>146</v>
      </c>
      <c r="F79" s="292">
        <v>2</v>
      </c>
      <c r="G79" s="414"/>
      <c r="H79" s="415"/>
      <c r="I79" s="415"/>
      <c r="J79" s="415"/>
      <c r="K79" s="415"/>
      <c r="L79" s="415"/>
      <c r="M79" s="1545">
        <v>0.9</v>
      </c>
      <c r="N79" s="1545">
        <v>0.9</v>
      </c>
      <c r="O79" s="1545">
        <v>0.9</v>
      </c>
      <c r="P79" s="1545">
        <v>0.9</v>
      </c>
      <c r="Q79" s="1545">
        <v>0.9</v>
      </c>
      <c r="R79" s="1545">
        <v>5.24</v>
      </c>
      <c r="S79" s="1545">
        <v>10.28</v>
      </c>
      <c r="T79" s="1545">
        <v>3.29</v>
      </c>
      <c r="U79" s="1545">
        <v>2.54</v>
      </c>
      <c r="V79" s="315">
        <v>0</v>
      </c>
      <c r="W79" s="315">
        <v>0</v>
      </c>
      <c r="X79" s="315">
        <v>0</v>
      </c>
      <c r="Y79" s="315">
        <v>0</v>
      </c>
      <c r="Z79" s="315">
        <v>0</v>
      </c>
      <c r="AA79" s="315">
        <v>0</v>
      </c>
    </row>
    <row r="80" spans="2:27">
      <c r="B80" s="246" t="s">
        <v>1131</v>
      </c>
      <c r="C80" s="49" t="s">
        <v>1050</v>
      </c>
      <c r="D80" s="56" t="s">
        <v>1128</v>
      </c>
      <c r="E80" s="57" t="s">
        <v>146</v>
      </c>
      <c r="F80" s="292">
        <v>2</v>
      </c>
      <c r="G80" s="414"/>
      <c r="H80" s="415"/>
      <c r="I80" s="415"/>
      <c r="J80" s="415"/>
      <c r="K80" s="415"/>
      <c r="L80" s="415"/>
      <c r="M80" s="315">
        <v>0.98799999999999999</v>
      </c>
      <c r="N80" s="315">
        <v>0.98799999999999999</v>
      </c>
      <c r="O80" s="315">
        <v>0.98799999999999999</v>
      </c>
      <c r="P80" s="315">
        <v>0.98799999999999999</v>
      </c>
      <c r="Q80" s="315">
        <v>0.98799999999999999</v>
      </c>
      <c r="R80" s="315">
        <v>7.14</v>
      </c>
      <c r="S80" s="315">
        <v>3.9</v>
      </c>
      <c r="T80" s="315">
        <v>2.77</v>
      </c>
      <c r="U80" s="315">
        <v>3.95</v>
      </c>
      <c r="V80" s="315">
        <v>0</v>
      </c>
      <c r="W80" s="315">
        <v>0</v>
      </c>
      <c r="X80" s="315">
        <v>0</v>
      </c>
      <c r="Y80" s="315">
        <v>0</v>
      </c>
      <c r="Z80" s="315">
        <v>0</v>
      </c>
      <c r="AA80" s="315">
        <v>0</v>
      </c>
    </row>
    <row r="81" spans="2:27">
      <c r="B81" s="246" t="s">
        <v>1132</v>
      </c>
      <c r="C81" s="49" t="s">
        <v>1133</v>
      </c>
      <c r="D81" s="56" t="s">
        <v>1128</v>
      </c>
      <c r="E81" s="57" t="s">
        <v>146</v>
      </c>
      <c r="F81" s="292">
        <v>2</v>
      </c>
      <c r="G81" s="414"/>
      <c r="H81" s="415"/>
      <c r="I81" s="415"/>
      <c r="J81" s="415"/>
      <c r="K81" s="415"/>
      <c r="L81" s="415"/>
      <c r="M81" s="315">
        <v>0</v>
      </c>
      <c r="N81" s="315">
        <v>0</v>
      </c>
      <c r="O81" s="315">
        <v>0</v>
      </c>
      <c r="P81" s="315">
        <v>0</v>
      </c>
      <c r="Q81" s="315">
        <v>0</v>
      </c>
      <c r="R81" s="315">
        <v>0</v>
      </c>
      <c r="S81" s="315">
        <v>0</v>
      </c>
      <c r="T81" s="315">
        <v>0</v>
      </c>
      <c r="U81" s="315">
        <v>0</v>
      </c>
      <c r="V81" s="315">
        <v>0</v>
      </c>
      <c r="W81" s="315">
        <v>0</v>
      </c>
      <c r="X81" s="315">
        <v>0</v>
      </c>
      <c r="Y81" s="315">
        <v>0</v>
      </c>
      <c r="Z81" s="315">
        <v>0</v>
      </c>
      <c r="AA81" s="315">
        <v>0</v>
      </c>
    </row>
    <row r="82" spans="2:27">
      <c r="B82" s="246" t="s">
        <v>1134</v>
      </c>
      <c r="C82" s="49" t="s">
        <v>1135</v>
      </c>
      <c r="D82" s="56" t="s">
        <v>1128</v>
      </c>
      <c r="E82" s="57" t="s">
        <v>146</v>
      </c>
      <c r="F82" s="292">
        <v>2</v>
      </c>
      <c r="G82" s="1160">
        <f>SUM(G83:G89)</f>
        <v>0</v>
      </c>
      <c r="H82" s="1160">
        <f>SUM(H83:H89)</f>
        <v>0</v>
      </c>
      <c r="I82" s="1160">
        <f>SUM(I83:I89)</f>
        <v>0</v>
      </c>
      <c r="J82" s="1160">
        <f>SUM(J83:J89)</f>
        <v>0</v>
      </c>
      <c r="K82" s="1160">
        <f>SUM(K83:K89)</f>
        <v>0</v>
      </c>
      <c r="L82" s="1160">
        <f t="shared" ref="L82:AA82" si="21">SUM(L83:L89)</f>
        <v>0</v>
      </c>
      <c r="M82" s="1160">
        <f t="shared" si="21"/>
        <v>2.2280000000000002</v>
      </c>
      <c r="N82" s="1160">
        <f t="shared" si="21"/>
        <v>2.2280000000000002</v>
      </c>
      <c r="O82" s="1160">
        <f t="shared" si="21"/>
        <v>2.2280000000000002</v>
      </c>
      <c r="P82" s="1160">
        <f t="shared" si="21"/>
        <v>2.2280000000000002</v>
      </c>
      <c r="Q82" s="1160">
        <f t="shared" si="21"/>
        <v>2.2280000000000002</v>
      </c>
      <c r="R82" s="1160">
        <f t="shared" si="21"/>
        <v>9.07</v>
      </c>
      <c r="S82" s="1160">
        <f t="shared" si="21"/>
        <v>3.59</v>
      </c>
      <c r="T82" s="1160">
        <f t="shared" si="21"/>
        <v>0</v>
      </c>
      <c r="U82" s="1160">
        <f t="shared" si="21"/>
        <v>0</v>
      </c>
      <c r="V82" s="1160">
        <f t="shared" si="21"/>
        <v>0</v>
      </c>
      <c r="W82" s="1160">
        <f t="shared" si="21"/>
        <v>0</v>
      </c>
      <c r="X82" s="1160">
        <f t="shared" si="21"/>
        <v>0</v>
      </c>
      <c r="Y82" s="1160">
        <f t="shared" si="21"/>
        <v>0</v>
      </c>
      <c r="Z82" s="1160">
        <f t="shared" si="21"/>
        <v>0</v>
      </c>
      <c r="AA82" s="1160">
        <f t="shared" si="21"/>
        <v>0</v>
      </c>
    </row>
    <row r="83" spans="2:27">
      <c r="B83" s="246" t="s">
        <v>1136</v>
      </c>
      <c r="C83" s="49" t="s">
        <v>1137</v>
      </c>
      <c r="D83" s="56" t="s">
        <v>1128</v>
      </c>
      <c r="E83" s="57" t="s">
        <v>146</v>
      </c>
      <c r="F83" s="292">
        <v>2</v>
      </c>
      <c r="G83" s="414"/>
      <c r="H83" s="415"/>
      <c r="I83" s="415"/>
      <c r="J83" s="415"/>
      <c r="K83" s="415"/>
      <c r="L83" s="415"/>
      <c r="M83" s="315">
        <v>0</v>
      </c>
      <c r="N83" s="315">
        <v>0</v>
      </c>
      <c r="O83" s="315">
        <v>0</v>
      </c>
      <c r="P83" s="315">
        <v>0</v>
      </c>
      <c r="Q83" s="315">
        <v>0</v>
      </c>
      <c r="R83" s="315">
        <v>0</v>
      </c>
      <c r="S83" s="315">
        <v>0</v>
      </c>
      <c r="T83" s="315">
        <v>0</v>
      </c>
      <c r="U83" s="315">
        <v>0</v>
      </c>
      <c r="V83" s="315">
        <v>0</v>
      </c>
      <c r="W83" s="315">
        <v>0</v>
      </c>
      <c r="X83" s="315">
        <v>0</v>
      </c>
      <c r="Y83" s="315">
        <v>0</v>
      </c>
      <c r="Z83" s="315">
        <v>0</v>
      </c>
      <c r="AA83" s="315">
        <v>0</v>
      </c>
    </row>
    <row r="84" spans="2:27">
      <c r="B84" s="246" t="s">
        <v>1138</v>
      </c>
      <c r="C84" s="49" t="s">
        <v>1139</v>
      </c>
      <c r="D84" s="56" t="s">
        <v>1128</v>
      </c>
      <c r="E84" s="57" t="s">
        <v>146</v>
      </c>
      <c r="F84" s="292">
        <v>2</v>
      </c>
      <c r="G84" s="414"/>
      <c r="H84" s="415"/>
      <c r="I84" s="415"/>
      <c r="J84" s="415"/>
      <c r="K84" s="415"/>
      <c r="L84" s="415"/>
      <c r="M84" s="315">
        <v>1.554</v>
      </c>
      <c r="N84" s="315">
        <v>1.554</v>
      </c>
      <c r="O84" s="315">
        <v>1.554</v>
      </c>
      <c r="P84" s="315">
        <v>1.554</v>
      </c>
      <c r="Q84" s="315">
        <v>1.554</v>
      </c>
      <c r="R84" s="315">
        <v>7.05</v>
      </c>
      <c r="S84" s="315">
        <v>0</v>
      </c>
      <c r="T84" s="315">
        <v>0</v>
      </c>
      <c r="U84" s="315">
        <v>0</v>
      </c>
      <c r="V84" s="315">
        <v>0</v>
      </c>
      <c r="W84" s="315">
        <v>0</v>
      </c>
      <c r="X84" s="315">
        <v>0</v>
      </c>
      <c r="Y84" s="315">
        <v>0</v>
      </c>
      <c r="Z84" s="315">
        <v>0</v>
      </c>
      <c r="AA84" s="315">
        <v>0</v>
      </c>
    </row>
    <row r="85" spans="2:27">
      <c r="B85" s="246" t="s">
        <v>1140</v>
      </c>
      <c r="C85" s="49" t="s">
        <v>1141</v>
      </c>
      <c r="D85" s="56" t="s">
        <v>1128</v>
      </c>
      <c r="E85" s="57" t="s">
        <v>146</v>
      </c>
      <c r="F85" s="292">
        <v>2</v>
      </c>
      <c r="G85" s="414"/>
      <c r="H85" s="415"/>
      <c r="I85" s="415"/>
      <c r="J85" s="415"/>
      <c r="K85" s="415"/>
      <c r="L85" s="415"/>
      <c r="M85" s="315">
        <v>0</v>
      </c>
      <c r="N85" s="315">
        <v>0</v>
      </c>
      <c r="O85" s="315">
        <v>0</v>
      </c>
      <c r="P85" s="315">
        <v>0</v>
      </c>
      <c r="Q85" s="315">
        <v>0</v>
      </c>
      <c r="R85" s="315">
        <v>0</v>
      </c>
      <c r="S85" s="315">
        <v>0</v>
      </c>
      <c r="T85" s="315">
        <v>0</v>
      </c>
      <c r="U85" s="315">
        <v>0</v>
      </c>
      <c r="V85" s="315">
        <v>0</v>
      </c>
      <c r="W85" s="315">
        <v>0</v>
      </c>
      <c r="X85" s="315">
        <v>0</v>
      </c>
      <c r="Y85" s="315">
        <v>0</v>
      </c>
      <c r="Z85" s="315">
        <v>0</v>
      </c>
      <c r="AA85" s="315">
        <v>0</v>
      </c>
    </row>
    <row r="86" spans="2:27" ht="28.5">
      <c r="B86" s="246" t="s">
        <v>1142</v>
      </c>
      <c r="C86" s="49" t="s">
        <v>1143</v>
      </c>
      <c r="D86" s="56" t="s">
        <v>1128</v>
      </c>
      <c r="E86" s="57" t="s">
        <v>146</v>
      </c>
      <c r="F86" s="292">
        <v>2</v>
      </c>
      <c r="G86" s="414"/>
      <c r="H86" s="415"/>
      <c r="I86" s="415"/>
      <c r="J86" s="415"/>
      <c r="K86" s="415"/>
      <c r="L86" s="415"/>
      <c r="M86" s="315">
        <v>0</v>
      </c>
      <c r="N86" s="315">
        <v>0</v>
      </c>
      <c r="O86" s="315">
        <v>0</v>
      </c>
      <c r="P86" s="315">
        <v>0</v>
      </c>
      <c r="Q86" s="315">
        <v>0</v>
      </c>
      <c r="R86" s="315">
        <v>0</v>
      </c>
      <c r="S86" s="315">
        <v>0</v>
      </c>
      <c r="T86" s="315">
        <v>0</v>
      </c>
      <c r="U86" s="315">
        <v>0</v>
      </c>
      <c r="V86" s="315">
        <v>0</v>
      </c>
      <c r="W86" s="315">
        <v>0</v>
      </c>
      <c r="X86" s="315">
        <v>0</v>
      </c>
      <c r="Y86" s="315">
        <v>0</v>
      </c>
      <c r="Z86" s="315">
        <v>0</v>
      </c>
      <c r="AA86" s="315">
        <v>0</v>
      </c>
    </row>
    <row r="87" spans="2:27" ht="28.5">
      <c r="B87" s="246" t="s">
        <v>1144</v>
      </c>
      <c r="C87" s="49" t="s">
        <v>1145</v>
      </c>
      <c r="D87" s="56" t="s">
        <v>1128</v>
      </c>
      <c r="E87" s="57" t="s">
        <v>146</v>
      </c>
      <c r="F87" s="292">
        <v>2</v>
      </c>
      <c r="G87" s="414"/>
      <c r="H87" s="415"/>
      <c r="I87" s="415"/>
      <c r="J87" s="415"/>
      <c r="K87" s="415"/>
      <c r="L87" s="415"/>
      <c r="M87" s="315">
        <v>0</v>
      </c>
      <c r="N87" s="315">
        <v>0</v>
      </c>
      <c r="O87" s="315">
        <v>0</v>
      </c>
      <c r="P87" s="315">
        <v>0</v>
      </c>
      <c r="Q87" s="315">
        <v>0</v>
      </c>
      <c r="R87" s="315">
        <v>0</v>
      </c>
      <c r="S87" s="315">
        <v>0</v>
      </c>
      <c r="T87" s="315">
        <v>0</v>
      </c>
      <c r="U87" s="315">
        <v>0</v>
      </c>
      <c r="V87" s="315">
        <v>0</v>
      </c>
      <c r="W87" s="315">
        <v>0</v>
      </c>
      <c r="X87" s="315">
        <v>0</v>
      </c>
      <c r="Y87" s="315">
        <v>0</v>
      </c>
      <c r="Z87" s="315">
        <v>0</v>
      </c>
      <c r="AA87" s="315">
        <v>0</v>
      </c>
    </row>
    <row r="88" spans="2:27" ht="28.5">
      <c r="B88" s="246" t="s">
        <v>1146</v>
      </c>
      <c r="C88" s="49" t="s">
        <v>1147</v>
      </c>
      <c r="D88" s="56" t="s">
        <v>1128</v>
      </c>
      <c r="E88" s="57" t="s">
        <v>146</v>
      </c>
      <c r="F88" s="292">
        <v>2</v>
      </c>
      <c r="G88" s="414"/>
      <c r="H88" s="415"/>
      <c r="I88" s="415"/>
      <c r="J88" s="415"/>
      <c r="K88" s="415"/>
      <c r="L88" s="415"/>
      <c r="M88" s="315">
        <v>0.67400000000000004</v>
      </c>
      <c r="N88" s="315">
        <v>0.67400000000000004</v>
      </c>
      <c r="O88" s="315">
        <v>0.67400000000000004</v>
      </c>
      <c r="P88" s="315">
        <v>0.67400000000000004</v>
      </c>
      <c r="Q88" s="315">
        <v>0.67400000000000004</v>
      </c>
      <c r="R88" s="315">
        <v>2.02</v>
      </c>
      <c r="S88" s="315">
        <v>3.59</v>
      </c>
      <c r="T88" s="315">
        <v>0</v>
      </c>
      <c r="U88" s="315">
        <v>0</v>
      </c>
      <c r="V88" s="315">
        <v>0</v>
      </c>
      <c r="W88" s="315">
        <v>0</v>
      </c>
      <c r="X88" s="315">
        <v>0</v>
      </c>
      <c r="Y88" s="315">
        <v>0</v>
      </c>
      <c r="Z88" s="315">
        <v>0</v>
      </c>
      <c r="AA88" s="315">
        <v>0</v>
      </c>
    </row>
    <row r="89" spans="2:27" ht="29.25" thickBot="1">
      <c r="B89" s="247" t="s">
        <v>1148</v>
      </c>
      <c r="C89" s="50" t="s">
        <v>1149</v>
      </c>
      <c r="D89" s="58" t="s">
        <v>1128</v>
      </c>
      <c r="E89" s="59" t="s">
        <v>146</v>
      </c>
      <c r="F89" s="293">
        <v>2</v>
      </c>
      <c r="G89" s="414"/>
      <c r="H89" s="415"/>
      <c r="I89" s="415"/>
      <c r="J89" s="415"/>
      <c r="K89" s="415"/>
      <c r="L89" s="415"/>
      <c r="M89" s="315">
        <v>0</v>
      </c>
      <c r="N89" s="315">
        <v>0</v>
      </c>
      <c r="O89" s="315">
        <v>0</v>
      </c>
      <c r="P89" s="315">
        <v>0</v>
      </c>
      <c r="Q89" s="315">
        <v>0</v>
      </c>
      <c r="R89" s="315">
        <v>0</v>
      </c>
      <c r="S89" s="315">
        <v>0</v>
      </c>
      <c r="T89" s="315">
        <v>0</v>
      </c>
      <c r="U89" s="315">
        <v>0</v>
      </c>
      <c r="V89" s="315">
        <v>0</v>
      </c>
      <c r="W89" s="315">
        <v>0</v>
      </c>
      <c r="X89" s="315">
        <v>0</v>
      </c>
      <c r="Y89" s="315">
        <v>0</v>
      </c>
      <c r="Z89" s="315">
        <v>0</v>
      </c>
      <c r="AA89" s="315">
        <v>0</v>
      </c>
    </row>
    <row r="90" spans="2:27" ht="15" thickBot="1">
      <c r="B90" s="248"/>
      <c r="C90" s="249"/>
      <c r="D90" s="60"/>
      <c r="E90" s="250"/>
      <c r="F90" s="251"/>
      <c r="G90" s="260"/>
      <c r="H90" s="260"/>
      <c r="I90" s="260"/>
      <c r="J90" s="260"/>
      <c r="K90" s="260"/>
      <c r="L90" s="260"/>
      <c r="M90" s="260"/>
      <c r="N90" s="260"/>
      <c r="O90" s="260"/>
      <c r="P90" s="260"/>
      <c r="Q90" s="260"/>
      <c r="R90" s="260"/>
      <c r="S90" s="260"/>
      <c r="T90" s="260"/>
      <c r="U90" s="260"/>
      <c r="V90" s="260"/>
      <c r="W90" s="260"/>
      <c r="X90" s="260"/>
      <c r="Y90" s="260"/>
      <c r="Z90" s="260"/>
      <c r="AA90" s="260"/>
    </row>
    <row r="91" spans="2:27" ht="45.75" thickBot="1">
      <c r="B91" s="212" t="s">
        <v>1150</v>
      </c>
      <c r="G91" s="1627" t="s">
        <v>1023</v>
      </c>
      <c r="H91" s="1655"/>
      <c r="I91" s="1655"/>
      <c r="J91" s="1655"/>
      <c r="K91" s="1655"/>
      <c r="L91" s="1655"/>
      <c r="M91" s="1655"/>
      <c r="N91" s="1655"/>
      <c r="O91" s="1655"/>
      <c r="P91" s="1655"/>
      <c r="Q91" s="1628"/>
      <c r="R91" s="1627" t="s">
        <v>1024</v>
      </c>
      <c r="S91" s="1655"/>
      <c r="T91" s="1655"/>
      <c r="U91" s="1655"/>
      <c r="V91" s="1655"/>
      <c r="W91" s="1655"/>
      <c r="X91" s="1655"/>
      <c r="Y91" s="1655"/>
      <c r="Z91" s="1655"/>
      <c r="AA91" s="1628"/>
    </row>
    <row r="92" spans="2:27" ht="45.75" thickBot="1">
      <c r="B92" s="253" t="s">
        <v>1025</v>
      </c>
      <c r="C92" s="254" t="s">
        <v>1008</v>
      </c>
      <c r="D92" s="254" t="s">
        <v>1009</v>
      </c>
      <c r="E92" s="254" t="s">
        <v>117</v>
      </c>
      <c r="F92" s="255" t="s">
        <v>118</v>
      </c>
      <c r="G92" s="253" t="s">
        <v>119</v>
      </c>
      <c r="H92" s="254" t="s">
        <v>120</v>
      </c>
      <c r="I92" s="254" t="s">
        <v>121</v>
      </c>
      <c r="J92" s="254" t="s">
        <v>122</v>
      </c>
      <c r="K92" s="254" t="s">
        <v>123</v>
      </c>
      <c r="L92" s="254" t="s">
        <v>124</v>
      </c>
      <c r="M92" s="254" t="s">
        <v>125</v>
      </c>
      <c r="N92" s="254" t="s">
        <v>126</v>
      </c>
      <c r="O92" s="254" t="s">
        <v>127</v>
      </c>
      <c r="P92" s="254" t="s">
        <v>128</v>
      </c>
      <c r="Q92" s="255" t="s">
        <v>129</v>
      </c>
      <c r="R92" s="258" t="s">
        <v>1026</v>
      </c>
      <c r="S92" s="256" t="s">
        <v>1027</v>
      </c>
      <c r="T92" s="256" t="s">
        <v>1028</v>
      </c>
      <c r="U92" s="256" t="s">
        <v>1029</v>
      </c>
      <c r="V92" s="256" t="s">
        <v>1030</v>
      </c>
      <c r="W92" s="256" t="s">
        <v>1031</v>
      </c>
      <c r="X92" s="256" t="s">
        <v>1032</v>
      </c>
      <c r="Y92" s="256" t="s">
        <v>1033</v>
      </c>
      <c r="Z92" s="256" t="s">
        <v>1034</v>
      </c>
      <c r="AA92" s="257" t="s">
        <v>1035</v>
      </c>
    </row>
    <row r="93" spans="2:27">
      <c r="B93" s="246" t="s">
        <v>1151</v>
      </c>
      <c r="C93" s="49" t="s">
        <v>1152</v>
      </c>
      <c r="D93" s="56" t="s">
        <v>1012</v>
      </c>
      <c r="E93" s="304" t="s">
        <v>1066</v>
      </c>
      <c r="F93" s="292">
        <v>3</v>
      </c>
      <c r="G93" s="412"/>
      <c r="H93" s="413"/>
      <c r="I93" s="413"/>
      <c r="J93" s="413"/>
      <c r="K93" s="413"/>
      <c r="L93" s="413"/>
      <c r="M93" s="313">
        <v>0</v>
      </c>
      <c r="N93" s="313">
        <v>0</v>
      </c>
      <c r="O93" s="313">
        <v>0</v>
      </c>
      <c r="P93" s="313">
        <v>0</v>
      </c>
      <c r="Q93" s="313">
        <v>0</v>
      </c>
      <c r="R93" s="313">
        <v>0</v>
      </c>
      <c r="S93" s="313">
        <v>0</v>
      </c>
      <c r="T93" s="313">
        <v>0</v>
      </c>
      <c r="U93" s="313">
        <v>0</v>
      </c>
      <c r="V93" s="313">
        <v>0</v>
      </c>
      <c r="W93" s="313">
        <v>0</v>
      </c>
      <c r="X93" s="313">
        <v>0</v>
      </c>
      <c r="Y93" s="313">
        <v>0</v>
      </c>
      <c r="Z93" s="313">
        <v>0</v>
      </c>
      <c r="AA93" s="314">
        <v>0</v>
      </c>
    </row>
    <row r="94" spans="2:27" ht="15" thickBot="1">
      <c r="B94" s="247" t="s">
        <v>1153</v>
      </c>
      <c r="C94" s="50" t="s">
        <v>1154</v>
      </c>
      <c r="D94" s="58" t="s">
        <v>1012</v>
      </c>
      <c r="E94" s="304" t="s">
        <v>1066</v>
      </c>
      <c r="F94" s="293">
        <v>3</v>
      </c>
      <c r="G94" s="416"/>
      <c r="H94" s="417"/>
      <c r="I94" s="417"/>
      <c r="J94" s="417"/>
      <c r="K94" s="417"/>
      <c r="L94" s="417"/>
      <c r="M94" s="316">
        <v>0.58800000000000008</v>
      </c>
      <c r="N94" s="316">
        <v>0.58800000000000008</v>
      </c>
      <c r="O94" s="316">
        <v>0.58800000000000008</v>
      </c>
      <c r="P94" s="316">
        <v>0.58800000000000008</v>
      </c>
      <c r="Q94" s="316">
        <v>0.58800000000000008</v>
      </c>
      <c r="R94" s="316">
        <v>4.4400000000000004</v>
      </c>
      <c r="S94" s="316">
        <v>3.12</v>
      </c>
      <c r="T94" s="316">
        <v>4.4800000000000004</v>
      </c>
      <c r="U94" s="316">
        <v>21.450000000000003</v>
      </c>
      <c r="V94" s="316">
        <v>0</v>
      </c>
      <c r="W94" s="316">
        <v>0</v>
      </c>
      <c r="X94" s="316">
        <v>0</v>
      </c>
      <c r="Y94" s="316">
        <v>0</v>
      </c>
      <c r="Z94" s="316">
        <v>0</v>
      </c>
      <c r="AA94" s="317">
        <v>0</v>
      </c>
    </row>
    <row r="95" spans="2:27" ht="15">
      <c r="B95" s="242"/>
      <c r="C95" s="261"/>
      <c r="D95" s="261"/>
      <c r="E95" s="261"/>
      <c r="F95" s="261"/>
    </row>
    <row r="96" spans="2:27" ht="15" thickBot="1"/>
    <row r="97" spans="2:27" ht="30.75" thickBot="1">
      <c r="B97" s="425" t="s">
        <v>57</v>
      </c>
      <c r="C97" s="65" t="str">
        <f>'TITLE PAGE'!$D$18</f>
        <v>South Staffordshire Water</v>
      </c>
      <c r="D97" s="423" t="s">
        <v>2</v>
      </c>
      <c r="E97" s="422">
        <v>5</v>
      </c>
      <c r="G97" s="1233" t="s">
        <v>56</v>
      </c>
    </row>
    <row r="98" spans="2:27" ht="29.25" thickBot="1">
      <c r="B98" s="424" t="s">
        <v>111</v>
      </c>
      <c r="C98" s="1254" t="s">
        <v>1155</v>
      </c>
      <c r="D98" s="418" t="s">
        <v>1795</v>
      </c>
      <c r="E98" s="419">
        <v>113.84</v>
      </c>
    </row>
    <row r="99" spans="2:27" ht="15" thickBot="1"/>
    <row r="100" spans="2:27" ht="45.75" thickBot="1">
      <c r="B100" s="212" t="s">
        <v>1022</v>
      </c>
      <c r="G100" s="1627" t="s">
        <v>1023</v>
      </c>
      <c r="H100" s="1655"/>
      <c r="I100" s="1655"/>
      <c r="J100" s="1655"/>
      <c r="K100" s="1655"/>
      <c r="L100" s="1655"/>
      <c r="M100" s="1655"/>
      <c r="N100" s="1655"/>
      <c r="O100" s="1655"/>
      <c r="P100" s="1655"/>
      <c r="Q100" s="1628"/>
      <c r="R100" s="1627" t="s">
        <v>1024</v>
      </c>
      <c r="S100" s="1655"/>
      <c r="T100" s="1655"/>
      <c r="U100" s="1655"/>
      <c r="V100" s="1655"/>
      <c r="W100" s="1655"/>
      <c r="X100" s="1655"/>
      <c r="Y100" s="1655"/>
      <c r="Z100" s="1655"/>
      <c r="AA100" s="1628"/>
    </row>
    <row r="101" spans="2:27" ht="45.75" thickBot="1">
      <c r="B101" s="253" t="s">
        <v>1025</v>
      </c>
      <c r="C101" s="254" t="s">
        <v>1008</v>
      </c>
      <c r="D101" s="254" t="s">
        <v>1009</v>
      </c>
      <c r="E101" s="254" t="s">
        <v>117</v>
      </c>
      <c r="F101" s="255" t="s">
        <v>118</v>
      </c>
      <c r="G101" s="253" t="s">
        <v>119</v>
      </c>
      <c r="H101" s="254" t="s">
        <v>120</v>
      </c>
      <c r="I101" s="254" t="s">
        <v>121</v>
      </c>
      <c r="J101" s="254" t="s">
        <v>122</v>
      </c>
      <c r="K101" s="254" t="s">
        <v>123</v>
      </c>
      <c r="L101" s="254" t="s">
        <v>124</v>
      </c>
      <c r="M101" s="254" t="s">
        <v>125</v>
      </c>
      <c r="N101" s="254" t="s">
        <v>126</v>
      </c>
      <c r="O101" s="254" t="s">
        <v>127</v>
      </c>
      <c r="P101" s="254" t="s">
        <v>128</v>
      </c>
      <c r="Q101" s="255" t="s">
        <v>129</v>
      </c>
      <c r="R101" s="258" t="s">
        <v>1026</v>
      </c>
      <c r="S101" s="256" t="s">
        <v>1027</v>
      </c>
      <c r="T101" s="256" t="s">
        <v>1028</v>
      </c>
      <c r="U101" s="256" t="s">
        <v>1029</v>
      </c>
      <c r="V101" s="256" t="s">
        <v>1030</v>
      </c>
      <c r="W101" s="256" t="s">
        <v>1031</v>
      </c>
      <c r="X101" s="256" t="s">
        <v>1032</v>
      </c>
      <c r="Y101" s="256" t="s">
        <v>1033</v>
      </c>
      <c r="Z101" s="256" t="s">
        <v>1034</v>
      </c>
      <c r="AA101" s="257" t="s">
        <v>1035</v>
      </c>
    </row>
    <row r="102" spans="2:27">
      <c r="B102" s="252" t="s">
        <v>1036</v>
      </c>
      <c r="C102" s="243" t="s">
        <v>1011</v>
      </c>
      <c r="D102" s="244" t="s">
        <v>1012</v>
      </c>
      <c r="E102" s="305" t="s">
        <v>1066</v>
      </c>
      <c r="F102" s="303">
        <v>3</v>
      </c>
      <c r="G102" s="408"/>
      <c r="H102" s="409"/>
      <c r="I102" s="409"/>
      <c r="J102" s="409"/>
      <c r="K102" s="409"/>
      <c r="L102" s="409"/>
      <c r="M102" s="1166">
        <v>0.27800000000000002</v>
      </c>
      <c r="N102" s="1166">
        <v>0.27800000000000002</v>
      </c>
      <c r="O102" s="1166">
        <v>0.27800000000000002</v>
      </c>
      <c r="P102" s="1166">
        <v>0.27800000000000002</v>
      </c>
      <c r="Q102" s="1166">
        <v>0.27800000000000002</v>
      </c>
      <c r="R102" s="1166">
        <v>0</v>
      </c>
      <c r="S102" s="1166">
        <v>0</v>
      </c>
      <c r="T102" s="1166">
        <v>0</v>
      </c>
      <c r="U102" s="1166">
        <v>2.94</v>
      </c>
      <c r="V102" s="306">
        <v>0</v>
      </c>
      <c r="W102" s="306">
        <v>0</v>
      </c>
      <c r="X102" s="306">
        <v>0</v>
      </c>
      <c r="Y102" s="306">
        <v>0</v>
      </c>
      <c r="Z102" s="306">
        <v>0</v>
      </c>
      <c r="AA102" s="306">
        <v>0</v>
      </c>
    </row>
    <row r="103" spans="2:27">
      <c r="B103" s="246" t="s">
        <v>1037</v>
      </c>
      <c r="C103" s="49" t="s">
        <v>1014</v>
      </c>
      <c r="D103" s="56" t="s">
        <v>1012</v>
      </c>
      <c r="E103" s="305" t="s">
        <v>1066</v>
      </c>
      <c r="F103" s="292">
        <v>3</v>
      </c>
      <c r="G103" s="410"/>
      <c r="H103" s="411"/>
      <c r="I103" s="411"/>
      <c r="J103" s="411"/>
      <c r="K103" s="411"/>
      <c r="L103" s="411"/>
      <c r="M103" s="307">
        <v>0</v>
      </c>
      <c r="N103" s="307">
        <v>0</v>
      </c>
      <c r="O103" s="307">
        <v>0</v>
      </c>
      <c r="P103" s="307">
        <v>0</v>
      </c>
      <c r="Q103" s="307">
        <v>0</v>
      </c>
      <c r="R103" s="307">
        <v>0</v>
      </c>
      <c r="S103" s="307">
        <v>0</v>
      </c>
      <c r="T103" s="307">
        <v>0</v>
      </c>
      <c r="U103" s="307">
        <v>0</v>
      </c>
      <c r="V103" s="307">
        <v>0</v>
      </c>
      <c r="W103" s="307">
        <v>0</v>
      </c>
      <c r="X103" s="307">
        <v>0</v>
      </c>
      <c r="Y103" s="307">
        <v>0</v>
      </c>
      <c r="Z103" s="307">
        <v>0</v>
      </c>
      <c r="AA103" s="307">
        <v>0</v>
      </c>
    </row>
    <row r="104" spans="2:27" ht="15" thickBot="1">
      <c r="B104" s="247" t="s">
        <v>1038</v>
      </c>
      <c r="C104" s="50" t="s">
        <v>1039</v>
      </c>
      <c r="D104" s="58" t="s">
        <v>1012</v>
      </c>
      <c r="E104" s="305" t="s">
        <v>1066</v>
      </c>
      <c r="F104" s="293">
        <v>3</v>
      </c>
      <c r="G104" s="308">
        <f t="shared" ref="G104:L104" si="22">SUM(G102:G103)</f>
        <v>0</v>
      </c>
      <c r="H104" s="308">
        <f t="shared" si="22"/>
        <v>0</v>
      </c>
      <c r="I104" s="308">
        <f t="shared" si="22"/>
        <v>0</v>
      </c>
      <c r="J104" s="308">
        <f t="shared" si="22"/>
        <v>0</v>
      </c>
      <c r="K104" s="308">
        <f t="shared" si="22"/>
        <v>0</v>
      </c>
      <c r="L104" s="308">
        <f t="shared" si="22"/>
        <v>0</v>
      </c>
      <c r="M104" s="308">
        <f t="shared" ref="M104:AA104" si="23">SUM(M102:M103)</f>
        <v>0.27800000000000002</v>
      </c>
      <c r="N104" s="308">
        <f t="shared" si="23"/>
        <v>0.27800000000000002</v>
      </c>
      <c r="O104" s="308">
        <f t="shared" si="23"/>
        <v>0.27800000000000002</v>
      </c>
      <c r="P104" s="308">
        <f t="shared" si="23"/>
        <v>0.27800000000000002</v>
      </c>
      <c r="Q104" s="308">
        <f t="shared" si="23"/>
        <v>0.27800000000000002</v>
      </c>
      <c r="R104" s="308">
        <f t="shared" si="23"/>
        <v>0</v>
      </c>
      <c r="S104" s="308">
        <f t="shared" si="23"/>
        <v>0</v>
      </c>
      <c r="T104" s="308">
        <f t="shared" si="23"/>
        <v>0</v>
      </c>
      <c r="U104" s="308">
        <f t="shared" si="23"/>
        <v>2.94</v>
      </c>
      <c r="V104" s="308">
        <f t="shared" si="23"/>
        <v>0</v>
      </c>
      <c r="W104" s="308">
        <f t="shared" si="23"/>
        <v>0</v>
      </c>
      <c r="X104" s="308">
        <f t="shared" si="23"/>
        <v>0</v>
      </c>
      <c r="Y104" s="308">
        <f t="shared" si="23"/>
        <v>0</v>
      </c>
      <c r="Z104" s="308">
        <f t="shared" si="23"/>
        <v>0</v>
      </c>
      <c r="AA104" s="310">
        <f t="shared" si="23"/>
        <v>0</v>
      </c>
    </row>
    <row r="105" spans="2:27" ht="15" thickBot="1">
      <c r="B105" s="248"/>
      <c r="C105" s="249"/>
      <c r="D105" s="60"/>
      <c r="E105" s="250"/>
      <c r="F105" s="251"/>
      <c r="G105" s="260"/>
      <c r="H105" s="260"/>
      <c r="I105" s="260"/>
      <c r="J105" s="260"/>
      <c r="K105" s="260"/>
      <c r="L105" s="260"/>
      <c r="M105" s="260"/>
      <c r="N105" s="260"/>
      <c r="O105" s="260"/>
      <c r="P105" s="260"/>
      <c r="Q105" s="260"/>
      <c r="R105" s="260"/>
      <c r="S105" s="260"/>
      <c r="T105" s="260"/>
      <c r="U105" s="260"/>
      <c r="V105" s="260"/>
      <c r="W105" s="260"/>
      <c r="X105" s="260"/>
      <c r="Y105" s="260"/>
      <c r="Z105" s="260"/>
      <c r="AA105" s="260"/>
    </row>
    <row r="106" spans="2:27" ht="60.75" thickBot="1">
      <c r="B106" s="212" t="s">
        <v>1040</v>
      </c>
      <c r="G106" s="1627" t="s">
        <v>1023</v>
      </c>
      <c r="H106" s="1655"/>
      <c r="I106" s="1655"/>
      <c r="J106" s="1655"/>
      <c r="K106" s="1655"/>
      <c r="L106" s="1655"/>
      <c r="M106" s="1655"/>
      <c r="N106" s="1655"/>
      <c r="O106" s="1655"/>
      <c r="P106" s="1655"/>
      <c r="Q106" s="1628"/>
      <c r="R106" s="1627" t="s">
        <v>1024</v>
      </c>
      <c r="S106" s="1655"/>
      <c r="T106" s="1655"/>
      <c r="U106" s="1655"/>
      <c r="V106" s="1655"/>
      <c r="W106" s="1655"/>
      <c r="X106" s="1655"/>
      <c r="Y106" s="1655"/>
      <c r="Z106" s="1655"/>
      <c r="AA106" s="1628"/>
    </row>
    <row r="107" spans="2:27" ht="45.75" thickBot="1">
      <c r="B107" s="253" t="s">
        <v>1025</v>
      </c>
      <c r="C107" s="254" t="s">
        <v>1008</v>
      </c>
      <c r="D107" s="254" t="s">
        <v>1009</v>
      </c>
      <c r="E107" s="254" t="s">
        <v>117</v>
      </c>
      <c r="F107" s="255" t="s">
        <v>118</v>
      </c>
      <c r="G107" s="253" t="s">
        <v>119</v>
      </c>
      <c r="H107" s="254" t="s">
        <v>120</v>
      </c>
      <c r="I107" s="254" t="s">
        <v>121</v>
      </c>
      <c r="J107" s="254" t="s">
        <v>122</v>
      </c>
      <c r="K107" s="254" t="s">
        <v>123</v>
      </c>
      <c r="L107" s="254" t="s">
        <v>124</v>
      </c>
      <c r="M107" s="254" t="s">
        <v>125</v>
      </c>
      <c r="N107" s="254" t="s">
        <v>126</v>
      </c>
      <c r="O107" s="254" t="s">
        <v>127</v>
      </c>
      <c r="P107" s="254" t="s">
        <v>128</v>
      </c>
      <c r="Q107" s="255" t="s">
        <v>129</v>
      </c>
      <c r="R107" s="258" t="s">
        <v>1026</v>
      </c>
      <c r="S107" s="256" t="s">
        <v>1027</v>
      </c>
      <c r="T107" s="256" t="s">
        <v>1028</v>
      </c>
      <c r="U107" s="256" t="s">
        <v>1029</v>
      </c>
      <c r="V107" s="256" t="s">
        <v>1030</v>
      </c>
      <c r="W107" s="256" t="s">
        <v>1031</v>
      </c>
      <c r="X107" s="256" t="s">
        <v>1032</v>
      </c>
      <c r="Y107" s="256" t="s">
        <v>1033</v>
      </c>
      <c r="Z107" s="256" t="s">
        <v>1034</v>
      </c>
      <c r="AA107" s="257" t="s">
        <v>1035</v>
      </c>
    </row>
    <row r="108" spans="2:27">
      <c r="B108" s="245" t="s">
        <v>1041</v>
      </c>
      <c r="C108" s="49" t="s">
        <v>1042</v>
      </c>
      <c r="D108" s="56" t="s">
        <v>816</v>
      </c>
      <c r="E108" s="304" t="s">
        <v>1066</v>
      </c>
      <c r="F108" s="292">
        <v>3</v>
      </c>
      <c r="G108" s="410"/>
      <c r="H108" s="411"/>
      <c r="I108" s="411"/>
      <c r="J108" s="411"/>
      <c r="K108" s="411"/>
      <c r="L108" s="411"/>
      <c r="M108" s="307">
        <v>0</v>
      </c>
      <c r="N108" s="307">
        <v>0</v>
      </c>
      <c r="O108" s="307">
        <v>0</v>
      </c>
      <c r="P108" s="307">
        <v>0</v>
      </c>
      <c r="Q108" s="307">
        <v>0</v>
      </c>
      <c r="R108" s="307">
        <v>0</v>
      </c>
      <c r="S108" s="307">
        <v>0</v>
      </c>
      <c r="T108" s="307">
        <v>0</v>
      </c>
      <c r="U108" s="307">
        <v>0</v>
      </c>
      <c r="V108" s="307">
        <v>0</v>
      </c>
      <c r="W108" s="307">
        <v>0</v>
      </c>
      <c r="X108" s="307">
        <v>0</v>
      </c>
      <c r="Y108" s="307">
        <v>0</v>
      </c>
      <c r="Z108" s="307">
        <v>0</v>
      </c>
      <c r="AA108" s="309">
        <v>0</v>
      </c>
    </row>
    <row r="109" spans="2:27">
      <c r="B109" s="246" t="s">
        <v>1043</v>
      </c>
      <c r="C109" s="49" t="s">
        <v>1042</v>
      </c>
      <c r="D109" s="56" t="s">
        <v>811</v>
      </c>
      <c r="E109" s="304" t="s">
        <v>1066</v>
      </c>
      <c r="F109" s="292">
        <v>3</v>
      </c>
      <c r="G109" s="410"/>
      <c r="H109" s="411"/>
      <c r="I109" s="411"/>
      <c r="J109" s="411"/>
      <c r="K109" s="411"/>
      <c r="L109" s="411"/>
      <c r="M109" s="307">
        <v>0</v>
      </c>
      <c r="N109" s="307">
        <v>0</v>
      </c>
      <c r="O109" s="307">
        <v>0</v>
      </c>
      <c r="P109" s="307">
        <v>0</v>
      </c>
      <c r="Q109" s="307">
        <v>0</v>
      </c>
      <c r="R109" s="307">
        <v>0</v>
      </c>
      <c r="S109" s="307">
        <v>0</v>
      </c>
      <c r="T109" s="307">
        <v>0</v>
      </c>
      <c r="U109" s="307">
        <v>0</v>
      </c>
      <c r="V109" s="307">
        <v>0</v>
      </c>
      <c r="W109" s="307">
        <v>0</v>
      </c>
      <c r="X109" s="307">
        <v>0</v>
      </c>
      <c r="Y109" s="307">
        <v>0</v>
      </c>
      <c r="Z109" s="307">
        <v>0</v>
      </c>
      <c r="AA109" s="309">
        <v>0</v>
      </c>
    </row>
    <row r="110" spans="2:27">
      <c r="B110" s="246" t="s">
        <v>1044</v>
      </c>
      <c r="C110" s="49" t="s">
        <v>1042</v>
      </c>
      <c r="D110" s="56" t="s">
        <v>1012</v>
      </c>
      <c r="E110" s="304" t="s">
        <v>1066</v>
      </c>
      <c r="F110" s="292">
        <v>3</v>
      </c>
      <c r="G110" s="311">
        <f t="shared" ref="G110:AA110" si="24">SUM(G108:G109)</f>
        <v>0</v>
      </c>
      <c r="H110" s="311">
        <f t="shared" si="24"/>
        <v>0</v>
      </c>
      <c r="I110" s="311">
        <f t="shared" si="24"/>
        <v>0</v>
      </c>
      <c r="J110" s="311">
        <f t="shared" si="24"/>
        <v>0</v>
      </c>
      <c r="K110" s="311">
        <f t="shared" si="24"/>
        <v>0</v>
      </c>
      <c r="L110" s="311">
        <f t="shared" si="24"/>
        <v>0</v>
      </c>
      <c r="M110" s="311">
        <f t="shared" si="24"/>
        <v>0</v>
      </c>
      <c r="N110" s="311">
        <f t="shared" si="24"/>
        <v>0</v>
      </c>
      <c r="O110" s="311">
        <f t="shared" si="24"/>
        <v>0</v>
      </c>
      <c r="P110" s="311">
        <f t="shared" si="24"/>
        <v>0</v>
      </c>
      <c r="Q110" s="311">
        <f t="shared" si="24"/>
        <v>0</v>
      </c>
      <c r="R110" s="311">
        <f t="shared" si="24"/>
        <v>0</v>
      </c>
      <c r="S110" s="311">
        <f t="shared" si="24"/>
        <v>0</v>
      </c>
      <c r="T110" s="311">
        <f t="shared" si="24"/>
        <v>0</v>
      </c>
      <c r="U110" s="311">
        <f t="shared" si="24"/>
        <v>0</v>
      </c>
      <c r="V110" s="311">
        <f t="shared" si="24"/>
        <v>0</v>
      </c>
      <c r="W110" s="311">
        <f t="shared" si="24"/>
        <v>0</v>
      </c>
      <c r="X110" s="311">
        <f t="shared" si="24"/>
        <v>0</v>
      </c>
      <c r="Y110" s="311">
        <f t="shared" si="24"/>
        <v>0</v>
      </c>
      <c r="Z110" s="311">
        <f t="shared" si="24"/>
        <v>0</v>
      </c>
      <c r="AA110" s="312">
        <f t="shared" si="24"/>
        <v>0</v>
      </c>
    </row>
    <row r="111" spans="2:27">
      <c r="B111" s="245" t="s">
        <v>1045</v>
      </c>
      <c r="C111" s="49" t="s">
        <v>1046</v>
      </c>
      <c r="D111" s="56" t="s">
        <v>816</v>
      </c>
      <c r="E111" s="304" t="s">
        <v>1066</v>
      </c>
      <c r="F111" s="292">
        <v>3</v>
      </c>
      <c r="G111" s="410"/>
      <c r="H111" s="411"/>
      <c r="I111" s="411"/>
      <c r="J111" s="411"/>
      <c r="K111" s="411"/>
      <c r="L111" s="411"/>
      <c r="M111" s="307">
        <v>0.65</v>
      </c>
      <c r="N111" s="307">
        <v>0.65</v>
      </c>
      <c r="O111" s="307">
        <v>0.65</v>
      </c>
      <c r="P111" s="307">
        <v>0.65</v>
      </c>
      <c r="Q111" s="307">
        <v>0.65</v>
      </c>
      <c r="R111" s="307">
        <v>0</v>
      </c>
      <c r="S111" s="307">
        <v>0</v>
      </c>
      <c r="T111" s="307">
        <v>0</v>
      </c>
      <c r="U111" s="307">
        <v>0</v>
      </c>
      <c r="V111" s="307">
        <v>0</v>
      </c>
      <c r="W111" s="307">
        <v>0</v>
      </c>
      <c r="X111" s="307">
        <v>0</v>
      </c>
      <c r="Y111" s="307">
        <v>0</v>
      </c>
      <c r="Z111" s="307">
        <v>0</v>
      </c>
      <c r="AA111" s="307">
        <v>0</v>
      </c>
    </row>
    <row r="112" spans="2:27">
      <c r="B112" s="246" t="s">
        <v>1047</v>
      </c>
      <c r="C112" s="49" t="s">
        <v>1046</v>
      </c>
      <c r="D112" s="56" t="s">
        <v>811</v>
      </c>
      <c r="E112" s="304" t="s">
        <v>1066</v>
      </c>
      <c r="F112" s="292">
        <v>3</v>
      </c>
      <c r="G112" s="410"/>
      <c r="H112" s="411"/>
      <c r="I112" s="411"/>
      <c r="J112" s="411"/>
      <c r="K112" s="411"/>
      <c r="L112" s="411"/>
      <c r="M112" s="307">
        <v>0.92</v>
      </c>
      <c r="N112" s="307">
        <v>0.92</v>
      </c>
      <c r="O112" s="307">
        <v>0.92</v>
      </c>
      <c r="P112" s="307">
        <v>0.92</v>
      </c>
      <c r="Q112" s="307">
        <v>0.92</v>
      </c>
      <c r="R112" s="307">
        <v>4.5999999999999996</v>
      </c>
      <c r="S112" s="307">
        <v>1.07</v>
      </c>
      <c r="T112" s="307">
        <v>0</v>
      </c>
      <c r="U112" s="307">
        <v>0</v>
      </c>
      <c r="V112" s="307">
        <v>0</v>
      </c>
      <c r="W112" s="307">
        <v>0</v>
      </c>
      <c r="X112" s="307">
        <v>0</v>
      </c>
      <c r="Y112" s="307">
        <v>0</v>
      </c>
      <c r="Z112" s="307">
        <v>0</v>
      </c>
      <c r="AA112" s="307">
        <v>0</v>
      </c>
    </row>
    <row r="113" spans="2:27">
      <c r="B113" s="246" t="s">
        <v>1048</v>
      </c>
      <c r="C113" s="49" t="s">
        <v>1046</v>
      </c>
      <c r="D113" s="56" t="s">
        <v>1012</v>
      </c>
      <c r="E113" s="304" t="s">
        <v>1066</v>
      </c>
      <c r="F113" s="292">
        <v>3</v>
      </c>
      <c r="G113" s="311">
        <f t="shared" ref="G113:AA113" si="25">SUM(G111:G112)</f>
        <v>0</v>
      </c>
      <c r="H113" s="311">
        <f t="shared" si="25"/>
        <v>0</v>
      </c>
      <c r="I113" s="311">
        <f t="shared" si="25"/>
        <v>0</v>
      </c>
      <c r="J113" s="311">
        <f t="shared" si="25"/>
        <v>0</v>
      </c>
      <c r="K113" s="311">
        <f t="shared" si="25"/>
        <v>0</v>
      </c>
      <c r="L113" s="311">
        <f t="shared" si="25"/>
        <v>0</v>
      </c>
      <c r="M113" s="311">
        <f t="shared" si="25"/>
        <v>1.57</v>
      </c>
      <c r="N113" s="311">
        <f t="shared" si="25"/>
        <v>1.57</v>
      </c>
      <c r="O113" s="311">
        <f t="shared" si="25"/>
        <v>1.57</v>
      </c>
      <c r="P113" s="311">
        <f t="shared" si="25"/>
        <v>1.57</v>
      </c>
      <c r="Q113" s="311">
        <f t="shared" si="25"/>
        <v>1.57</v>
      </c>
      <c r="R113" s="311">
        <f t="shared" si="25"/>
        <v>4.5999999999999996</v>
      </c>
      <c r="S113" s="311">
        <f t="shared" si="25"/>
        <v>1.07</v>
      </c>
      <c r="T113" s="311">
        <f t="shared" si="25"/>
        <v>0</v>
      </c>
      <c r="U113" s="311">
        <f t="shared" si="25"/>
        <v>0</v>
      </c>
      <c r="V113" s="311">
        <f t="shared" si="25"/>
        <v>0</v>
      </c>
      <c r="W113" s="311">
        <f t="shared" si="25"/>
        <v>0</v>
      </c>
      <c r="X113" s="311">
        <f t="shared" si="25"/>
        <v>0</v>
      </c>
      <c r="Y113" s="311">
        <f t="shared" si="25"/>
        <v>0</v>
      </c>
      <c r="Z113" s="311">
        <f t="shared" si="25"/>
        <v>0</v>
      </c>
      <c r="AA113" s="312">
        <f t="shared" si="25"/>
        <v>0</v>
      </c>
    </row>
    <row r="114" spans="2:27">
      <c r="B114" s="245" t="s">
        <v>1049</v>
      </c>
      <c r="C114" s="49" t="s">
        <v>1050</v>
      </c>
      <c r="D114" s="56" t="s">
        <v>816</v>
      </c>
      <c r="E114" s="304" t="s">
        <v>1066</v>
      </c>
      <c r="F114" s="292">
        <v>3</v>
      </c>
      <c r="G114" s="410"/>
      <c r="H114" s="411"/>
      <c r="I114" s="411"/>
      <c r="J114" s="411"/>
      <c r="K114" s="411"/>
      <c r="L114" s="411"/>
      <c r="M114" s="307">
        <v>0.05</v>
      </c>
      <c r="N114" s="307">
        <v>0.05</v>
      </c>
      <c r="O114" s="307">
        <v>0.05</v>
      </c>
      <c r="P114" s="307">
        <v>0.05</v>
      </c>
      <c r="Q114" s="307">
        <v>0.05</v>
      </c>
      <c r="R114" s="307">
        <v>0</v>
      </c>
      <c r="S114" s="307">
        <v>0.25</v>
      </c>
      <c r="T114" s="307">
        <v>0.25</v>
      </c>
      <c r="U114" s="307">
        <v>20.350000000000001</v>
      </c>
      <c r="V114" s="307">
        <v>0</v>
      </c>
      <c r="W114" s="307">
        <v>0</v>
      </c>
      <c r="X114" s="307">
        <v>0</v>
      </c>
      <c r="Y114" s="307">
        <v>0</v>
      </c>
      <c r="Z114" s="307">
        <v>0</v>
      </c>
      <c r="AA114" s="309">
        <v>0</v>
      </c>
    </row>
    <row r="115" spans="2:27">
      <c r="B115" s="246" t="s">
        <v>1051</v>
      </c>
      <c r="C115" s="49" t="s">
        <v>1050</v>
      </c>
      <c r="D115" s="56" t="s">
        <v>811</v>
      </c>
      <c r="E115" s="304" t="s">
        <v>1066</v>
      </c>
      <c r="F115" s="292">
        <v>3</v>
      </c>
      <c r="G115" s="410"/>
      <c r="H115" s="411"/>
      <c r="I115" s="411"/>
      <c r="J115" s="411"/>
      <c r="K115" s="411"/>
      <c r="L115" s="411"/>
      <c r="M115" s="307">
        <v>0.53800000000000003</v>
      </c>
      <c r="N115" s="307">
        <v>0.53800000000000003</v>
      </c>
      <c r="O115" s="307">
        <v>0.53800000000000003</v>
      </c>
      <c r="P115" s="307">
        <v>0.53800000000000003</v>
      </c>
      <c r="Q115" s="307">
        <v>0.53800000000000003</v>
      </c>
      <c r="R115" s="307">
        <v>4.4400000000000004</v>
      </c>
      <c r="S115" s="307">
        <v>2.87</v>
      </c>
      <c r="T115" s="307">
        <v>4.2300000000000004</v>
      </c>
      <c r="U115" s="307">
        <v>1.1000000000000001</v>
      </c>
      <c r="V115" s="307">
        <v>0</v>
      </c>
      <c r="W115" s="307">
        <v>0</v>
      </c>
      <c r="X115" s="307">
        <v>0</v>
      </c>
      <c r="Y115" s="307">
        <v>0</v>
      </c>
      <c r="Z115" s="307">
        <v>0</v>
      </c>
      <c r="AA115" s="309">
        <v>0</v>
      </c>
    </row>
    <row r="116" spans="2:27">
      <c r="B116" s="246" t="s">
        <v>1052</v>
      </c>
      <c r="C116" s="49" t="s">
        <v>1050</v>
      </c>
      <c r="D116" s="56" t="s">
        <v>1012</v>
      </c>
      <c r="E116" s="304" t="s">
        <v>1066</v>
      </c>
      <c r="F116" s="292">
        <v>3</v>
      </c>
      <c r="G116" s="311">
        <f t="shared" ref="G116:AA116" si="26">SUM(G114:G115)</f>
        <v>0</v>
      </c>
      <c r="H116" s="311">
        <f t="shared" si="26"/>
        <v>0</v>
      </c>
      <c r="I116" s="311">
        <f t="shared" si="26"/>
        <v>0</v>
      </c>
      <c r="J116" s="311">
        <f t="shared" si="26"/>
        <v>0</v>
      </c>
      <c r="K116" s="311">
        <f t="shared" si="26"/>
        <v>0</v>
      </c>
      <c r="L116" s="311">
        <f t="shared" si="26"/>
        <v>0</v>
      </c>
      <c r="M116" s="311">
        <f t="shared" si="26"/>
        <v>0.58800000000000008</v>
      </c>
      <c r="N116" s="311">
        <f t="shared" si="26"/>
        <v>0.58800000000000008</v>
      </c>
      <c r="O116" s="311">
        <f t="shared" si="26"/>
        <v>0.58800000000000008</v>
      </c>
      <c r="P116" s="311">
        <f t="shared" si="26"/>
        <v>0.58800000000000008</v>
      </c>
      <c r="Q116" s="311">
        <f t="shared" si="26"/>
        <v>0.58800000000000008</v>
      </c>
      <c r="R116" s="311">
        <f t="shared" si="26"/>
        <v>4.4400000000000004</v>
      </c>
      <c r="S116" s="311">
        <f t="shared" si="26"/>
        <v>3.12</v>
      </c>
      <c r="T116" s="311">
        <f t="shared" si="26"/>
        <v>4.4800000000000004</v>
      </c>
      <c r="U116" s="311">
        <f t="shared" si="26"/>
        <v>21.450000000000003</v>
      </c>
      <c r="V116" s="311">
        <f t="shared" si="26"/>
        <v>0</v>
      </c>
      <c r="W116" s="311">
        <f t="shared" si="26"/>
        <v>0</v>
      </c>
      <c r="X116" s="311">
        <f t="shared" si="26"/>
        <v>0</v>
      </c>
      <c r="Y116" s="311">
        <f t="shared" si="26"/>
        <v>0</v>
      </c>
      <c r="Z116" s="311">
        <f t="shared" si="26"/>
        <v>0</v>
      </c>
      <c r="AA116" s="312">
        <f t="shared" si="26"/>
        <v>0</v>
      </c>
    </row>
    <row r="117" spans="2:27">
      <c r="B117" s="245" t="s">
        <v>1053</v>
      </c>
      <c r="C117" s="49" t="s">
        <v>1054</v>
      </c>
      <c r="D117" s="56" t="s">
        <v>816</v>
      </c>
      <c r="E117" s="304" t="s">
        <v>1066</v>
      </c>
      <c r="F117" s="292">
        <v>3</v>
      </c>
      <c r="G117" s="410"/>
      <c r="H117" s="411"/>
      <c r="I117" s="411"/>
      <c r="J117" s="411"/>
      <c r="K117" s="411"/>
      <c r="L117" s="411"/>
      <c r="M117" s="307">
        <v>0</v>
      </c>
      <c r="N117" s="307">
        <v>0</v>
      </c>
      <c r="O117" s="307">
        <v>0</v>
      </c>
      <c r="P117" s="307">
        <v>0</v>
      </c>
      <c r="Q117" s="307">
        <v>0</v>
      </c>
      <c r="R117" s="307">
        <v>0</v>
      </c>
      <c r="S117" s="307">
        <v>0</v>
      </c>
      <c r="T117" s="307">
        <v>0</v>
      </c>
      <c r="U117" s="307">
        <v>0</v>
      </c>
      <c r="V117" s="307">
        <v>0</v>
      </c>
      <c r="W117" s="307">
        <v>0</v>
      </c>
      <c r="X117" s="307">
        <v>0</v>
      </c>
      <c r="Y117" s="307">
        <v>0</v>
      </c>
      <c r="Z117" s="307">
        <v>0</v>
      </c>
      <c r="AA117" s="309">
        <v>0</v>
      </c>
    </row>
    <row r="118" spans="2:27">
      <c r="B118" s="246" t="s">
        <v>1055</v>
      </c>
      <c r="C118" s="49" t="s">
        <v>1054</v>
      </c>
      <c r="D118" s="56" t="s">
        <v>811</v>
      </c>
      <c r="E118" s="304" t="s">
        <v>1066</v>
      </c>
      <c r="F118" s="292">
        <v>3</v>
      </c>
      <c r="G118" s="410"/>
      <c r="H118" s="411"/>
      <c r="I118" s="411"/>
      <c r="J118" s="411"/>
      <c r="K118" s="411"/>
      <c r="L118" s="411"/>
      <c r="M118" s="307">
        <v>0</v>
      </c>
      <c r="N118" s="307">
        <v>0</v>
      </c>
      <c r="O118" s="307">
        <v>0</v>
      </c>
      <c r="P118" s="307">
        <v>0</v>
      </c>
      <c r="Q118" s="307">
        <v>0</v>
      </c>
      <c r="R118" s="307">
        <v>0</v>
      </c>
      <c r="S118" s="307">
        <v>0</v>
      </c>
      <c r="T118" s="307">
        <v>0</v>
      </c>
      <c r="U118" s="307">
        <v>0</v>
      </c>
      <c r="V118" s="307">
        <v>0</v>
      </c>
      <c r="W118" s="307">
        <v>0</v>
      </c>
      <c r="X118" s="307">
        <v>0</v>
      </c>
      <c r="Y118" s="307">
        <v>0</v>
      </c>
      <c r="Z118" s="307">
        <v>0</v>
      </c>
      <c r="AA118" s="309">
        <v>0</v>
      </c>
    </row>
    <row r="119" spans="2:27">
      <c r="B119" s="246" t="s">
        <v>1056</v>
      </c>
      <c r="C119" s="49" t="s">
        <v>1054</v>
      </c>
      <c r="D119" s="56" t="s">
        <v>1012</v>
      </c>
      <c r="E119" s="304" t="s">
        <v>1066</v>
      </c>
      <c r="F119" s="292">
        <v>3</v>
      </c>
      <c r="G119" s="311">
        <f t="shared" ref="G119:AA119" si="27">SUM(G117:G118)</f>
        <v>0</v>
      </c>
      <c r="H119" s="311">
        <f t="shared" si="27"/>
        <v>0</v>
      </c>
      <c r="I119" s="311">
        <f t="shared" si="27"/>
        <v>0</v>
      </c>
      <c r="J119" s="311">
        <f t="shared" si="27"/>
        <v>0</v>
      </c>
      <c r="K119" s="311">
        <f t="shared" si="27"/>
        <v>0</v>
      </c>
      <c r="L119" s="311">
        <f t="shared" si="27"/>
        <v>0</v>
      </c>
      <c r="M119" s="311">
        <f t="shared" si="27"/>
        <v>0</v>
      </c>
      <c r="N119" s="311">
        <f t="shared" si="27"/>
        <v>0</v>
      </c>
      <c r="O119" s="311">
        <f t="shared" si="27"/>
        <v>0</v>
      </c>
      <c r="P119" s="311">
        <f t="shared" si="27"/>
        <v>0</v>
      </c>
      <c r="Q119" s="311">
        <f t="shared" si="27"/>
        <v>0</v>
      </c>
      <c r="R119" s="311">
        <f t="shared" si="27"/>
        <v>0</v>
      </c>
      <c r="S119" s="311">
        <f t="shared" si="27"/>
        <v>0</v>
      </c>
      <c r="T119" s="311">
        <f t="shared" si="27"/>
        <v>0</v>
      </c>
      <c r="U119" s="311">
        <f t="shared" si="27"/>
        <v>0</v>
      </c>
      <c r="V119" s="311">
        <f t="shared" si="27"/>
        <v>0</v>
      </c>
      <c r="W119" s="311">
        <f t="shared" si="27"/>
        <v>0</v>
      </c>
      <c r="X119" s="311">
        <f t="shared" si="27"/>
        <v>0</v>
      </c>
      <c r="Y119" s="311">
        <f t="shared" si="27"/>
        <v>0</v>
      </c>
      <c r="Z119" s="311">
        <f t="shared" si="27"/>
        <v>0</v>
      </c>
      <c r="AA119" s="312">
        <f t="shared" si="27"/>
        <v>0</v>
      </c>
    </row>
    <row r="120" spans="2:27">
      <c r="B120" s="245" t="s">
        <v>1057</v>
      </c>
      <c r="C120" s="49" t="s">
        <v>1058</v>
      </c>
      <c r="D120" s="56" t="s">
        <v>816</v>
      </c>
      <c r="E120" s="304" t="s">
        <v>1066</v>
      </c>
      <c r="F120" s="292">
        <v>3</v>
      </c>
      <c r="G120" s="410"/>
      <c r="H120" s="411"/>
      <c r="I120" s="411"/>
      <c r="J120" s="411"/>
      <c r="K120" s="411"/>
      <c r="L120" s="411"/>
      <c r="M120" s="307">
        <v>0</v>
      </c>
      <c r="N120" s="307">
        <v>0</v>
      </c>
      <c r="O120" s="307">
        <v>0</v>
      </c>
      <c r="P120" s="307">
        <v>0</v>
      </c>
      <c r="Q120" s="307">
        <v>0</v>
      </c>
      <c r="R120" s="307">
        <v>0</v>
      </c>
      <c r="S120" s="307">
        <v>0</v>
      </c>
      <c r="T120" s="307">
        <v>0</v>
      </c>
      <c r="U120" s="307">
        <v>0</v>
      </c>
      <c r="V120" s="307">
        <v>0</v>
      </c>
      <c r="W120" s="307">
        <v>0</v>
      </c>
      <c r="X120" s="307">
        <v>0</v>
      </c>
      <c r="Y120" s="307">
        <v>0</v>
      </c>
      <c r="Z120" s="307">
        <v>0</v>
      </c>
      <c r="AA120" s="309">
        <v>0</v>
      </c>
    </row>
    <row r="121" spans="2:27">
      <c r="B121" s="246" t="s">
        <v>1059</v>
      </c>
      <c r="C121" s="49" t="s">
        <v>1058</v>
      </c>
      <c r="D121" s="56" t="s">
        <v>811</v>
      </c>
      <c r="E121" s="304" t="s">
        <v>1066</v>
      </c>
      <c r="F121" s="292">
        <v>3</v>
      </c>
      <c r="G121" s="410"/>
      <c r="H121" s="411"/>
      <c r="I121" s="411"/>
      <c r="J121" s="411"/>
      <c r="K121" s="411"/>
      <c r="L121" s="411"/>
      <c r="M121" s="307">
        <v>0</v>
      </c>
      <c r="N121" s="307">
        <v>0</v>
      </c>
      <c r="O121" s="307">
        <v>0</v>
      </c>
      <c r="P121" s="307">
        <v>0</v>
      </c>
      <c r="Q121" s="307">
        <v>0</v>
      </c>
      <c r="R121" s="307">
        <v>0</v>
      </c>
      <c r="S121" s="307">
        <v>0</v>
      </c>
      <c r="T121" s="307">
        <v>0</v>
      </c>
      <c r="U121" s="307">
        <v>0</v>
      </c>
      <c r="V121" s="307">
        <v>0</v>
      </c>
      <c r="W121" s="307">
        <v>0</v>
      </c>
      <c r="X121" s="307">
        <v>0</v>
      </c>
      <c r="Y121" s="307">
        <v>0</v>
      </c>
      <c r="Z121" s="307">
        <v>0</v>
      </c>
      <c r="AA121" s="309">
        <v>0</v>
      </c>
    </row>
    <row r="122" spans="2:27">
      <c r="B122" s="246" t="s">
        <v>1060</v>
      </c>
      <c r="C122" s="49" t="s">
        <v>1058</v>
      </c>
      <c r="D122" s="56" t="s">
        <v>1012</v>
      </c>
      <c r="E122" s="304" t="s">
        <v>1066</v>
      </c>
      <c r="F122" s="292">
        <v>3</v>
      </c>
      <c r="G122" s="311">
        <f t="shared" ref="G122:AA122" si="28">SUM(G120:G121)</f>
        <v>0</v>
      </c>
      <c r="H122" s="311">
        <f t="shared" si="28"/>
        <v>0</v>
      </c>
      <c r="I122" s="311">
        <f t="shared" si="28"/>
        <v>0</v>
      </c>
      <c r="J122" s="311">
        <f t="shared" si="28"/>
        <v>0</v>
      </c>
      <c r="K122" s="311">
        <f t="shared" si="28"/>
        <v>0</v>
      </c>
      <c r="L122" s="311">
        <f t="shared" si="28"/>
        <v>0</v>
      </c>
      <c r="M122" s="311">
        <f t="shared" si="28"/>
        <v>0</v>
      </c>
      <c r="N122" s="311">
        <f t="shared" si="28"/>
        <v>0</v>
      </c>
      <c r="O122" s="311">
        <f t="shared" si="28"/>
        <v>0</v>
      </c>
      <c r="P122" s="311">
        <f t="shared" si="28"/>
        <v>0</v>
      </c>
      <c r="Q122" s="311">
        <f t="shared" si="28"/>
        <v>0</v>
      </c>
      <c r="R122" s="311">
        <f t="shared" si="28"/>
        <v>0</v>
      </c>
      <c r="S122" s="311">
        <f t="shared" si="28"/>
        <v>0</v>
      </c>
      <c r="T122" s="311">
        <f t="shared" si="28"/>
        <v>0</v>
      </c>
      <c r="U122" s="311">
        <f t="shared" si="28"/>
        <v>0</v>
      </c>
      <c r="V122" s="311">
        <f t="shared" si="28"/>
        <v>0</v>
      </c>
      <c r="W122" s="311">
        <f t="shared" si="28"/>
        <v>0</v>
      </c>
      <c r="X122" s="311">
        <f t="shared" si="28"/>
        <v>0</v>
      </c>
      <c r="Y122" s="311">
        <f t="shared" si="28"/>
        <v>0</v>
      </c>
      <c r="Z122" s="311">
        <f t="shared" si="28"/>
        <v>0</v>
      </c>
      <c r="AA122" s="312">
        <f t="shared" si="28"/>
        <v>0</v>
      </c>
    </row>
    <row r="123" spans="2:27" ht="15" thickBot="1">
      <c r="B123" s="247" t="s">
        <v>1061</v>
      </c>
      <c r="C123" s="50" t="s">
        <v>1062</v>
      </c>
      <c r="D123" s="58" t="s">
        <v>1012</v>
      </c>
      <c r="E123" s="304" t="s">
        <v>1066</v>
      </c>
      <c r="F123" s="293">
        <v>3</v>
      </c>
      <c r="G123" s="308">
        <f t="shared" ref="G123:AA123" si="29">SUM(G122,G119,G116,G113,G110)</f>
        <v>0</v>
      </c>
      <c r="H123" s="308">
        <f t="shared" si="29"/>
        <v>0</v>
      </c>
      <c r="I123" s="308">
        <f t="shared" si="29"/>
        <v>0</v>
      </c>
      <c r="J123" s="308">
        <f t="shared" si="29"/>
        <v>0</v>
      </c>
      <c r="K123" s="308">
        <f t="shared" si="29"/>
        <v>0</v>
      </c>
      <c r="L123" s="308">
        <f t="shared" si="29"/>
        <v>0</v>
      </c>
      <c r="M123" s="308">
        <f t="shared" si="29"/>
        <v>2.1580000000000004</v>
      </c>
      <c r="N123" s="308">
        <f t="shared" si="29"/>
        <v>2.1580000000000004</v>
      </c>
      <c r="O123" s="308">
        <f t="shared" si="29"/>
        <v>2.1580000000000004</v>
      </c>
      <c r="P123" s="308">
        <f t="shared" si="29"/>
        <v>2.1580000000000004</v>
      </c>
      <c r="Q123" s="308">
        <f t="shared" si="29"/>
        <v>2.1580000000000004</v>
      </c>
      <c r="R123" s="308">
        <f t="shared" si="29"/>
        <v>9.0399999999999991</v>
      </c>
      <c r="S123" s="308">
        <f t="shared" si="29"/>
        <v>4.1900000000000004</v>
      </c>
      <c r="T123" s="308">
        <f t="shared" si="29"/>
        <v>4.4800000000000004</v>
      </c>
      <c r="U123" s="308">
        <f t="shared" si="29"/>
        <v>21.450000000000003</v>
      </c>
      <c r="V123" s="308">
        <f t="shared" si="29"/>
        <v>0</v>
      </c>
      <c r="W123" s="308">
        <f t="shared" si="29"/>
        <v>0</v>
      </c>
      <c r="X123" s="308">
        <f t="shared" si="29"/>
        <v>0</v>
      </c>
      <c r="Y123" s="308">
        <f t="shared" si="29"/>
        <v>0</v>
      </c>
      <c r="Z123" s="308">
        <f t="shared" si="29"/>
        <v>0</v>
      </c>
      <c r="AA123" s="310">
        <f t="shared" si="29"/>
        <v>0</v>
      </c>
    </row>
    <row r="124" spans="2:27" ht="15" thickBot="1">
      <c r="B124" s="248"/>
      <c r="C124" s="249"/>
      <c r="D124" s="60"/>
      <c r="E124" s="250"/>
      <c r="F124" s="251"/>
      <c r="G124" s="260"/>
      <c r="H124" s="260"/>
      <c r="I124" s="260"/>
      <c r="J124" s="260"/>
      <c r="K124" s="260"/>
      <c r="L124" s="260"/>
      <c r="M124" s="260"/>
      <c r="N124" s="260"/>
      <c r="O124" s="260"/>
      <c r="P124" s="260"/>
      <c r="Q124" s="260"/>
      <c r="R124" s="260"/>
      <c r="S124" s="260"/>
      <c r="T124" s="260"/>
      <c r="U124" s="260"/>
      <c r="V124" s="260"/>
      <c r="W124" s="260"/>
      <c r="X124" s="260"/>
      <c r="Y124" s="260"/>
      <c r="Z124" s="260"/>
      <c r="AA124" s="260"/>
    </row>
    <row r="125" spans="2:27" ht="60.75" thickBot="1">
      <c r="B125" s="212" t="s">
        <v>1063</v>
      </c>
      <c r="G125" s="1627" t="s">
        <v>1023</v>
      </c>
      <c r="H125" s="1655"/>
      <c r="I125" s="1655"/>
      <c r="J125" s="1655"/>
      <c r="K125" s="1655"/>
      <c r="L125" s="1655"/>
      <c r="M125" s="1655"/>
      <c r="N125" s="1655"/>
      <c r="O125" s="1655"/>
      <c r="P125" s="1655"/>
      <c r="Q125" s="1628"/>
      <c r="R125" s="1627" t="s">
        <v>1024</v>
      </c>
      <c r="S125" s="1655"/>
      <c r="T125" s="1655"/>
      <c r="U125" s="1655"/>
      <c r="V125" s="1655"/>
      <c r="W125" s="1655"/>
      <c r="X125" s="1655"/>
      <c r="Y125" s="1655"/>
      <c r="Z125" s="1655"/>
      <c r="AA125" s="1628"/>
    </row>
    <row r="126" spans="2:27" ht="45.75" thickBot="1">
      <c r="B126" s="1168" t="s">
        <v>1025</v>
      </c>
      <c r="C126" s="1169" t="s">
        <v>1008</v>
      </c>
      <c r="D126" s="1169" t="s">
        <v>1009</v>
      </c>
      <c r="E126" s="1169" t="s">
        <v>117</v>
      </c>
      <c r="F126" s="1170" t="s">
        <v>118</v>
      </c>
      <c r="G126" s="253" t="s">
        <v>119</v>
      </c>
      <c r="H126" s="254" t="s">
        <v>120</v>
      </c>
      <c r="I126" s="254" t="s">
        <v>121</v>
      </c>
      <c r="J126" s="254" t="s">
        <v>122</v>
      </c>
      <c r="K126" s="254" t="s">
        <v>123</v>
      </c>
      <c r="L126" s="254" t="s">
        <v>124</v>
      </c>
      <c r="M126" s="254" t="s">
        <v>125</v>
      </c>
      <c r="N126" s="254" t="s">
        <v>126</v>
      </c>
      <c r="O126" s="254" t="s">
        <v>127</v>
      </c>
      <c r="P126" s="254" t="s">
        <v>128</v>
      </c>
      <c r="Q126" s="255" t="s">
        <v>129</v>
      </c>
      <c r="R126" s="258" t="s">
        <v>1026</v>
      </c>
      <c r="S126" s="256" t="s">
        <v>1027</v>
      </c>
      <c r="T126" s="256" t="s">
        <v>1028</v>
      </c>
      <c r="U126" s="256" t="s">
        <v>1029</v>
      </c>
      <c r="V126" s="256" t="s">
        <v>1030</v>
      </c>
      <c r="W126" s="256" t="s">
        <v>1031</v>
      </c>
      <c r="X126" s="256" t="s">
        <v>1032</v>
      </c>
      <c r="Y126" s="256" t="s">
        <v>1033</v>
      </c>
      <c r="Z126" s="256" t="s">
        <v>1034</v>
      </c>
      <c r="AA126" s="257" t="s">
        <v>1035</v>
      </c>
    </row>
    <row r="127" spans="2:27">
      <c r="B127" s="1161" t="s">
        <v>1064</v>
      </c>
      <c r="C127" s="1162" t="s">
        <v>1065</v>
      </c>
      <c r="D127" s="1163" t="s">
        <v>816</v>
      </c>
      <c r="E127" s="1171" t="s">
        <v>1066</v>
      </c>
      <c r="F127" s="1165">
        <v>3</v>
      </c>
      <c r="G127" s="412"/>
      <c r="H127" s="413"/>
      <c r="I127" s="413"/>
      <c r="J127" s="413"/>
      <c r="K127" s="413"/>
      <c r="L127" s="413"/>
      <c r="M127" s="313">
        <v>0</v>
      </c>
      <c r="N127" s="313">
        <v>0</v>
      </c>
      <c r="O127" s="313">
        <v>0</v>
      </c>
      <c r="P127" s="313">
        <v>0</v>
      </c>
      <c r="Q127" s="313">
        <v>0</v>
      </c>
      <c r="R127" s="313">
        <v>0</v>
      </c>
      <c r="S127" s="313">
        <v>0</v>
      </c>
      <c r="T127" s="313">
        <v>0</v>
      </c>
      <c r="U127" s="313">
        <v>0</v>
      </c>
      <c r="V127" s="313">
        <v>0</v>
      </c>
      <c r="W127" s="313">
        <v>0</v>
      </c>
      <c r="X127" s="313">
        <v>0</v>
      </c>
      <c r="Y127" s="313">
        <v>0</v>
      </c>
      <c r="Z127" s="313">
        <v>0</v>
      </c>
      <c r="AA127" s="314">
        <v>0</v>
      </c>
    </row>
    <row r="128" spans="2:27">
      <c r="B128" s="246" t="s">
        <v>1067</v>
      </c>
      <c r="C128" s="49" t="s">
        <v>1068</v>
      </c>
      <c r="D128" s="56" t="s">
        <v>816</v>
      </c>
      <c r="E128" s="304" t="s">
        <v>1066</v>
      </c>
      <c r="F128" s="292">
        <v>3</v>
      </c>
      <c r="G128" s="410"/>
      <c r="H128" s="410"/>
      <c r="I128" s="410"/>
      <c r="J128" s="410"/>
      <c r="K128" s="410"/>
      <c r="L128" s="410"/>
      <c r="M128" s="1166">
        <v>0</v>
      </c>
      <c r="N128" s="1166">
        <v>0</v>
      </c>
      <c r="O128" s="1166">
        <v>0</v>
      </c>
      <c r="P128" s="1166">
        <v>0</v>
      </c>
      <c r="Q128" s="1166">
        <v>0</v>
      </c>
      <c r="R128" s="1166">
        <v>0</v>
      </c>
      <c r="S128" s="1166">
        <v>0</v>
      </c>
      <c r="T128" s="1166">
        <v>0</v>
      </c>
      <c r="U128" s="1166">
        <v>0</v>
      </c>
      <c r="V128" s="1166">
        <v>0</v>
      </c>
      <c r="W128" s="1166">
        <v>0</v>
      </c>
      <c r="X128" s="1166">
        <v>0</v>
      </c>
      <c r="Y128" s="1166">
        <v>0</v>
      </c>
      <c r="Z128" s="1166">
        <v>0</v>
      </c>
      <c r="AA128" s="1167">
        <v>0</v>
      </c>
    </row>
    <row r="129" spans="2:27">
      <c r="B129" s="246" t="s">
        <v>1069</v>
      </c>
      <c r="C129" s="49" t="s">
        <v>1070</v>
      </c>
      <c r="D129" s="56" t="s">
        <v>816</v>
      </c>
      <c r="E129" s="304" t="s">
        <v>1066</v>
      </c>
      <c r="F129" s="292">
        <v>3</v>
      </c>
      <c r="G129" s="410"/>
      <c r="H129" s="410"/>
      <c r="I129" s="410"/>
      <c r="J129" s="410"/>
      <c r="K129" s="410"/>
      <c r="L129" s="410"/>
      <c r="M129" s="1166">
        <v>0</v>
      </c>
      <c r="N129" s="1166">
        <v>0</v>
      </c>
      <c r="O129" s="1166">
        <v>0</v>
      </c>
      <c r="P129" s="1166">
        <v>0</v>
      </c>
      <c r="Q129" s="1166">
        <v>0</v>
      </c>
      <c r="R129" s="1166">
        <v>0</v>
      </c>
      <c r="S129" s="1166">
        <v>0</v>
      </c>
      <c r="T129" s="1166">
        <v>0</v>
      </c>
      <c r="U129" s="1166">
        <v>0</v>
      </c>
      <c r="V129" s="1166">
        <v>0</v>
      </c>
      <c r="W129" s="1166">
        <v>0</v>
      </c>
      <c r="X129" s="1166">
        <v>0</v>
      </c>
      <c r="Y129" s="1166">
        <v>0</v>
      </c>
      <c r="Z129" s="1166">
        <v>0</v>
      </c>
      <c r="AA129" s="1167">
        <v>0</v>
      </c>
    </row>
    <row r="130" spans="2:27">
      <c r="B130" s="246" t="s">
        <v>1071</v>
      </c>
      <c r="C130" s="49" t="s">
        <v>1072</v>
      </c>
      <c r="D130" s="56" t="s">
        <v>816</v>
      </c>
      <c r="E130" s="304" t="s">
        <v>1066</v>
      </c>
      <c r="F130" s="292">
        <v>3</v>
      </c>
      <c r="G130" s="410"/>
      <c r="H130" s="410"/>
      <c r="I130" s="410"/>
      <c r="J130" s="410"/>
      <c r="K130" s="410"/>
      <c r="L130" s="410"/>
      <c r="M130" s="1166">
        <v>0</v>
      </c>
      <c r="N130" s="1166">
        <v>0</v>
      </c>
      <c r="O130" s="1166">
        <v>0</v>
      </c>
      <c r="P130" s="1166">
        <v>0</v>
      </c>
      <c r="Q130" s="1166">
        <v>0</v>
      </c>
      <c r="R130" s="1166">
        <v>0</v>
      </c>
      <c r="S130" s="1166">
        <v>0</v>
      </c>
      <c r="T130" s="1166">
        <v>0</v>
      </c>
      <c r="U130" s="1166">
        <v>0</v>
      </c>
      <c r="V130" s="1166">
        <v>0</v>
      </c>
      <c r="W130" s="1166">
        <v>0</v>
      </c>
      <c r="X130" s="1166">
        <v>0</v>
      </c>
      <c r="Y130" s="1166">
        <v>0</v>
      </c>
      <c r="Z130" s="1166">
        <v>0</v>
      </c>
      <c r="AA130" s="1167">
        <v>0</v>
      </c>
    </row>
    <row r="131" spans="2:27">
      <c r="B131" s="246" t="s">
        <v>1073</v>
      </c>
      <c r="C131" s="49" t="s">
        <v>1065</v>
      </c>
      <c r="D131" s="56" t="s">
        <v>811</v>
      </c>
      <c r="E131" s="304" t="s">
        <v>1066</v>
      </c>
      <c r="F131" s="292">
        <v>3</v>
      </c>
      <c r="G131" s="412"/>
      <c r="H131" s="413"/>
      <c r="I131" s="413"/>
      <c r="J131" s="413"/>
      <c r="K131" s="413"/>
      <c r="L131" s="413"/>
      <c r="M131" s="313">
        <v>0</v>
      </c>
      <c r="N131" s="313">
        <v>0</v>
      </c>
      <c r="O131" s="313">
        <v>0</v>
      </c>
      <c r="P131" s="313">
        <v>0</v>
      </c>
      <c r="Q131" s="313">
        <v>0</v>
      </c>
      <c r="R131" s="313">
        <v>0</v>
      </c>
      <c r="S131" s="313">
        <v>0</v>
      </c>
      <c r="T131" s="313">
        <v>0</v>
      </c>
      <c r="U131" s="313">
        <v>0</v>
      </c>
      <c r="V131" s="313">
        <v>0</v>
      </c>
      <c r="W131" s="313">
        <v>0</v>
      </c>
      <c r="X131" s="313">
        <v>0</v>
      </c>
      <c r="Y131" s="313">
        <v>0</v>
      </c>
      <c r="Z131" s="313">
        <v>0</v>
      </c>
      <c r="AA131" s="314">
        <v>0</v>
      </c>
    </row>
    <row r="132" spans="2:27">
      <c r="B132" s="246" t="s">
        <v>1074</v>
      </c>
      <c r="C132" s="49" t="s">
        <v>1068</v>
      </c>
      <c r="D132" s="56" t="s">
        <v>811</v>
      </c>
      <c r="E132" s="304" t="s">
        <v>1066</v>
      </c>
      <c r="F132" s="292">
        <v>3</v>
      </c>
      <c r="G132" s="410"/>
      <c r="H132" s="410"/>
      <c r="I132" s="410"/>
      <c r="J132" s="410"/>
      <c r="K132" s="410"/>
      <c r="L132" s="410"/>
      <c r="M132" s="1166">
        <v>0</v>
      </c>
      <c r="N132" s="1166">
        <v>0</v>
      </c>
      <c r="O132" s="1166">
        <v>0</v>
      </c>
      <c r="P132" s="1166">
        <v>0</v>
      </c>
      <c r="Q132" s="1166">
        <v>0</v>
      </c>
      <c r="R132" s="1166">
        <v>0</v>
      </c>
      <c r="S132" s="1166">
        <v>0</v>
      </c>
      <c r="T132" s="1166">
        <v>0</v>
      </c>
      <c r="U132" s="1166">
        <v>0</v>
      </c>
      <c r="V132" s="1166">
        <v>0</v>
      </c>
      <c r="W132" s="1166">
        <v>0</v>
      </c>
      <c r="X132" s="1166">
        <v>0</v>
      </c>
      <c r="Y132" s="1166">
        <v>0</v>
      </c>
      <c r="Z132" s="1166">
        <v>0</v>
      </c>
      <c r="AA132" s="1167">
        <v>0</v>
      </c>
    </row>
    <row r="133" spans="2:27">
      <c r="B133" s="246" t="s">
        <v>1075</v>
      </c>
      <c r="C133" s="49" t="s">
        <v>1070</v>
      </c>
      <c r="D133" s="56" t="s">
        <v>811</v>
      </c>
      <c r="E133" s="304" t="s">
        <v>1066</v>
      </c>
      <c r="F133" s="292">
        <v>3</v>
      </c>
      <c r="G133" s="410"/>
      <c r="H133" s="410"/>
      <c r="I133" s="410"/>
      <c r="J133" s="410"/>
      <c r="K133" s="410"/>
      <c r="L133" s="410"/>
      <c r="M133" s="1166">
        <v>0</v>
      </c>
      <c r="N133" s="1166">
        <v>0</v>
      </c>
      <c r="O133" s="1166">
        <v>0</v>
      </c>
      <c r="P133" s="1166">
        <v>0</v>
      </c>
      <c r="Q133" s="1166">
        <v>0</v>
      </c>
      <c r="R133" s="1166">
        <v>0</v>
      </c>
      <c r="S133" s="1166">
        <v>0</v>
      </c>
      <c r="T133" s="1166">
        <v>0</v>
      </c>
      <c r="U133" s="1166">
        <v>0</v>
      </c>
      <c r="V133" s="1166">
        <v>0</v>
      </c>
      <c r="W133" s="1166">
        <v>0</v>
      </c>
      <c r="X133" s="1166">
        <v>0</v>
      </c>
      <c r="Y133" s="1166">
        <v>0</v>
      </c>
      <c r="Z133" s="1166">
        <v>0</v>
      </c>
      <c r="AA133" s="1167">
        <v>0</v>
      </c>
    </row>
    <row r="134" spans="2:27">
      <c r="B134" s="246" t="s">
        <v>1076</v>
      </c>
      <c r="C134" s="49" t="s">
        <v>1072</v>
      </c>
      <c r="D134" s="56" t="s">
        <v>811</v>
      </c>
      <c r="E134" s="304" t="s">
        <v>1066</v>
      </c>
      <c r="F134" s="292">
        <v>3</v>
      </c>
      <c r="G134" s="410"/>
      <c r="H134" s="410"/>
      <c r="I134" s="410"/>
      <c r="J134" s="410"/>
      <c r="K134" s="410"/>
      <c r="L134" s="410"/>
      <c r="M134" s="1166">
        <v>0</v>
      </c>
      <c r="N134" s="1166">
        <v>0</v>
      </c>
      <c r="O134" s="1166">
        <v>0</v>
      </c>
      <c r="P134" s="1166">
        <v>0</v>
      </c>
      <c r="Q134" s="1166">
        <v>0</v>
      </c>
      <c r="R134" s="1166">
        <v>0</v>
      </c>
      <c r="S134" s="1166">
        <v>0</v>
      </c>
      <c r="T134" s="1166">
        <v>0</v>
      </c>
      <c r="U134" s="1166">
        <v>0</v>
      </c>
      <c r="V134" s="1166">
        <v>0</v>
      </c>
      <c r="W134" s="1166">
        <v>0</v>
      </c>
      <c r="X134" s="1166">
        <v>0</v>
      </c>
      <c r="Y134" s="1166">
        <v>0</v>
      </c>
      <c r="Z134" s="1166">
        <v>0</v>
      </c>
      <c r="AA134" s="1167">
        <v>0</v>
      </c>
    </row>
    <row r="135" spans="2:27">
      <c r="B135" s="246" t="s">
        <v>1077</v>
      </c>
      <c r="C135" s="49" t="s">
        <v>1065</v>
      </c>
      <c r="D135" s="56" t="s">
        <v>1012</v>
      </c>
      <c r="E135" s="304" t="s">
        <v>1066</v>
      </c>
      <c r="F135" s="292">
        <v>3</v>
      </c>
      <c r="G135" s="311">
        <f t="shared" ref="G135:L135" si="30">SUM(G127, G131)</f>
        <v>0</v>
      </c>
      <c r="H135" s="311">
        <f t="shared" si="30"/>
        <v>0</v>
      </c>
      <c r="I135" s="311">
        <f t="shared" si="30"/>
        <v>0</v>
      </c>
      <c r="J135" s="311">
        <f t="shared" si="30"/>
        <v>0</v>
      </c>
      <c r="K135" s="311">
        <f t="shared" si="30"/>
        <v>0</v>
      </c>
      <c r="L135" s="311">
        <f t="shared" si="30"/>
        <v>0</v>
      </c>
      <c r="M135" s="311">
        <f t="shared" ref="M135:AA135" si="31">SUM(M127, M131)</f>
        <v>0</v>
      </c>
      <c r="N135" s="311">
        <f t="shared" si="31"/>
        <v>0</v>
      </c>
      <c r="O135" s="311">
        <f t="shared" si="31"/>
        <v>0</v>
      </c>
      <c r="P135" s="311">
        <f t="shared" si="31"/>
        <v>0</v>
      </c>
      <c r="Q135" s="311">
        <f t="shared" si="31"/>
        <v>0</v>
      </c>
      <c r="R135" s="311">
        <f t="shared" si="31"/>
        <v>0</v>
      </c>
      <c r="S135" s="311">
        <f t="shared" si="31"/>
        <v>0</v>
      </c>
      <c r="T135" s="311">
        <f t="shared" si="31"/>
        <v>0</v>
      </c>
      <c r="U135" s="311">
        <f t="shared" si="31"/>
        <v>0</v>
      </c>
      <c r="V135" s="311">
        <f t="shared" si="31"/>
        <v>0</v>
      </c>
      <c r="W135" s="311">
        <f t="shared" si="31"/>
        <v>0</v>
      </c>
      <c r="X135" s="311">
        <f t="shared" si="31"/>
        <v>0</v>
      </c>
      <c r="Y135" s="311">
        <f t="shared" si="31"/>
        <v>0</v>
      </c>
      <c r="Z135" s="311">
        <f t="shared" si="31"/>
        <v>0</v>
      </c>
      <c r="AA135" s="311">
        <f t="shared" si="31"/>
        <v>0</v>
      </c>
    </row>
    <row r="136" spans="2:27">
      <c r="B136" s="246" t="s">
        <v>1078</v>
      </c>
      <c r="C136" s="49" t="s">
        <v>1079</v>
      </c>
      <c r="D136" s="56" t="s">
        <v>816</v>
      </c>
      <c r="E136" s="304" t="s">
        <v>1066</v>
      </c>
      <c r="F136" s="292">
        <v>3</v>
      </c>
      <c r="G136" s="412"/>
      <c r="H136" s="413"/>
      <c r="I136" s="413"/>
      <c r="J136" s="413"/>
      <c r="K136" s="413"/>
      <c r="L136" s="413"/>
      <c r="M136" s="313">
        <v>5.718</v>
      </c>
      <c r="N136" s="313">
        <v>5.718</v>
      </c>
      <c r="O136" s="313">
        <v>5.718</v>
      </c>
      <c r="P136" s="313">
        <v>5.718</v>
      </c>
      <c r="Q136" s="313">
        <v>5.718</v>
      </c>
      <c r="R136" s="313">
        <v>26.481999999999999</v>
      </c>
      <c r="S136" s="313">
        <v>0</v>
      </c>
      <c r="T136" s="313">
        <v>0</v>
      </c>
      <c r="U136" s="313">
        <v>0</v>
      </c>
      <c r="V136" s="313">
        <v>0</v>
      </c>
      <c r="W136" s="313">
        <v>0</v>
      </c>
      <c r="X136" s="313">
        <v>0</v>
      </c>
      <c r="Y136" s="313">
        <v>0</v>
      </c>
      <c r="Z136" s="313">
        <v>0</v>
      </c>
      <c r="AA136" s="313">
        <v>0</v>
      </c>
    </row>
    <row r="137" spans="2:27" ht="28.5">
      <c r="B137" s="246" t="s">
        <v>1080</v>
      </c>
      <c r="C137" s="49" t="s">
        <v>1081</v>
      </c>
      <c r="D137" s="56" t="s">
        <v>816</v>
      </c>
      <c r="E137" s="304" t="s">
        <v>1066</v>
      </c>
      <c r="F137" s="292">
        <v>3</v>
      </c>
      <c r="G137" s="410"/>
      <c r="H137" s="410"/>
      <c r="I137" s="410"/>
      <c r="J137" s="410"/>
      <c r="K137" s="410"/>
      <c r="L137" s="410"/>
      <c r="M137" s="1166">
        <v>0</v>
      </c>
      <c r="N137" s="1166">
        <v>0</v>
      </c>
      <c r="O137" s="1166">
        <v>0</v>
      </c>
      <c r="P137" s="1166">
        <v>0</v>
      </c>
      <c r="Q137" s="1166">
        <v>0</v>
      </c>
      <c r="R137" s="1166">
        <v>0</v>
      </c>
      <c r="S137" s="1166">
        <v>0</v>
      </c>
      <c r="T137" s="1166">
        <v>0</v>
      </c>
      <c r="U137" s="1166">
        <v>0</v>
      </c>
      <c r="V137" s="1166">
        <v>0</v>
      </c>
      <c r="W137" s="1166">
        <v>0</v>
      </c>
      <c r="X137" s="1166">
        <v>0</v>
      </c>
      <c r="Y137" s="1166">
        <v>0</v>
      </c>
      <c r="Z137" s="1166">
        <v>0</v>
      </c>
      <c r="AA137" s="1166">
        <v>0</v>
      </c>
    </row>
    <row r="138" spans="2:27" ht="28.5">
      <c r="B138" s="246" t="s">
        <v>1082</v>
      </c>
      <c r="C138" s="49" t="s">
        <v>1083</v>
      </c>
      <c r="D138" s="56" t="s">
        <v>816</v>
      </c>
      <c r="E138" s="304" t="s">
        <v>1066</v>
      </c>
      <c r="F138" s="292">
        <v>3</v>
      </c>
      <c r="G138" s="410"/>
      <c r="H138" s="410"/>
      <c r="I138" s="410"/>
      <c r="J138" s="410"/>
      <c r="K138" s="410"/>
      <c r="L138" s="410"/>
      <c r="M138" s="1549">
        <v>5.718</v>
      </c>
      <c r="N138" s="1549">
        <v>5.718</v>
      </c>
      <c r="O138" s="1549">
        <v>5.718</v>
      </c>
      <c r="P138" s="1549">
        <v>5.718</v>
      </c>
      <c r="Q138" s="1549">
        <v>5.718</v>
      </c>
      <c r="R138" s="1549">
        <v>13.241</v>
      </c>
      <c r="S138" s="1166">
        <v>0</v>
      </c>
      <c r="T138" s="1166">
        <v>0</v>
      </c>
      <c r="U138" s="1166">
        <v>0</v>
      </c>
      <c r="V138" s="1166">
        <v>0</v>
      </c>
      <c r="W138" s="1166">
        <v>0</v>
      </c>
      <c r="X138" s="1166">
        <v>0</v>
      </c>
      <c r="Y138" s="1166">
        <v>0</v>
      </c>
      <c r="Z138" s="1166">
        <v>0</v>
      </c>
      <c r="AA138" s="1166">
        <v>0</v>
      </c>
    </row>
    <row r="139" spans="2:27">
      <c r="B139" s="246" t="s">
        <v>1084</v>
      </c>
      <c r="C139" s="49" t="s">
        <v>1085</v>
      </c>
      <c r="D139" s="56" t="s">
        <v>816</v>
      </c>
      <c r="E139" s="304" t="s">
        <v>1066</v>
      </c>
      <c r="F139" s="292">
        <v>3</v>
      </c>
      <c r="G139" s="410"/>
      <c r="H139" s="410"/>
      <c r="I139" s="410"/>
      <c r="J139" s="410"/>
      <c r="K139" s="410"/>
      <c r="L139" s="410"/>
      <c r="M139" s="1549">
        <v>0</v>
      </c>
      <c r="N139" s="1549">
        <v>0</v>
      </c>
      <c r="O139" s="1549">
        <v>0</v>
      </c>
      <c r="P139" s="1549">
        <v>0</v>
      </c>
      <c r="Q139" s="1549">
        <v>0</v>
      </c>
      <c r="R139" s="1549">
        <v>13.241</v>
      </c>
      <c r="S139" s="1166">
        <v>0</v>
      </c>
      <c r="T139" s="1166">
        <v>0</v>
      </c>
      <c r="U139" s="1166">
        <v>0</v>
      </c>
      <c r="V139" s="1166">
        <v>0</v>
      </c>
      <c r="W139" s="1166">
        <v>0</v>
      </c>
      <c r="X139" s="1166">
        <v>0</v>
      </c>
      <c r="Y139" s="1166">
        <v>0</v>
      </c>
      <c r="Z139" s="1166">
        <v>0</v>
      </c>
      <c r="AA139" s="1166">
        <v>0</v>
      </c>
    </row>
    <row r="140" spans="2:27">
      <c r="B140" s="246" t="s">
        <v>1086</v>
      </c>
      <c r="C140" s="49" t="s">
        <v>1079</v>
      </c>
      <c r="D140" s="56" t="s">
        <v>811</v>
      </c>
      <c r="E140" s="304" t="s">
        <v>1066</v>
      </c>
      <c r="F140" s="292">
        <v>3</v>
      </c>
      <c r="G140" s="412"/>
      <c r="H140" s="413"/>
      <c r="I140" s="413"/>
      <c r="J140" s="413"/>
      <c r="K140" s="413"/>
      <c r="L140" s="413"/>
      <c r="M140" s="313">
        <v>0</v>
      </c>
      <c r="N140" s="313">
        <v>0</v>
      </c>
      <c r="O140" s="313">
        <v>0</v>
      </c>
      <c r="P140" s="313">
        <v>0</v>
      </c>
      <c r="Q140" s="313">
        <v>0</v>
      </c>
      <c r="R140" s="313">
        <v>0</v>
      </c>
      <c r="S140" s="313">
        <v>0</v>
      </c>
      <c r="T140" s="313">
        <v>0</v>
      </c>
      <c r="U140" s="313">
        <v>0</v>
      </c>
      <c r="V140" s="313">
        <v>0</v>
      </c>
      <c r="W140" s="313">
        <v>0</v>
      </c>
      <c r="X140" s="313">
        <v>0</v>
      </c>
      <c r="Y140" s="313">
        <v>0</v>
      </c>
      <c r="Z140" s="313">
        <v>0</v>
      </c>
      <c r="AA140" s="313">
        <v>0</v>
      </c>
    </row>
    <row r="141" spans="2:27" ht="28.5">
      <c r="B141" s="246" t="s">
        <v>1087</v>
      </c>
      <c r="C141" s="49" t="s">
        <v>1081</v>
      </c>
      <c r="D141" s="56" t="s">
        <v>811</v>
      </c>
      <c r="E141" s="304" t="s">
        <v>1066</v>
      </c>
      <c r="F141" s="292">
        <v>3</v>
      </c>
      <c r="G141" s="410"/>
      <c r="H141" s="410"/>
      <c r="I141" s="410"/>
      <c r="J141" s="410"/>
      <c r="K141" s="410"/>
      <c r="L141" s="410"/>
      <c r="M141" s="1166">
        <v>0</v>
      </c>
      <c r="N141" s="1166">
        <v>0</v>
      </c>
      <c r="O141" s="1166">
        <v>0</v>
      </c>
      <c r="P141" s="1166">
        <v>0</v>
      </c>
      <c r="Q141" s="1166">
        <v>0</v>
      </c>
      <c r="R141" s="1166">
        <v>0</v>
      </c>
      <c r="S141" s="1166">
        <v>0</v>
      </c>
      <c r="T141" s="1166">
        <v>0</v>
      </c>
      <c r="U141" s="1166">
        <v>0</v>
      </c>
      <c r="V141" s="1166">
        <v>0</v>
      </c>
      <c r="W141" s="1166">
        <v>0</v>
      </c>
      <c r="X141" s="1166">
        <v>0</v>
      </c>
      <c r="Y141" s="1166">
        <v>0</v>
      </c>
      <c r="Z141" s="1166">
        <v>0</v>
      </c>
      <c r="AA141" s="1166">
        <v>0</v>
      </c>
    </row>
    <row r="142" spans="2:27">
      <c r="B142" s="246" t="s">
        <v>1088</v>
      </c>
      <c r="C142" s="49" t="s">
        <v>1089</v>
      </c>
      <c r="D142" s="56" t="s">
        <v>811</v>
      </c>
      <c r="E142" s="304" t="s">
        <v>1066</v>
      </c>
      <c r="F142" s="292">
        <v>3</v>
      </c>
      <c r="G142" s="410"/>
      <c r="H142" s="410"/>
      <c r="I142" s="410"/>
      <c r="J142" s="410"/>
      <c r="K142" s="410"/>
      <c r="L142" s="410"/>
      <c r="M142" s="1166">
        <v>0</v>
      </c>
      <c r="N142" s="1166">
        <v>0</v>
      </c>
      <c r="O142" s="1166">
        <v>0</v>
      </c>
      <c r="P142" s="1166">
        <v>0</v>
      </c>
      <c r="Q142" s="1166">
        <v>0</v>
      </c>
      <c r="R142" s="1166">
        <v>0</v>
      </c>
      <c r="S142" s="1166">
        <v>0</v>
      </c>
      <c r="T142" s="1166">
        <v>0</v>
      </c>
      <c r="U142" s="1166">
        <v>0</v>
      </c>
      <c r="V142" s="1166">
        <v>0</v>
      </c>
      <c r="W142" s="1166">
        <v>0</v>
      </c>
      <c r="X142" s="1166">
        <v>0</v>
      </c>
      <c r="Y142" s="1166">
        <v>0</v>
      </c>
      <c r="Z142" s="1166">
        <v>0</v>
      </c>
      <c r="AA142" s="1166">
        <v>0</v>
      </c>
    </row>
    <row r="143" spans="2:27">
      <c r="B143" s="246" t="s">
        <v>1090</v>
      </c>
      <c r="C143" s="49" t="s">
        <v>1085</v>
      </c>
      <c r="D143" s="56" t="s">
        <v>811</v>
      </c>
      <c r="E143" s="304" t="s">
        <v>1066</v>
      </c>
      <c r="F143" s="292">
        <v>3</v>
      </c>
      <c r="G143" s="410"/>
      <c r="H143" s="410"/>
      <c r="I143" s="410"/>
      <c r="J143" s="410"/>
      <c r="K143" s="410"/>
      <c r="L143" s="410"/>
      <c r="M143" s="1166">
        <v>0</v>
      </c>
      <c r="N143" s="1166">
        <v>0</v>
      </c>
      <c r="O143" s="1166">
        <v>0</v>
      </c>
      <c r="P143" s="1166">
        <v>0</v>
      </c>
      <c r="Q143" s="1166">
        <v>0</v>
      </c>
      <c r="R143" s="1166">
        <v>0</v>
      </c>
      <c r="S143" s="1166">
        <v>0</v>
      </c>
      <c r="T143" s="1166">
        <v>0</v>
      </c>
      <c r="U143" s="1166">
        <v>0</v>
      </c>
      <c r="V143" s="1166">
        <v>0</v>
      </c>
      <c r="W143" s="1166">
        <v>0</v>
      </c>
      <c r="X143" s="1166">
        <v>0</v>
      </c>
      <c r="Y143" s="1166">
        <v>0</v>
      </c>
      <c r="Z143" s="1166">
        <v>0</v>
      </c>
      <c r="AA143" s="1166">
        <v>0</v>
      </c>
    </row>
    <row r="144" spans="2:27">
      <c r="B144" s="246" t="s">
        <v>1091</v>
      </c>
      <c r="C144" s="49" t="s">
        <v>1079</v>
      </c>
      <c r="D144" s="56" t="s">
        <v>1012</v>
      </c>
      <c r="E144" s="304" t="s">
        <v>1066</v>
      </c>
      <c r="F144" s="292">
        <v>3</v>
      </c>
      <c r="G144" s="311">
        <f t="shared" ref="G144:L144" si="32">SUM(G136,G140)</f>
        <v>0</v>
      </c>
      <c r="H144" s="311">
        <f t="shared" si="32"/>
        <v>0</v>
      </c>
      <c r="I144" s="311">
        <f t="shared" si="32"/>
        <v>0</v>
      </c>
      <c r="J144" s="311">
        <f t="shared" si="32"/>
        <v>0</v>
      </c>
      <c r="K144" s="311">
        <f t="shared" si="32"/>
        <v>0</v>
      </c>
      <c r="L144" s="311">
        <f t="shared" si="32"/>
        <v>0</v>
      </c>
      <c r="M144" s="311">
        <f t="shared" ref="M144:AA144" si="33">SUM(M136,M140)</f>
        <v>5.718</v>
      </c>
      <c r="N144" s="311">
        <f t="shared" si="33"/>
        <v>5.718</v>
      </c>
      <c r="O144" s="311">
        <f t="shared" si="33"/>
        <v>5.718</v>
      </c>
      <c r="P144" s="311">
        <f t="shared" si="33"/>
        <v>5.718</v>
      </c>
      <c r="Q144" s="311">
        <f t="shared" si="33"/>
        <v>5.718</v>
      </c>
      <c r="R144" s="311">
        <f t="shared" si="33"/>
        <v>26.481999999999999</v>
      </c>
      <c r="S144" s="311">
        <f t="shared" si="33"/>
        <v>0</v>
      </c>
      <c r="T144" s="311">
        <f t="shared" si="33"/>
        <v>0</v>
      </c>
      <c r="U144" s="311">
        <f t="shared" si="33"/>
        <v>0</v>
      </c>
      <c r="V144" s="311">
        <f t="shared" si="33"/>
        <v>0</v>
      </c>
      <c r="W144" s="311">
        <f t="shared" si="33"/>
        <v>0</v>
      </c>
      <c r="X144" s="311">
        <f t="shared" si="33"/>
        <v>0</v>
      </c>
      <c r="Y144" s="311">
        <f t="shared" si="33"/>
        <v>0</v>
      </c>
      <c r="Z144" s="311">
        <f t="shared" si="33"/>
        <v>0</v>
      </c>
      <c r="AA144" s="311">
        <f t="shared" si="33"/>
        <v>0</v>
      </c>
    </row>
    <row r="145" spans="2:27">
      <c r="B145" s="246" t="s">
        <v>1092</v>
      </c>
      <c r="C145" s="49" t="s">
        <v>1093</v>
      </c>
      <c r="D145" s="56" t="s">
        <v>816</v>
      </c>
      <c r="E145" s="304" t="s">
        <v>1066</v>
      </c>
      <c r="F145" s="292">
        <v>3</v>
      </c>
      <c r="G145" s="412"/>
      <c r="H145" s="413"/>
      <c r="I145" s="413"/>
      <c r="J145" s="413"/>
      <c r="K145" s="413"/>
      <c r="L145" s="413"/>
      <c r="M145" s="313">
        <v>0.31</v>
      </c>
      <c r="N145" s="313">
        <v>0.31</v>
      </c>
      <c r="O145" s="313">
        <v>0.31</v>
      </c>
      <c r="P145" s="313">
        <v>0.31</v>
      </c>
      <c r="Q145" s="313">
        <v>0.31</v>
      </c>
      <c r="R145" s="313">
        <v>2.94</v>
      </c>
      <c r="S145" s="313">
        <v>0</v>
      </c>
      <c r="T145" s="313">
        <v>0</v>
      </c>
      <c r="U145" s="313">
        <v>0</v>
      </c>
      <c r="V145" s="313">
        <v>0</v>
      </c>
      <c r="W145" s="313">
        <v>0</v>
      </c>
      <c r="X145" s="313">
        <v>0</v>
      </c>
      <c r="Y145" s="313">
        <v>0</v>
      </c>
      <c r="Z145" s="313">
        <v>0</v>
      </c>
      <c r="AA145" s="313">
        <v>0</v>
      </c>
    </row>
    <row r="146" spans="2:27">
      <c r="B146" s="246" t="s">
        <v>1094</v>
      </c>
      <c r="C146" s="49" t="s">
        <v>1095</v>
      </c>
      <c r="D146" s="56" t="s">
        <v>816</v>
      </c>
      <c r="E146" s="304" t="s">
        <v>1066</v>
      </c>
      <c r="F146" s="292">
        <v>3</v>
      </c>
      <c r="G146" s="410"/>
      <c r="H146" s="410"/>
      <c r="I146" s="410"/>
      <c r="J146" s="410"/>
      <c r="K146" s="410"/>
      <c r="L146" s="410"/>
      <c r="M146" s="1166">
        <v>0</v>
      </c>
      <c r="N146" s="1166">
        <v>0</v>
      </c>
      <c r="O146" s="1166">
        <v>0</v>
      </c>
      <c r="P146" s="1166">
        <v>0</v>
      </c>
      <c r="Q146" s="1166">
        <v>0</v>
      </c>
      <c r="R146" s="1166">
        <v>0</v>
      </c>
      <c r="S146" s="1166">
        <v>0</v>
      </c>
      <c r="T146" s="1166">
        <v>0</v>
      </c>
      <c r="U146" s="1166">
        <v>0</v>
      </c>
      <c r="V146" s="1166">
        <v>0</v>
      </c>
      <c r="W146" s="1166">
        <v>0</v>
      </c>
      <c r="X146" s="1166">
        <v>0</v>
      </c>
      <c r="Y146" s="1166">
        <v>0</v>
      </c>
      <c r="Z146" s="1166">
        <v>0</v>
      </c>
      <c r="AA146" s="1166">
        <v>0</v>
      </c>
    </row>
    <row r="147" spans="2:27">
      <c r="B147" s="246" t="s">
        <v>1096</v>
      </c>
      <c r="C147" s="49" t="s">
        <v>1097</v>
      </c>
      <c r="D147" s="56" t="s">
        <v>816</v>
      </c>
      <c r="E147" s="304" t="s">
        <v>1066</v>
      </c>
      <c r="F147" s="292">
        <v>3</v>
      </c>
      <c r="G147" s="410"/>
      <c r="H147" s="410"/>
      <c r="I147" s="410"/>
      <c r="J147" s="410"/>
      <c r="K147" s="410"/>
      <c r="L147" s="410"/>
      <c r="M147" s="313">
        <v>0.31</v>
      </c>
      <c r="N147" s="313">
        <v>0.31</v>
      </c>
      <c r="O147" s="313">
        <v>0.31</v>
      </c>
      <c r="P147" s="313">
        <v>0.31</v>
      </c>
      <c r="Q147" s="313">
        <v>0.31</v>
      </c>
      <c r="R147" s="313">
        <v>2.94</v>
      </c>
      <c r="S147" s="1166">
        <v>0</v>
      </c>
      <c r="T147" s="1166">
        <v>0</v>
      </c>
      <c r="U147" s="1166">
        <v>0</v>
      </c>
      <c r="V147" s="1166">
        <v>0</v>
      </c>
      <c r="W147" s="1166">
        <v>0</v>
      </c>
      <c r="X147" s="1166">
        <v>0</v>
      </c>
      <c r="Y147" s="1166">
        <v>0</v>
      </c>
      <c r="Z147" s="1166">
        <v>0</v>
      </c>
      <c r="AA147" s="1166">
        <v>0</v>
      </c>
    </row>
    <row r="148" spans="2:27">
      <c r="B148" s="246" t="s">
        <v>1098</v>
      </c>
      <c r="C148" s="49" t="s">
        <v>1099</v>
      </c>
      <c r="D148" s="56" t="s">
        <v>816</v>
      </c>
      <c r="E148" s="304" t="s">
        <v>1066</v>
      </c>
      <c r="F148" s="292">
        <v>3</v>
      </c>
      <c r="G148" s="410"/>
      <c r="H148" s="410"/>
      <c r="I148" s="410"/>
      <c r="J148" s="410"/>
      <c r="K148" s="410"/>
      <c r="L148" s="410"/>
      <c r="M148" s="1166">
        <v>0</v>
      </c>
      <c r="N148" s="1166">
        <v>0</v>
      </c>
      <c r="O148" s="1166">
        <v>0</v>
      </c>
      <c r="P148" s="1166">
        <v>0</v>
      </c>
      <c r="Q148" s="1166">
        <v>0</v>
      </c>
      <c r="R148" s="1166">
        <v>0</v>
      </c>
      <c r="S148" s="1166">
        <v>0</v>
      </c>
      <c r="T148" s="1166">
        <v>0</v>
      </c>
      <c r="U148" s="1166">
        <v>0</v>
      </c>
      <c r="V148" s="1166">
        <v>0</v>
      </c>
      <c r="W148" s="1166">
        <v>0</v>
      </c>
      <c r="X148" s="1166">
        <v>0</v>
      </c>
      <c r="Y148" s="1166">
        <v>0</v>
      </c>
      <c r="Z148" s="1166">
        <v>0</v>
      </c>
      <c r="AA148" s="1166">
        <v>0</v>
      </c>
    </row>
    <row r="149" spans="2:27">
      <c r="B149" s="246" t="s">
        <v>1100</v>
      </c>
      <c r="C149" s="49" t="s">
        <v>1093</v>
      </c>
      <c r="D149" s="56" t="s">
        <v>811</v>
      </c>
      <c r="E149" s="304" t="s">
        <v>1066</v>
      </c>
      <c r="F149" s="292">
        <v>3</v>
      </c>
      <c r="G149" s="412"/>
      <c r="H149" s="413"/>
      <c r="I149" s="413"/>
      <c r="J149" s="413"/>
      <c r="K149" s="413"/>
      <c r="L149" s="413"/>
      <c r="M149" s="313">
        <v>0</v>
      </c>
      <c r="N149" s="313">
        <v>0</v>
      </c>
      <c r="O149" s="313">
        <v>0</v>
      </c>
      <c r="P149" s="313">
        <v>0</v>
      </c>
      <c r="Q149" s="313">
        <v>0</v>
      </c>
      <c r="R149" s="313">
        <v>0</v>
      </c>
      <c r="S149" s="313">
        <v>0</v>
      </c>
      <c r="T149" s="313">
        <v>0</v>
      </c>
      <c r="U149" s="313">
        <v>0</v>
      </c>
      <c r="V149" s="313">
        <v>0</v>
      </c>
      <c r="W149" s="313">
        <v>0</v>
      </c>
      <c r="X149" s="313">
        <v>0</v>
      </c>
      <c r="Y149" s="313">
        <v>0</v>
      </c>
      <c r="Z149" s="313">
        <v>0</v>
      </c>
      <c r="AA149" s="313">
        <v>0</v>
      </c>
    </row>
    <row r="150" spans="2:27">
      <c r="B150" s="246" t="s">
        <v>1101</v>
      </c>
      <c r="C150" s="49" t="s">
        <v>1095</v>
      </c>
      <c r="D150" s="56" t="s">
        <v>811</v>
      </c>
      <c r="E150" s="304" t="s">
        <v>1066</v>
      </c>
      <c r="F150" s="292">
        <v>3</v>
      </c>
      <c r="G150" s="410"/>
      <c r="H150" s="410"/>
      <c r="I150" s="410"/>
      <c r="J150" s="410"/>
      <c r="K150" s="410"/>
      <c r="L150" s="410"/>
      <c r="M150" s="1166">
        <v>0</v>
      </c>
      <c r="N150" s="1166">
        <v>0</v>
      </c>
      <c r="O150" s="1166">
        <v>0</v>
      </c>
      <c r="P150" s="1166">
        <v>0</v>
      </c>
      <c r="Q150" s="1166">
        <v>0</v>
      </c>
      <c r="R150" s="1166">
        <v>0</v>
      </c>
      <c r="S150" s="1166">
        <v>0</v>
      </c>
      <c r="T150" s="1166">
        <v>0</v>
      </c>
      <c r="U150" s="1166">
        <v>0</v>
      </c>
      <c r="V150" s="1166">
        <v>0</v>
      </c>
      <c r="W150" s="1166">
        <v>0</v>
      </c>
      <c r="X150" s="1166">
        <v>0</v>
      </c>
      <c r="Y150" s="1166">
        <v>0</v>
      </c>
      <c r="Z150" s="1166">
        <v>0</v>
      </c>
      <c r="AA150" s="1166">
        <v>0</v>
      </c>
    </row>
    <row r="151" spans="2:27">
      <c r="B151" s="246" t="s">
        <v>1102</v>
      </c>
      <c r="C151" s="49" t="s">
        <v>1097</v>
      </c>
      <c r="D151" s="56" t="s">
        <v>811</v>
      </c>
      <c r="E151" s="304" t="s">
        <v>1066</v>
      </c>
      <c r="F151" s="292">
        <v>3</v>
      </c>
      <c r="G151" s="410"/>
      <c r="H151" s="410"/>
      <c r="I151" s="410"/>
      <c r="J151" s="410"/>
      <c r="K151" s="410"/>
      <c r="L151" s="410"/>
      <c r="M151" s="1166">
        <v>0</v>
      </c>
      <c r="N151" s="1166">
        <v>0</v>
      </c>
      <c r="O151" s="1166">
        <v>0</v>
      </c>
      <c r="P151" s="1166">
        <v>0</v>
      </c>
      <c r="Q151" s="1166">
        <v>0</v>
      </c>
      <c r="R151" s="1166">
        <v>0</v>
      </c>
      <c r="S151" s="1166">
        <v>0</v>
      </c>
      <c r="T151" s="1166">
        <v>0</v>
      </c>
      <c r="U151" s="1166">
        <v>0</v>
      </c>
      <c r="V151" s="1166">
        <v>0</v>
      </c>
      <c r="W151" s="1166">
        <v>0</v>
      </c>
      <c r="X151" s="1166">
        <v>0</v>
      </c>
      <c r="Y151" s="1166">
        <v>0</v>
      </c>
      <c r="Z151" s="1166">
        <v>0</v>
      </c>
      <c r="AA151" s="1166">
        <v>0</v>
      </c>
    </row>
    <row r="152" spans="2:27">
      <c r="B152" s="246" t="s">
        <v>1103</v>
      </c>
      <c r="C152" s="49" t="s">
        <v>1099</v>
      </c>
      <c r="D152" s="56" t="s">
        <v>811</v>
      </c>
      <c r="E152" s="304" t="s">
        <v>1066</v>
      </c>
      <c r="F152" s="292">
        <v>3</v>
      </c>
      <c r="G152" s="410"/>
      <c r="H152" s="410"/>
      <c r="I152" s="410"/>
      <c r="J152" s="410"/>
      <c r="K152" s="410"/>
      <c r="L152" s="410"/>
      <c r="M152" s="1166">
        <v>0</v>
      </c>
      <c r="N152" s="1166">
        <v>0</v>
      </c>
      <c r="O152" s="1166">
        <v>0</v>
      </c>
      <c r="P152" s="1166">
        <v>0</v>
      </c>
      <c r="Q152" s="1166">
        <v>0</v>
      </c>
      <c r="R152" s="1166">
        <v>0</v>
      </c>
      <c r="S152" s="1166">
        <v>0</v>
      </c>
      <c r="T152" s="1166">
        <v>0</v>
      </c>
      <c r="U152" s="1166">
        <v>0</v>
      </c>
      <c r="V152" s="1166">
        <v>0</v>
      </c>
      <c r="W152" s="1166">
        <v>0</v>
      </c>
      <c r="X152" s="1166">
        <v>0</v>
      </c>
      <c r="Y152" s="1166">
        <v>0</v>
      </c>
      <c r="Z152" s="1166">
        <v>0</v>
      </c>
      <c r="AA152" s="1166">
        <v>0</v>
      </c>
    </row>
    <row r="153" spans="2:27">
      <c r="B153" s="246" t="s">
        <v>1104</v>
      </c>
      <c r="C153" s="49" t="s">
        <v>1095</v>
      </c>
      <c r="D153" s="56" t="s">
        <v>1012</v>
      </c>
      <c r="E153" s="304" t="s">
        <v>1066</v>
      </c>
      <c r="F153" s="292">
        <v>3</v>
      </c>
      <c r="G153" s="311">
        <f t="shared" ref="G153:L153" si="34">SUM(G145,G149)</f>
        <v>0</v>
      </c>
      <c r="H153" s="311">
        <f t="shared" si="34"/>
        <v>0</v>
      </c>
      <c r="I153" s="311">
        <f t="shared" si="34"/>
        <v>0</v>
      </c>
      <c r="J153" s="311">
        <f t="shared" si="34"/>
        <v>0</v>
      </c>
      <c r="K153" s="311">
        <f t="shared" si="34"/>
        <v>0</v>
      </c>
      <c r="L153" s="311">
        <f t="shared" si="34"/>
        <v>0</v>
      </c>
      <c r="M153" s="311">
        <f t="shared" ref="M153:AA153" si="35">SUM(M145,M149)</f>
        <v>0.31</v>
      </c>
      <c r="N153" s="311">
        <f t="shared" si="35"/>
        <v>0.31</v>
      </c>
      <c r="O153" s="311">
        <f t="shared" si="35"/>
        <v>0.31</v>
      </c>
      <c r="P153" s="311">
        <f t="shared" si="35"/>
        <v>0.31</v>
      </c>
      <c r="Q153" s="311">
        <f t="shared" si="35"/>
        <v>0.31</v>
      </c>
      <c r="R153" s="311">
        <f t="shared" si="35"/>
        <v>2.94</v>
      </c>
      <c r="S153" s="311">
        <f t="shared" si="35"/>
        <v>0</v>
      </c>
      <c r="T153" s="311">
        <f t="shared" si="35"/>
        <v>0</v>
      </c>
      <c r="U153" s="311">
        <f t="shared" si="35"/>
        <v>0</v>
      </c>
      <c r="V153" s="311">
        <f t="shared" si="35"/>
        <v>0</v>
      </c>
      <c r="W153" s="311">
        <f t="shared" si="35"/>
        <v>0</v>
      </c>
      <c r="X153" s="311">
        <f t="shared" si="35"/>
        <v>0</v>
      </c>
      <c r="Y153" s="311">
        <f t="shared" si="35"/>
        <v>0</v>
      </c>
      <c r="Z153" s="311">
        <f t="shared" si="35"/>
        <v>0</v>
      </c>
      <c r="AA153" s="311">
        <f t="shared" si="35"/>
        <v>0</v>
      </c>
    </row>
    <row r="154" spans="2:27">
      <c r="B154" s="246" t="s">
        <v>1105</v>
      </c>
      <c r="C154" s="49" t="s">
        <v>1106</v>
      </c>
      <c r="D154" s="56" t="s">
        <v>816</v>
      </c>
      <c r="E154" s="304" t="s">
        <v>1066</v>
      </c>
      <c r="F154" s="292">
        <v>3</v>
      </c>
      <c r="G154" s="410"/>
      <c r="H154" s="410"/>
      <c r="I154" s="410"/>
      <c r="J154" s="410"/>
      <c r="K154" s="410"/>
      <c r="L154" s="410"/>
      <c r="M154" s="1166"/>
      <c r="N154" s="1166"/>
      <c r="O154" s="1166"/>
      <c r="P154" s="1166"/>
      <c r="Q154" s="1166"/>
      <c r="R154" s="1166"/>
      <c r="S154" s="1166"/>
      <c r="T154" s="1166"/>
      <c r="U154" s="1166"/>
      <c r="V154" s="1166"/>
      <c r="W154" s="1166"/>
      <c r="X154" s="1166"/>
      <c r="Y154" s="1166"/>
      <c r="Z154" s="1166"/>
      <c r="AA154" s="1167"/>
    </row>
    <row r="155" spans="2:27">
      <c r="B155" s="246" t="s">
        <v>1107</v>
      </c>
      <c r="C155" s="49" t="s">
        <v>1108</v>
      </c>
      <c r="D155" s="56" t="s">
        <v>816</v>
      </c>
      <c r="E155" s="304" t="s">
        <v>1066</v>
      </c>
      <c r="F155" s="292">
        <v>3</v>
      </c>
      <c r="G155" s="410"/>
      <c r="H155" s="410"/>
      <c r="I155" s="410"/>
      <c r="J155" s="410"/>
      <c r="K155" s="410"/>
      <c r="L155" s="410"/>
      <c r="M155" s="1166">
        <v>0.27800000000000002</v>
      </c>
      <c r="N155" s="1166">
        <v>0.27800000000000002</v>
      </c>
      <c r="O155" s="1166">
        <v>0.27800000000000002</v>
      </c>
      <c r="P155" s="1166">
        <v>0.27800000000000002</v>
      </c>
      <c r="Q155" s="1166">
        <v>0.27800000000000002</v>
      </c>
      <c r="R155" s="1166">
        <v>0</v>
      </c>
      <c r="S155" s="1166">
        <v>0</v>
      </c>
      <c r="T155" s="1166">
        <v>0</v>
      </c>
      <c r="U155" s="1166">
        <v>2.94</v>
      </c>
      <c r="V155" s="1166">
        <v>0</v>
      </c>
      <c r="W155" s="1166">
        <v>0</v>
      </c>
      <c r="X155" s="1166">
        <v>0</v>
      </c>
      <c r="Y155" s="1166">
        <v>0</v>
      </c>
      <c r="Z155" s="1166">
        <v>0</v>
      </c>
      <c r="AA155" s="1167">
        <v>0</v>
      </c>
    </row>
    <row r="156" spans="2:27">
      <c r="B156" s="246" t="s">
        <v>1109</v>
      </c>
      <c r="C156" s="49" t="s">
        <v>1110</v>
      </c>
      <c r="D156" s="56" t="s">
        <v>816</v>
      </c>
      <c r="E156" s="304" t="s">
        <v>1066</v>
      </c>
      <c r="F156" s="292">
        <v>3</v>
      </c>
      <c r="G156" s="410"/>
      <c r="H156" s="410"/>
      <c r="I156" s="410"/>
      <c r="J156" s="410"/>
      <c r="K156" s="410"/>
      <c r="L156" s="410"/>
      <c r="M156" s="1166"/>
      <c r="N156" s="1166"/>
      <c r="O156" s="1166"/>
      <c r="P156" s="1166"/>
      <c r="Q156" s="1166"/>
      <c r="R156" s="1166"/>
      <c r="S156" s="1166"/>
      <c r="T156" s="1166"/>
      <c r="U156" s="1166"/>
      <c r="V156" s="1166"/>
      <c r="W156" s="1166"/>
      <c r="X156" s="1166"/>
      <c r="Y156" s="1166"/>
      <c r="Z156" s="1166"/>
      <c r="AA156" s="1167"/>
    </row>
    <row r="157" spans="2:27">
      <c r="B157" s="246" t="s">
        <v>1111</v>
      </c>
      <c r="C157" s="49" t="s">
        <v>1106</v>
      </c>
      <c r="D157" s="56" t="s">
        <v>811</v>
      </c>
      <c r="E157" s="304" t="s">
        <v>1066</v>
      </c>
      <c r="F157" s="292">
        <v>3</v>
      </c>
      <c r="G157" s="410"/>
      <c r="H157" s="410"/>
      <c r="I157" s="410"/>
      <c r="J157" s="410"/>
      <c r="K157" s="410"/>
      <c r="L157" s="410"/>
      <c r="M157" s="1166"/>
      <c r="N157" s="1166"/>
      <c r="O157" s="1166"/>
      <c r="P157" s="1166"/>
      <c r="Q157" s="1166"/>
      <c r="R157" s="1166"/>
      <c r="S157" s="1166"/>
      <c r="T157" s="1166"/>
      <c r="U157" s="1166"/>
      <c r="V157" s="1166"/>
      <c r="W157" s="1166"/>
      <c r="X157" s="1166"/>
      <c r="Y157" s="1166"/>
      <c r="Z157" s="1166"/>
      <c r="AA157" s="1167"/>
    </row>
    <row r="158" spans="2:27">
      <c r="B158" s="246" t="s">
        <v>1112</v>
      </c>
      <c r="C158" s="49" t="s">
        <v>1108</v>
      </c>
      <c r="D158" s="56" t="s">
        <v>811</v>
      </c>
      <c r="E158" s="304" t="s">
        <v>1066</v>
      </c>
      <c r="F158" s="292">
        <v>3</v>
      </c>
      <c r="G158" s="410"/>
      <c r="H158" s="410"/>
      <c r="I158" s="410"/>
      <c r="J158" s="410"/>
      <c r="K158" s="410"/>
      <c r="L158" s="410"/>
      <c r="M158" s="1166"/>
      <c r="N158" s="1166"/>
      <c r="O158" s="1166"/>
      <c r="P158" s="1166"/>
      <c r="Q158" s="1166"/>
      <c r="R158" s="1166"/>
      <c r="S158" s="1166"/>
      <c r="T158" s="1166"/>
      <c r="U158" s="1166"/>
      <c r="V158" s="1166"/>
      <c r="W158" s="1166"/>
      <c r="X158" s="1166"/>
      <c r="Y158" s="1166"/>
      <c r="Z158" s="1166"/>
      <c r="AA158" s="1167"/>
    </row>
    <row r="159" spans="2:27">
      <c r="B159" s="246" t="s">
        <v>1113</v>
      </c>
      <c r="C159" s="49" t="s">
        <v>1110</v>
      </c>
      <c r="D159" s="56" t="s">
        <v>811</v>
      </c>
      <c r="E159" s="304" t="s">
        <v>1066</v>
      </c>
      <c r="F159" s="292">
        <v>3</v>
      </c>
      <c r="G159" s="410"/>
      <c r="H159" s="410"/>
      <c r="I159" s="410"/>
      <c r="J159" s="410"/>
      <c r="K159" s="410"/>
      <c r="L159" s="410"/>
      <c r="M159" s="1166"/>
      <c r="N159" s="1166"/>
      <c r="O159" s="1166"/>
      <c r="P159" s="1166"/>
      <c r="Q159" s="1166"/>
      <c r="R159" s="1166"/>
      <c r="S159" s="1166"/>
      <c r="T159" s="1166"/>
      <c r="U159" s="1166"/>
      <c r="V159" s="1166"/>
      <c r="W159" s="1166"/>
      <c r="X159" s="1166"/>
      <c r="Y159" s="1166"/>
      <c r="Z159" s="1166"/>
      <c r="AA159" s="1167"/>
    </row>
    <row r="160" spans="2:27">
      <c r="B160" s="246" t="s">
        <v>1114</v>
      </c>
      <c r="C160" s="49" t="s">
        <v>1106</v>
      </c>
      <c r="D160" s="56" t="s">
        <v>1012</v>
      </c>
      <c r="E160" s="304" t="s">
        <v>1066</v>
      </c>
      <c r="F160" s="292">
        <v>3</v>
      </c>
      <c r="G160" s="311">
        <f>SUM(G154,G157)</f>
        <v>0</v>
      </c>
      <c r="H160" s="311">
        <f t="shared" ref="H160:AA160" si="36">SUM(H154,H157)</f>
        <v>0</v>
      </c>
      <c r="I160" s="311">
        <f t="shared" si="36"/>
        <v>0</v>
      </c>
      <c r="J160" s="311">
        <f t="shared" si="36"/>
        <v>0</v>
      </c>
      <c r="K160" s="311">
        <f t="shared" si="36"/>
        <v>0</v>
      </c>
      <c r="L160" s="311">
        <f t="shared" si="36"/>
        <v>0</v>
      </c>
      <c r="M160" s="311">
        <f t="shared" si="36"/>
        <v>0</v>
      </c>
      <c r="N160" s="311">
        <f t="shared" si="36"/>
        <v>0</v>
      </c>
      <c r="O160" s="311">
        <f t="shared" si="36"/>
        <v>0</v>
      </c>
      <c r="P160" s="311">
        <f t="shared" si="36"/>
        <v>0</v>
      </c>
      <c r="Q160" s="311">
        <f t="shared" si="36"/>
        <v>0</v>
      </c>
      <c r="R160" s="311">
        <f t="shared" si="36"/>
        <v>0</v>
      </c>
      <c r="S160" s="311">
        <f t="shared" si="36"/>
        <v>0</v>
      </c>
      <c r="T160" s="311">
        <f t="shared" si="36"/>
        <v>0</v>
      </c>
      <c r="U160" s="311">
        <f t="shared" si="36"/>
        <v>0</v>
      </c>
      <c r="V160" s="311">
        <f t="shared" si="36"/>
        <v>0</v>
      </c>
      <c r="W160" s="311">
        <f t="shared" si="36"/>
        <v>0</v>
      </c>
      <c r="X160" s="311">
        <f t="shared" si="36"/>
        <v>0</v>
      </c>
      <c r="Y160" s="311">
        <f t="shared" si="36"/>
        <v>0</v>
      </c>
      <c r="Z160" s="311">
        <f t="shared" si="36"/>
        <v>0</v>
      </c>
      <c r="AA160" s="312">
        <f t="shared" si="36"/>
        <v>0</v>
      </c>
    </row>
    <row r="161" spans="2:27">
      <c r="B161" s="246" t="s">
        <v>1115</v>
      </c>
      <c r="C161" s="49" t="s">
        <v>1108</v>
      </c>
      <c r="D161" s="56" t="s">
        <v>1012</v>
      </c>
      <c r="E161" s="304" t="s">
        <v>1066</v>
      </c>
      <c r="F161" s="292">
        <v>3</v>
      </c>
      <c r="G161" s="311">
        <f t="shared" ref="G161:AA161" si="37">SUM(G155,G158)</f>
        <v>0</v>
      </c>
      <c r="H161" s="311">
        <f t="shared" si="37"/>
        <v>0</v>
      </c>
      <c r="I161" s="311">
        <f t="shared" si="37"/>
        <v>0</v>
      </c>
      <c r="J161" s="311">
        <f t="shared" si="37"/>
        <v>0</v>
      </c>
      <c r="K161" s="311">
        <f t="shared" si="37"/>
        <v>0</v>
      </c>
      <c r="L161" s="311">
        <f t="shared" si="37"/>
        <v>0</v>
      </c>
      <c r="M161" s="311">
        <f t="shared" si="37"/>
        <v>0.27800000000000002</v>
      </c>
      <c r="N161" s="311">
        <f t="shared" si="37"/>
        <v>0.27800000000000002</v>
      </c>
      <c r="O161" s="311">
        <f t="shared" si="37"/>
        <v>0.27800000000000002</v>
      </c>
      <c r="P161" s="311">
        <f t="shared" si="37"/>
        <v>0.27800000000000002</v>
      </c>
      <c r="Q161" s="311">
        <f t="shared" si="37"/>
        <v>0.27800000000000002</v>
      </c>
      <c r="R161" s="311">
        <f t="shared" si="37"/>
        <v>0</v>
      </c>
      <c r="S161" s="311">
        <f t="shared" si="37"/>
        <v>0</v>
      </c>
      <c r="T161" s="311">
        <f t="shared" si="37"/>
        <v>0</v>
      </c>
      <c r="U161" s="311">
        <f t="shared" si="37"/>
        <v>2.94</v>
      </c>
      <c r="V161" s="311">
        <f t="shared" si="37"/>
        <v>0</v>
      </c>
      <c r="W161" s="311">
        <f t="shared" si="37"/>
        <v>0</v>
      </c>
      <c r="X161" s="311">
        <f t="shared" si="37"/>
        <v>0</v>
      </c>
      <c r="Y161" s="311">
        <f t="shared" si="37"/>
        <v>0</v>
      </c>
      <c r="Z161" s="311">
        <f t="shared" si="37"/>
        <v>0</v>
      </c>
      <c r="AA161" s="312">
        <f t="shared" si="37"/>
        <v>0</v>
      </c>
    </row>
    <row r="162" spans="2:27">
      <c r="B162" s="246" t="s">
        <v>1116</v>
      </c>
      <c r="C162" s="49" t="s">
        <v>1110</v>
      </c>
      <c r="D162" s="56" t="s">
        <v>1012</v>
      </c>
      <c r="E162" s="304" t="s">
        <v>1066</v>
      </c>
      <c r="F162" s="292">
        <v>3</v>
      </c>
      <c r="G162" s="311">
        <f t="shared" ref="G162:AA162" si="38">SUM(G156,G159)</f>
        <v>0</v>
      </c>
      <c r="H162" s="311">
        <f t="shared" si="38"/>
        <v>0</v>
      </c>
      <c r="I162" s="311">
        <f t="shared" si="38"/>
        <v>0</v>
      </c>
      <c r="J162" s="311">
        <f t="shared" si="38"/>
        <v>0</v>
      </c>
      <c r="K162" s="311">
        <f t="shared" si="38"/>
        <v>0</v>
      </c>
      <c r="L162" s="311">
        <f t="shared" si="38"/>
        <v>0</v>
      </c>
      <c r="M162" s="311">
        <f t="shared" si="38"/>
        <v>0</v>
      </c>
      <c r="N162" s="311">
        <f t="shared" si="38"/>
        <v>0</v>
      </c>
      <c r="O162" s="311">
        <f t="shared" si="38"/>
        <v>0</v>
      </c>
      <c r="P162" s="311">
        <f t="shared" si="38"/>
        <v>0</v>
      </c>
      <c r="Q162" s="311">
        <f t="shared" si="38"/>
        <v>0</v>
      </c>
      <c r="R162" s="311">
        <f t="shared" si="38"/>
        <v>0</v>
      </c>
      <c r="S162" s="311">
        <f t="shared" si="38"/>
        <v>0</v>
      </c>
      <c r="T162" s="311">
        <f t="shared" si="38"/>
        <v>0</v>
      </c>
      <c r="U162" s="311">
        <f t="shared" si="38"/>
        <v>0</v>
      </c>
      <c r="V162" s="311">
        <f t="shared" si="38"/>
        <v>0</v>
      </c>
      <c r="W162" s="311">
        <f t="shared" si="38"/>
        <v>0</v>
      </c>
      <c r="X162" s="311">
        <f t="shared" si="38"/>
        <v>0</v>
      </c>
      <c r="Y162" s="311">
        <f t="shared" si="38"/>
        <v>0</v>
      </c>
      <c r="Z162" s="311">
        <f t="shared" si="38"/>
        <v>0</v>
      </c>
      <c r="AA162" s="312">
        <f t="shared" si="38"/>
        <v>0</v>
      </c>
    </row>
    <row r="163" spans="2:27">
      <c r="B163" s="246" t="s">
        <v>1117</v>
      </c>
      <c r="C163" s="49" t="s">
        <v>1118</v>
      </c>
      <c r="D163" s="56" t="s">
        <v>1012</v>
      </c>
      <c r="E163" s="304" t="s">
        <v>1066</v>
      </c>
      <c r="F163" s="292">
        <v>3</v>
      </c>
      <c r="G163" s="308">
        <f>SUM(G153,G144,G135,G160,G161,G162)</f>
        <v>0</v>
      </c>
      <c r="H163" s="308">
        <f t="shared" ref="H163:AA163" si="39">SUM(H153,H144,H135,H160,H161,H162)</f>
        <v>0</v>
      </c>
      <c r="I163" s="308">
        <f t="shared" si="39"/>
        <v>0</v>
      </c>
      <c r="J163" s="308">
        <f t="shared" si="39"/>
        <v>0</v>
      </c>
      <c r="K163" s="308">
        <f t="shared" si="39"/>
        <v>0</v>
      </c>
      <c r="L163" s="308">
        <f t="shared" si="39"/>
        <v>0</v>
      </c>
      <c r="M163" s="308">
        <f t="shared" si="39"/>
        <v>6.3059999999999992</v>
      </c>
      <c r="N163" s="308">
        <f t="shared" si="39"/>
        <v>6.3059999999999992</v>
      </c>
      <c r="O163" s="308">
        <f t="shared" si="39"/>
        <v>6.3059999999999992</v>
      </c>
      <c r="P163" s="308">
        <f t="shared" si="39"/>
        <v>6.3059999999999992</v>
      </c>
      <c r="Q163" s="308">
        <f t="shared" si="39"/>
        <v>6.3059999999999992</v>
      </c>
      <c r="R163" s="308">
        <f t="shared" si="39"/>
        <v>29.422000000000001</v>
      </c>
      <c r="S163" s="308">
        <f t="shared" si="39"/>
        <v>0</v>
      </c>
      <c r="T163" s="308">
        <f t="shared" si="39"/>
        <v>0</v>
      </c>
      <c r="U163" s="308">
        <f t="shared" si="39"/>
        <v>2.94</v>
      </c>
      <c r="V163" s="308">
        <f t="shared" si="39"/>
        <v>0</v>
      </c>
      <c r="W163" s="308">
        <f t="shared" si="39"/>
        <v>0</v>
      </c>
      <c r="X163" s="308">
        <f t="shared" si="39"/>
        <v>0</v>
      </c>
      <c r="Y163" s="308">
        <f t="shared" si="39"/>
        <v>0</v>
      </c>
      <c r="Z163" s="308">
        <f t="shared" si="39"/>
        <v>0</v>
      </c>
      <c r="AA163" s="308">
        <f t="shared" si="39"/>
        <v>0</v>
      </c>
    </row>
    <row r="164" spans="2:27" ht="15" thickBot="1">
      <c r="B164" s="248"/>
      <c r="C164" s="249"/>
      <c r="D164" s="60"/>
      <c r="E164" s="250"/>
      <c r="F164" s="251"/>
      <c r="G164" s="260"/>
      <c r="H164" s="260"/>
      <c r="I164" s="260"/>
      <c r="J164" s="260"/>
      <c r="K164" s="260"/>
      <c r="L164" s="260"/>
      <c r="M164" s="260"/>
      <c r="N164" s="260"/>
      <c r="O164" s="260"/>
      <c r="P164" s="260"/>
      <c r="Q164" s="260"/>
      <c r="R164" s="260"/>
      <c r="S164" s="260"/>
      <c r="T164" s="260"/>
      <c r="U164" s="260"/>
      <c r="V164" s="260"/>
      <c r="W164" s="260"/>
      <c r="X164" s="260"/>
      <c r="Y164" s="260"/>
      <c r="Z164" s="260"/>
      <c r="AA164" s="260"/>
    </row>
    <row r="165" spans="2:27" ht="60.75" thickBot="1">
      <c r="B165" s="212" t="s">
        <v>1119</v>
      </c>
      <c r="G165" s="1627" t="s">
        <v>1023</v>
      </c>
      <c r="H165" s="1655"/>
      <c r="I165" s="1655"/>
      <c r="J165" s="1655"/>
      <c r="K165" s="1655"/>
      <c r="L165" s="1655"/>
      <c r="M165" s="1655"/>
      <c r="N165" s="1655"/>
      <c r="O165" s="1655"/>
      <c r="P165" s="1655"/>
      <c r="Q165" s="1628"/>
      <c r="R165" s="1627" t="s">
        <v>1024</v>
      </c>
      <c r="S165" s="1655"/>
      <c r="T165" s="1655"/>
      <c r="U165" s="1655"/>
      <c r="V165" s="1655"/>
      <c r="W165" s="1655"/>
      <c r="X165" s="1655"/>
      <c r="Y165" s="1655"/>
      <c r="Z165" s="1655"/>
      <c r="AA165" s="1628"/>
    </row>
    <row r="166" spans="2:27" ht="45.75" thickBot="1">
      <c r="B166" s="253" t="s">
        <v>1025</v>
      </c>
      <c r="C166" s="254" t="s">
        <v>1008</v>
      </c>
      <c r="D166" s="254" t="s">
        <v>1009</v>
      </c>
      <c r="E166" s="254" t="s">
        <v>117</v>
      </c>
      <c r="F166" s="255" t="s">
        <v>118</v>
      </c>
      <c r="G166" s="253" t="s">
        <v>119</v>
      </c>
      <c r="H166" s="254" t="s">
        <v>120</v>
      </c>
      <c r="I166" s="254" t="s">
        <v>121</v>
      </c>
      <c r="J166" s="254" t="s">
        <v>122</v>
      </c>
      <c r="K166" s="254" t="s">
        <v>123</v>
      </c>
      <c r="L166" s="254" t="s">
        <v>124</v>
      </c>
      <c r="M166" s="254" t="s">
        <v>125</v>
      </c>
      <c r="N166" s="254" t="s">
        <v>126</v>
      </c>
      <c r="O166" s="254" t="s">
        <v>127</v>
      </c>
      <c r="P166" s="254" t="s">
        <v>128</v>
      </c>
      <c r="Q166" s="255" t="s">
        <v>129</v>
      </c>
      <c r="R166" s="258" t="s">
        <v>1026</v>
      </c>
      <c r="S166" s="256" t="s">
        <v>1027</v>
      </c>
      <c r="T166" s="256" t="s">
        <v>1028</v>
      </c>
      <c r="U166" s="256" t="s">
        <v>1029</v>
      </c>
      <c r="V166" s="256" t="s">
        <v>1030</v>
      </c>
      <c r="W166" s="256" t="s">
        <v>1031</v>
      </c>
      <c r="X166" s="256" t="s">
        <v>1032</v>
      </c>
      <c r="Y166" s="256" t="s">
        <v>1033</v>
      </c>
      <c r="Z166" s="256" t="s">
        <v>1034</v>
      </c>
      <c r="AA166" s="257" t="s">
        <v>1035</v>
      </c>
    </row>
    <row r="167" spans="2:27">
      <c r="B167" s="246" t="s">
        <v>1120</v>
      </c>
      <c r="C167" s="49" t="s">
        <v>1121</v>
      </c>
      <c r="D167" s="56" t="s">
        <v>816</v>
      </c>
      <c r="E167" s="304" t="s">
        <v>1066</v>
      </c>
      <c r="F167" s="292">
        <v>3</v>
      </c>
      <c r="G167" s="311">
        <f t="shared" ref="G167:AA167" si="40">SUM(G108,G111,G114,G117,G120,G127,G136,G145)</f>
        <v>0</v>
      </c>
      <c r="H167" s="311">
        <f t="shared" si="40"/>
        <v>0</v>
      </c>
      <c r="I167" s="311">
        <f t="shared" si="40"/>
        <v>0</v>
      </c>
      <c r="J167" s="311">
        <f t="shared" si="40"/>
        <v>0</v>
      </c>
      <c r="K167" s="311">
        <f t="shared" si="40"/>
        <v>0</v>
      </c>
      <c r="L167" s="311">
        <f t="shared" si="40"/>
        <v>0</v>
      </c>
      <c r="M167" s="311">
        <f t="shared" si="40"/>
        <v>6.7279999999999998</v>
      </c>
      <c r="N167" s="311">
        <f t="shared" si="40"/>
        <v>6.7279999999999998</v>
      </c>
      <c r="O167" s="311">
        <f t="shared" si="40"/>
        <v>6.7279999999999998</v>
      </c>
      <c r="P167" s="311">
        <f t="shared" si="40"/>
        <v>6.7279999999999998</v>
      </c>
      <c r="Q167" s="311">
        <f t="shared" si="40"/>
        <v>6.7279999999999998</v>
      </c>
      <c r="R167" s="311">
        <f t="shared" si="40"/>
        <v>29.422000000000001</v>
      </c>
      <c r="S167" s="311">
        <f t="shared" si="40"/>
        <v>0.25</v>
      </c>
      <c r="T167" s="311">
        <f t="shared" si="40"/>
        <v>0.25</v>
      </c>
      <c r="U167" s="311">
        <f t="shared" si="40"/>
        <v>20.350000000000001</v>
      </c>
      <c r="V167" s="311">
        <f t="shared" si="40"/>
        <v>0</v>
      </c>
      <c r="W167" s="311">
        <f t="shared" si="40"/>
        <v>0</v>
      </c>
      <c r="X167" s="311">
        <f t="shared" si="40"/>
        <v>0</v>
      </c>
      <c r="Y167" s="311">
        <f t="shared" si="40"/>
        <v>0</v>
      </c>
      <c r="Z167" s="311">
        <f t="shared" si="40"/>
        <v>0</v>
      </c>
      <c r="AA167" s="312">
        <f t="shared" si="40"/>
        <v>0</v>
      </c>
    </row>
    <row r="168" spans="2:27">
      <c r="B168" s="246" t="s">
        <v>1122</v>
      </c>
      <c r="C168" s="49" t="s">
        <v>1121</v>
      </c>
      <c r="D168" s="56" t="s">
        <v>811</v>
      </c>
      <c r="E168" s="304" t="s">
        <v>1066</v>
      </c>
      <c r="F168" s="292">
        <v>3</v>
      </c>
      <c r="G168" s="311">
        <f t="shared" ref="G168:AA168" si="41">SUM(G109,G112,G115,G118,G121,G131,G140,G149)</f>
        <v>0</v>
      </c>
      <c r="H168" s="311">
        <f t="shared" si="41"/>
        <v>0</v>
      </c>
      <c r="I168" s="311">
        <f t="shared" si="41"/>
        <v>0</v>
      </c>
      <c r="J168" s="311">
        <f t="shared" si="41"/>
        <v>0</v>
      </c>
      <c r="K168" s="311">
        <f t="shared" si="41"/>
        <v>0</v>
      </c>
      <c r="L168" s="311">
        <f t="shared" si="41"/>
        <v>0</v>
      </c>
      <c r="M168" s="311">
        <f t="shared" si="41"/>
        <v>1.4580000000000002</v>
      </c>
      <c r="N168" s="311">
        <f t="shared" si="41"/>
        <v>1.4580000000000002</v>
      </c>
      <c r="O168" s="311">
        <f t="shared" si="41"/>
        <v>1.4580000000000002</v>
      </c>
      <c r="P168" s="311">
        <f t="shared" si="41"/>
        <v>1.4580000000000002</v>
      </c>
      <c r="Q168" s="311">
        <f t="shared" si="41"/>
        <v>1.4580000000000002</v>
      </c>
      <c r="R168" s="311">
        <f t="shared" si="41"/>
        <v>9.0399999999999991</v>
      </c>
      <c r="S168" s="311">
        <f t="shared" si="41"/>
        <v>3.9400000000000004</v>
      </c>
      <c r="T168" s="311">
        <f t="shared" si="41"/>
        <v>4.2300000000000004</v>
      </c>
      <c r="U168" s="311">
        <f t="shared" si="41"/>
        <v>1.1000000000000001</v>
      </c>
      <c r="V168" s="311">
        <f t="shared" si="41"/>
        <v>0</v>
      </c>
      <c r="W168" s="311">
        <f t="shared" si="41"/>
        <v>0</v>
      </c>
      <c r="X168" s="311">
        <f t="shared" si="41"/>
        <v>0</v>
      </c>
      <c r="Y168" s="311">
        <f t="shared" si="41"/>
        <v>0</v>
      </c>
      <c r="Z168" s="311">
        <f t="shared" si="41"/>
        <v>0</v>
      </c>
      <c r="AA168" s="312">
        <f t="shared" si="41"/>
        <v>0</v>
      </c>
    </row>
    <row r="169" spans="2:27" ht="15" thickBot="1">
      <c r="B169" s="247" t="s">
        <v>1123</v>
      </c>
      <c r="C169" s="50" t="s">
        <v>1121</v>
      </c>
      <c r="D169" s="58" t="s">
        <v>1012</v>
      </c>
      <c r="E169" s="304" t="s">
        <v>1066</v>
      </c>
      <c r="F169" s="293">
        <v>3</v>
      </c>
      <c r="G169" s="308">
        <f t="shared" ref="G169:L169" si="42">SUM(G167:G168)</f>
        <v>0</v>
      </c>
      <c r="H169" s="308">
        <f t="shared" si="42"/>
        <v>0</v>
      </c>
      <c r="I169" s="308">
        <f t="shared" si="42"/>
        <v>0</v>
      </c>
      <c r="J169" s="308">
        <f t="shared" si="42"/>
        <v>0</v>
      </c>
      <c r="K169" s="308">
        <f t="shared" si="42"/>
        <v>0</v>
      </c>
      <c r="L169" s="308">
        <f t="shared" si="42"/>
        <v>0</v>
      </c>
      <c r="M169" s="308">
        <f t="shared" ref="M169:AA169" si="43">SUM(M167:M168)</f>
        <v>8.1859999999999999</v>
      </c>
      <c r="N169" s="308">
        <f t="shared" si="43"/>
        <v>8.1859999999999999</v>
      </c>
      <c r="O169" s="308">
        <f t="shared" si="43"/>
        <v>8.1859999999999999</v>
      </c>
      <c r="P169" s="308">
        <f t="shared" si="43"/>
        <v>8.1859999999999999</v>
      </c>
      <c r="Q169" s="308">
        <f t="shared" si="43"/>
        <v>8.1859999999999999</v>
      </c>
      <c r="R169" s="308">
        <f t="shared" si="43"/>
        <v>38.462000000000003</v>
      </c>
      <c r="S169" s="308">
        <f t="shared" si="43"/>
        <v>4.1900000000000004</v>
      </c>
      <c r="T169" s="308">
        <f t="shared" si="43"/>
        <v>4.4800000000000004</v>
      </c>
      <c r="U169" s="308">
        <f t="shared" si="43"/>
        <v>21.450000000000003</v>
      </c>
      <c r="V169" s="308">
        <f t="shared" si="43"/>
        <v>0</v>
      </c>
      <c r="W169" s="308">
        <f t="shared" si="43"/>
        <v>0</v>
      </c>
      <c r="X169" s="308">
        <f t="shared" si="43"/>
        <v>0</v>
      </c>
      <c r="Y169" s="308">
        <f t="shared" si="43"/>
        <v>0</v>
      </c>
      <c r="Z169" s="308">
        <f t="shared" si="43"/>
        <v>0</v>
      </c>
      <c r="AA169" s="310">
        <f t="shared" si="43"/>
        <v>0</v>
      </c>
    </row>
    <row r="170" spans="2:27" ht="15" thickBot="1">
      <c r="B170" s="248"/>
      <c r="C170" s="249"/>
      <c r="D170" s="60"/>
      <c r="E170" s="250"/>
      <c r="F170" s="251"/>
      <c r="G170" s="260"/>
      <c r="H170" s="260"/>
      <c r="I170" s="260"/>
      <c r="J170" s="260"/>
      <c r="K170" s="260"/>
      <c r="L170" s="260"/>
      <c r="M170" s="260"/>
      <c r="N170" s="260"/>
      <c r="O170" s="260"/>
      <c r="P170" s="260"/>
      <c r="Q170" s="260"/>
      <c r="R170" s="260"/>
      <c r="S170" s="260"/>
      <c r="T170" s="260"/>
      <c r="U170" s="260"/>
      <c r="V170" s="260"/>
      <c r="W170" s="260"/>
      <c r="X170" s="260"/>
      <c r="Y170" s="260"/>
      <c r="Z170" s="260"/>
      <c r="AA170" s="260"/>
    </row>
    <row r="171" spans="2:27" ht="45.75" thickBot="1">
      <c r="B171" s="212" t="s">
        <v>1124</v>
      </c>
      <c r="G171" s="1627" t="s">
        <v>1023</v>
      </c>
      <c r="H171" s="1655"/>
      <c r="I171" s="1655"/>
      <c r="J171" s="1655"/>
      <c r="K171" s="1655"/>
      <c r="L171" s="1655"/>
      <c r="M171" s="1655"/>
      <c r="N171" s="1655"/>
      <c r="O171" s="1655"/>
      <c r="P171" s="1655"/>
      <c r="Q171" s="1628"/>
      <c r="R171" s="1627" t="s">
        <v>1024</v>
      </c>
      <c r="S171" s="1655"/>
      <c r="T171" s="1655"/>
      <c r="U171" s="1655"/>
      <c r="V171" s="1655"/>
      <c r="W171" s="1655"/>
      <c r="X171" s="1655"/>
      <c r="Y171" s="1655"/>
      <c r="Z171" s="1655"/>
      <c r="AA171" s="1628"/>
    </row>
    <row r="172" spans="2:27" ht="45.75" thickBot="1">
      <c r="B172" s="253" t="s">
        <v>1025</v>
      </c>
      <c r="C172" s="254" t="s">
        <v>1125</v>
      </c>
      <c r="D172" s="254" t="s">
        <v>1009</v>
      </c>
      <c r="E172" s="254" t="s">
        <v>117</v>
      </c>
      <c r="F172" s="255" t="s">
        <v>118</v>
      </c>
      <c r="G172" s="253" t="s">
        <v>119</v>
      </c>
      <c r="H172" s="254" t="s">
        <v>120</v>
      </c>
      <c r="I172" s="254" t="s">
        <v>121</v>
      </c>
      <c r="J172" s="254" t="s">
        <v>122</v>
      </c>
      <c r="K172" s="254" t="s">
        <v>123</v>
      </c>
      <c r="L172" s="254" t="s">
        <v>124</v>
      </c>
      <c r="M172" s="254" t="s">
        <v>125</v>
      </c>
      <c r="N172" s="254" t="s">
        <v>126</v>
      </c>
      <c r="O172" s="254" t="s">
        <v>127</v>
      </c>
      <c r="P172" s="254" t="s">
        <v>128</v>
      </c>
      <c r="Q172" s="255" t="s">
        <v>129</v>
      </c>
      <c r="R172" s="258" t="s">
        <v>1026</v>
      </c>
      <c r="S172" s="256" t="s">
        <v>1027</v>
      </c>
      <c r="T172" s="256" t="s">
        <v>1028</v>
      </c>
      <c r="U172" s="256" t="s">
        <v>1029</v>
      </c>
      <c r="V172" s="256" t="s">
        <v>1030</v>
      </c>
      <c r="W172" s="256" t="s">
        <v>1031</v>
      </c>
      <c r="X172" s="256" t="s">
        <v>1032</v>
      </c>
      <c r="Y172" s="256" t="s">
        <v>1033</v>
      </c>
      <c r="Z172" s="256" t="s">
        <v>1034</v>
      </c>
      <c r="AA172" s="257" t="s">
        <v>1035</v>
      </c>
    </row>
    <row r="173" spans="2:27">
      <c r="B173" s="1161" t="s">
        <v>1126</v>
      </c>
      <c r="C173" s="1162" t="s">
        <v>1127</v>
      </c>
      <c r="D173" s="1163" t="s">
        <v>1128</v>
      </c>
      <c r="E173" s="1164" t="s">
        <v>146</v>
      </c>
      <c r="F173" s="1165">
        <v>2</v>
      </c>
      <c r="G173" s="414"/>
      <c r="H173" s="415"/>
      <c r="I173" s="415"/>
      <c r="J173" s="415"/>
      <c r="K173" s="415"/>
      <c r="L173" s="415"/>
      <c r="M173" s="315">
        <v>0</v>
      </c>
      <c r="N173" s="315">
        <v>0</v>
      </c>
      <c r="O173" s="315">
        <v>0</v>
      </c>
      <c r="P173" s="315">
        <v>0</v>
      </c>
      <c r="Q173" s="315">
        <v>0</v>
      </c>
      <c r="R173" s="315">
        <v>0</v>
      </c>
      <c r="S173" s="315">
        <v>0</v>
      </c>
      <c r="T173" s="315">
        <v>0</v>
      </c>
      <c r="U173" s="315">
        <v>0</v>
      </c>
      <c r="V173" s="315">
        <v>0</v>
      </c>
      <c r="W173" s="315">
        <v>0</v>
      </c>
      <c r="X173" s="315">
        <v>0</v>
      </c>
      <c r="Y173" s="315">
        <v>0</v>
      </c>
      <c r="Z173" s="315">
        <v>0</v>
      </c>
      <c r="AA173" s="315">
        <v>0</v>
      </c>
    </row>
    <row r="174" spans="2:27">
      <c r="B174" s="246" t="s">
        <v>1129</v>
      </c>
      <c r="C174" s="49" t="s">
        <v>1130</v>
      </c>
      <c r="D174" s="56" t="s">
        <v>1128</v>
      </c>
      <c r="E174" s="57" t="s">
        <v>146</v>
      </c>
      <c r="F174" s="292">
        <v>2</v>
      </c>
      <c r="G174" s="414"/>
      <c r="H174" s="415"/>
      <c r="I174" s="415"/>
      <c r="J174" s="415"/>
      <c r="K174" s="415"/>
      <c r="L174" s="415"/>
      <c r="M174" s="1545">
        <v>0.9</v>
      </c>
      <c r="N174" s="1545">
        <v>0.9</v>
      </c>
      <c r="O174" s="1545">
        <v>0.9</v>
      </c>
      <c r="P174" s="1545">
        <v>0.9</v>
      </c>
      <c r="Q174" s="1545">
        <v>0.9</v>
      </c>
      <c r="R174" s="1545">
        <v>5.24</v>
      </c>
      <c r="S174" s="1545">
        <v>10.28</v>
      </c>
      <c r="T174" s="1545">
        <v>3.29</v>
      </c>
      <c r="U174" s="1545">
        <v>2.54</v>
      </c>
      <c r="V174" s="315">
        <v>0</v>
      </c>
      <c r="W174" s="315">
        <v>0</v>
      </c>
      <c r="X174" s="315">
        <v>0</v>
      </c>
      <c r="Y174" s="315">
        <v>0</v>
      </c>
      <c r="Z174" s="315">
        <v>0</v>
      </c>
      <c r="AA174" s="315">
        <v>0</v>
      </c>
    </row>
    <row r="175" spans="2:27">
      <c r="B175" s="246" t="s">
        <v>1131</v>
      </c>
      <c r="C175" s="49" t="s">
        <v>1050</v>
      </c>
      <c r="D175" s="56" t="s">
        <v>1128</v>
      </c>
      <c r="E175" s="57" t="s">
        <v>146</v>
      </c>
      <c r="F175" s="292">
        <v>2</v>
      </c>
      <c r="G175" s="414"/>
      <c r="H175" s="415"/>
      <c r="I175" s="415"/>
      <c r="J175" s="415"/>
      <c r="K175" s="415"/>
      <c r="L175" s="415"/>
      <c r="M175" s="315">
        <v>0.98799999999999999</v>
      </c>
      <c r="N175" s="315">
        <v>0.98799999999999999</v>
      </c>
      <c r="O175" s="315">
        <v>0.98799999999999999</v>
      </c>
      <c r="P175" s="315">
        <v>0.98799999999999999</v>
      </c>
      <c r="Q175" s="315">
        <v>0.98799999999999999</v>
      </c>
      <c r="R175" s="315">
        <v>7.14</v>
      </c>
      <c r="S175" s="315">
        <v>3.9</v>
      </c>
      <c r="T175" s="315">
        <v>2.77</v>
      </c>
      <c r="U175" s="315">
        <v>3.95</v>
      </c>
      <c r="V175" s="315">
        <v>0</v>
      </c>
      <c r="W175" s="315">
        <v>0</v>
      </c>
      <c r="X175" s="315">
        <v>0</v>
      </c>
      <c r="Y175" s="315">
        <v>0</v>
      </c>
      <c r="Z175" s="315">
        <v>0</v>
      </c>
      <c r="AA175" s="315">
        <v>0</v>
      </c>
    </row>
    <row r="176" spans="2:27">
      <c r="B176" s="246" t="s">
        <v>1132</v>
      </c>
      <c r="C176" s="49" t="s">
        <v>1133</v>
      </c>
      <c r="D176" s="56" t="s">
        <v>1128</v>
      </c>
      <c r="E176" s="57" t="s">
        <v>146</v>
      </c>
      <c r="F176" s="292">
        <v>2</v>
      </c>
      <c r="G176" s="414"/>
      <c r="H176" s="415"/>
      <c r="I176" s="415"/>
      <c r="J176" s="415"/>
      <c r="K176" s="415"/>
      <c r="L176" s="415"/>
      <c r="M176" s="315">
        <v>0</v>
      </c>
      <c r="N176" s="315">
        <v>0</v>
      </c>
      <c r="O176" s="315">
        <v>0</v>
      </c>
      <c r="P176" s="315">
        <v>0</v>
      </c>
      <c r="Q176" s="315">
        <v>0</v>
      </c>
      <c r="R176" s="315">
        <v>0</v>
      </c>
      <c r="S176" s="315">
        <v>0</v>
      </c>
      <c r="T176" s="315">
        <v>0</v>
      </c>
      <c r="U176" s="315">
        <v>0</v>
      </c>
      <c r="V176" s="315">
        <v>0</v>
      </c>
      <c r="W176" s="315">
        <v>0</v>
      </c>
      <c r="X176" s="315">
        <v>0</v>
      </c>
      <c r="Y176" s="315">
        <v>0</v>
      </c>
      <c r="Z176" s="315">
        <v>0</v>
      </c>
      <c r="AA176" s="315">
        <v>0</v>
      </c>
    </row>
    <row r="177" spans="2:27">
      <c r="B177" s="246" t="s">
        <v>1134</v>
      </c>
      <c r="C177" s="49" t="s">
        <v>1135</v>
      </c>
      <c r="D177" s="56" t="s">
        <v>1128</v>
      </c>
      <c r="E177" s="57" t="s">
        <v>146</v>
      </c>
      <c r="F177" s="292">
        <v>2</v>
      </c>
      <c r="G177" s="1160">
        <f>SUM(G178:G184)</f>
        <v>0</v>
      </c>
      <c r="H177" s="1160">
        <f t="shared" ref="H177:AA177" si="44">SUM(H178:H184)</f>
        <v>0</v>
      </c>
      <c r="I177" s="1160">
        <f t="shared" si="44"/>
        <v>0</v>
      </c>
      <c r="J177" s="1160">
        <f t="shared" si="44"/>
        <v>0</v>
      </c>
      <c r="K177" s="1160">
        <f t="shared" si="44"/>
        <v>0</v>
      </c>
      <c r="L177" s="1160">
        <f t="shared" si="44"/>
        <v>0</v>
      </c>
      <c r="M177" s="1160">
        <f t="shared" si="44"/>
        <v>2.2280000000000002</v>
      </c>
      <c r="N177" s="1160">
        <f t="shared" si="44"/>
        <v>2.2280000000000002</v>
      </c>
      <c r="O177" s="1160">
        <f t="shared" si="44"/>
        <v>2.2280000000000002</v>
      </c>
      <c r="P177" s="1160">
        <f t="shared" si="44"/>
        <v>2.2280000000000002</v>
      </c>
      <c r="Q177" s="1160">
        <f t="shared" si="44"/>
        <v>2.2280000000000002</v>
      </c>
      <c r="R177" s="1160">
        <f t="shared" si="44"/>
        <v>9.07</v>
      </c>
      <c r="S177" s="1160">
        <f t="shared" si="44"/>
        <v>3.59</v>
      </c>
      <c r="T177" s="1160">
        <f t="shared" si="44"/>
        <v>0</v>
      </c>
      <c r="U177" s="1160">
        <f t="shared" si="44"/>
        <v>0</v>
      </c>
      <c r="V177" s="1160">
        <f t="shared" si="44"/>
        <v>0</v>
      </c>
      <c r="W177" s="1160">
        <f t="shared" si="44"/>
        <v>0</v>
      </c>
      <c r="X177" s="1160">
        <f t="shared" si="44"/>
        <v>0</v>
      </c>
      <c r="Y177" s="1160">
        <f t="shared" si="44"/>
        <v>0</v>
      </c>
      <c r="Z177" s="1160">
        <f t="shared" si="44"/>
        <v>0</v>
      </c>
      <c r="AA177" s="1160">
        <f t="shared" si="44"/>
        <v>0</v>
      </c>
    </row>
    <row r="178" spans="2:27">
      <c r="B178" s="246" t="s">
        <v>1136</v>
      </c>
      <c r="C178" s="49" t="s">
        <v>1137</v>
      </c>
      <c r="D178" s="56" t="s">
        <v>1128</v>
      </c>
      <c r="E178" s="57" t="s">
        <v>146</v>
      </c>
      <c r="F178" s="292">
        <v>2</v>
      </c>
      <c r="G178" s="414"/>
      <c r="H178" s="415"/>
      <c r="I178" s="415"/>
      <c r="J178" s="415"/>
      <c r="K178" s="415"/>
      <c r="L178" s="415"/>
      <c r="M178" s="315">
        <v>0</v>
      </c>
      <c r="N178" s="315">
        <v>0</v>
      </c>
      <c r="O178" s="315">
        <v>0</v>
      </c>
      <c r="P178" s="315">
        <v>0</v>
      </c>
      <c r="Q178" s="315">
        <v>0</v>
      </c>
      <c r="R178" s="315">
        <v>0</v>
      </c>
      <c r="S178" s="315">
        <v>0</v>
      </c>
      <c r="T178" s="315">
        <v>0</v>
      </c>
      <c r="U178" s="315">
        <v>0</v>
      </c>
      <c r="V178" s="315">
        <v>0</v>
      </c>
      <c r="W178" s="315">
        <v>0</v>
      </c>
      <c r="X178" s="315">
        <v>0</v>
      </c>
      <c r="Y178" s="315">
        <v>0</v>
      </c>
      <c r="Z178" s="315">
        <v>0</v>
      </c>
      <c r="AA178" s="315">
        <v>0</v>
      </c>
    </row>
    <row r="179" spans="2:27">
      <c r="B179" s="246" t="s">
        <v>1138</v>
      </c>
      <c r="C179" s="49" t="s">
        <v>1139</v>
      </c>
      <c r="D179" s="56" t="s">
        <v>1128</v>
      </c>
      <c r="E179" s="57" t="s">
        <v>146</v>
      </c>
      <c r="F179" s="292">
        <v>2</v>
      </c>
      <c r="G179" s="414"/>
      <c r="H179" s="415"/>
      <c r="I179" s="415"/>
      <c r="J179" s="415"/>
      <c r="K179" s="415"/>
      <c r="L179" s="415"/>
      <c r="M179" s="315">
        <v>1.554</v>
      </c>
      <c r="N179" s="315">
        <v>1.554</v>
      </c>
      <c r="O179" s="315">
        <v>1.554</v>
      </c>
      <c r="P179" s="315">
        <v>1.554</v>
      </c>
      <c r="Q179" s="315">
        <v>1.554</v>
      </c>
      <c r="R179" s="315">
        <v>7.05</v>
      </c>
      <c r="S179" s="315">
        <v>0</v>
      </c>
      <c r="T179" s="315">
        <v>0</v>
      </c>
      <c r="U179" s="315">
        <v>0</v>
      </c>
      <c r="V179" s="315">
        <v>0</v>
      </c>
      <c r="W179" s="315">
        <v>0</v>
      </c>
      <c r="X179" s="315">
        <v>0</v>
      </c>
      <c r="Y179" s="315">
        <v>0</v>
      </c>
      <c r="Z179" s="315">
        <v>0</v>
      </c>
      <c r="AA179" s="315">
        <v>0</v>
      </c>
    </row>
    <row r="180" spans="2:27">
      <c r="B180" s="246" t="s">
        <v>1140</v>
      </c>
      <c r="C180" s="49" t="s">
        <v>1141</v>
      </c>
      <c r="D180" s="56" t="s">
        <v>1128</v>
      </c>
      <c r="E180" s="57" t="s">
        <v>146</v>
      </c>
      <c r="F180" s="292">
        <v>2</v>
      </c>
      <c r="G180" s="414"/>
      <c r="H180" s="415"/>
      <c r="I180" s="415"/>
      <c r="J180" s="415"/>
      <c r="K180" s="415"/>
      <c r="L180" s="415"/>
      <c r="M180" s="315">
        <v>0</v>
      </c>
      <c r="N180" s="315">
        <v>0</v>
      </c>
      <c r="O180" s="315">
        <v>0</v>
      </c>
      <c r="P180" s="315">
        <v>0</v>
      </c>
      <c r="Q180" s="315">
        <v>0</v>
      </c>
      <c r="R180" s="315">
        <v>0</v>
      </c>
      <c r="S180" s="315">
        <v>0</v>
      </c>
      <c r="T180" s="315">
        <v>0</v>
      </c>
      <c r="U180" s="315">
        <v>0</v>
      </c>
      <c r="V180" s="315">
        <v>0</v>
      </c>
      <c r="W180" s="315">
        <v>0</v>
      </c>
      <c r="X180" s="315">
        <v>0</v>
      </c>
      <c r="Y180" s="315">
        <v>0</v>
      </c>
      <c r="Z180" s="315">
        <v>0</v>
      </c>
      <c r="AA180" s="315">
        <v>0</v>
      </c>
    </row>
    <row r="181" spans="2:27" ht="28.5">
      <c r="B181" s="246" t="s">
        <v>1142</v>
      </c>
      <c r="C181" s="49" t="s">
        <v>1143</v>
      </c>
      <c r="D181" s="56" t="s">
        <v>1128</v>
      </c>
      <c r="E181" s="57" t="s">
        <v>146</v>
      </c>
      <c r="F181" s="292">
        <v>2</v>
      </c>
      <c r="G181" s="414"/>
      <c r="H181" s="415"/>
      <c r="I181" s="415"/>
      <c r="J181" s="415"/>
      <c r="K181" s="415"/>
      <c r="L181" s="415"/>
      <c r="M181" s="315">
        <v>0</v>
      </c>
      <c r="N181" s="315">
        <v>0</v>
      </c>
      <c r="O181" s="315">
        <v>0</v>
      </c>
      <c r="P181" s="315">
        <v>0</v>
      </c>
      <c r="Q181" s="315">
        <v>0</v>
      </c>
      <c r="R181" s="315">
        <v>0</v>
      </c>
      <c r="S181" s="315">
        <v>0</v>
      </c>
      <c r="T181" s="315">
        <v>0</v>
      </c>
      <c r="U181" s="315">
        <v>0</v>
      </c>
      <c r="V181" s="315">
        <v>0</v>
      </c>
      <c r="W181" s="315">
        <v>0</v>
      </c>
      <c r="X181" s="315">
        <v>0</v>
      </c>
      <c r="Y181" s="315">
        <v>0</v>
      </c>
      <c r="Z181" s="315">
        <v>0</v>
      </c>
      <c r="AA181" s="315">
        <v>0</v>
      </c>
    </row>
    <row r="182" spans="2:27" ht="28.5">
      <c r="B182" s="246" t="s">
        <v>1144</v>
      </c>
      <c r="C182" s="49" t="s">
        <v>1145</v>
      </c>
      <c r="D182" s="56" t="s">
        <v>1128</v>
      </c>
      <c r="E182" s="57" t="s">
        <v>146</v>
      </c>
      <c r="F182" s="292">
        <v>2</v>
      </c>
      <c r="G182" s="414"/>
      <c r="H182" s="415"/>
      <c r="I182" s="415"/>
      <c r="J182" s="415"/>
      <c r="K182" s="415"/>
      <c r="L182" s="415"/>
      <c r="M182" s="315">
        <v>0</v>
      </c>
      <c r="N182" s="315">
        <v>0</v>
      </c>
      <c r="O182" s="315">
        <v>0</v>
      </c>
      <c r="P182" s="315">
        <v>0</v>
      </c>
      <c r="Q182" s="315">
        <v>0</v>
      </c>
      <c r="R182" s="315">
        <v>0</v>
      </c>
      <c r="S182" s="315">
        <v>0</v>
      </c>
      <c r="T182" s="315">
        <v>0</v>
      </c>
      <c r="U182" s="315">
        <v>0</v>
      </c>
      <c r="V182" s="315">
        <v>0</v>
      </c>
      <c r="W182" s="315">
        <v>0</v>
      </c>
      <c r="X182" s="315">
        <v>0</v>
      </c>
      <c r="Y182" s="315">
        <v>0</v>
      </c>
      <c r="Z182" s="315">
        <v>0</v>
      </c>
      <c r="AA182" s="315">
        <v>0</v>
      </c>
    </row>
    <row r="183" spans="2:27" ht="28.5">
      <c r="B183" s="246" t="s">
        <v>1146</v>
      </c>
      <c r="C183" s="49" t="s">
        <v>1147</v>
      </c>
      <c r="D183" s="56" t="s">
        <v>1128</v>
      </c>
      <c r="E183" s="57" t="s">
        <v>146</v>
      </c>
      <c r="F183" s="292">
        <v>2</v>
      </c>
      <c r="G183" s="414"/>
      <c r="H183" s="415"/>
      <c r="I183" s="415"/>
      <c r="J183" s="415"/>
      <c r="K183" s="415"/>
      <c r="L183" s="415"/>
      <c r="M183" s="315">
        <v>0.67400000000000004</v>
      </c>
      <c r="N183" s="315">
        <v>0.67400000000000004</v>
      </c>
      <c r="O183" s="315">
        <v>0.67400000000000004</v>
      </c>
      <c r="P183" s="315">
        <v>0.67400000000000004</v>
      </c>
      <c r="Q183" s="315">
        <v>0.67400000000000004</v>
      </c>
      <c r="R183" s="315">
        <v>2.02</v>
      </c>
      <c r="S183" s="315">
        <v>3.59</v>
      </c>
      <c r="T183" s="315">
        <v>0</v>
      </c>
      <c r="U183" s="315">
        <v>0</v>
      </c>
      <c r="V183" s="315">
        <v>0</v>
      </c>
      <c r="W183" s="315">
        <v>0</v>
      </c>
      <c r="X183" s="315">
        <v>0</v>
      </c>
      <c r="Y183" s="315">
        <v>0</v>
      </c>
      <c r="Z183" s="315">
        <v>0</v>
      </c>
      <c r="AA183" s="315">
        <v>0</v>
      </c>
    </row>
    <row r="184" spans="2:27" ht="29.25" thickBot="1">
      <c r="B184" s="247" t="s">
        <v>1148</v>
      </c>
      <c r="C184" s="50" t="s">
        <v>1149</v>
      </c>
      <c r="D184" s="58" t="s">
        <v>1128</v>
      </c>
      <c r="E184" s="59" t="s">
        <v>146</v>
      </c>
      <c r="F184" s="293">
        <v>2</v>
      </c>
      <c r="G184" s="414"/>
      <c r="H184" s="415"/>
      <c r="I184" s="415"/>
      <c r="J184" s="415"/>
      <c r="K184" s="415"/>
      <c r="L184" s="415"/>
      <c r="M184" s="315">
        <v>0</v>
      </c>
      <c r="N184" s="315">
        <v>0</v>
      </c>
      <c r="O184" s="315">
        <v>0</v>
      </c>
      <c r="P184" s="315">
        <v>0</v>
      </c>
      <c r="Q184" s="315">
        <v>0</v>
      </c>
      <c r="R184" s="315">
        <v>0</v>
      </c>
      <c r="S184" s="315">
        <v>0</v>
      </c>
      <c r="T184" s="315">
        <v>0</v>
      </c>
      <c r="U184" s="315">
        <v>0</v>
      </c>
      <c r="V184" s="315">
        <v>0</v>
      </c>
      <c r="W184" s="315">
        <v>0</v>
      </c>
      <c r="X184" s="315">
        <v>0</v>
      </c>
      <c r="Y184" s="315">
        <v>0</v>
      </c>
      <c r="Z184" s="315">
        <v>0</v>
      </c>
      <c r="AA184" s="315">
        <v>0</v>
      </c>
    </row>
    <row r="185" spans="2:27" ht="15" thickBot="1">
      <c r="B185" s="248"/>
      <c r="C185" s="249"/>
      <c r="D185" s="60"/>
      <c r="E185" s="250"/>
      <c r="F185" s="251"/>
      <c r="G185" s="260"/>
      <c r="H185" s="260"/>
      <c r="I185" s="260"/>
      <c r="J185" s="260"/>
      <c r="K185" s="260"/>
      <c r="L185" s="260"/>
      <c r="M185" s="260"/>
      <c r="N185" s="260"/>
      <c r="O185" s="260"/>
      <c r="P185" s="260"/>
      <c r="Q185" s="260"/>
      <c r="R185" s="260"/>
      <c r="S185" s="260"/>
      <c r="T185" s="260"/>
      <c r="U185" s="260"/>
      <c r="V185" s="260"/>
      <c r="W185" s="260"/>
      <c r="X185" s="260"/>
      <c r="Y185" s="260"/>
      <c r="Z185" s="260"/>
      <c r="AA185" s="260"/>
    </row>
    <row r="186" spans="2:27" ht="45.75" thickBot="1">
      <c r="B186" s="212" t="s">
        <v>1150</v>
      </c>
      <c r="G186" s="1627" t="s">
        <v>1023</v>
      </c>
      <c r="H186" s="1655"/>
      <c r="I186" s="1655"/>
      <c r="J186" s="1655"/>
      <c r="K186" s="1655"/>
      <c r="L186" s="1655"/>
      <c r="M186" s="1655"/>
      <c r="N186" s="1655"/>
      <c r="O186" s="1655"/>
      <c r="P186" s="1655"/>
      <c r="Q186" s="1628"/>
      <c r="R186" s="1627" t="s">
        <v>1024</v>
      </c>
      <c r="S186" s="1655"/>
      <c r="T186" s="1655"/>
      <c r="U186" s="1655"/>
      <c r="V186" s="1655"/>
      <c r="W186" s="1655"/>
      <c r="X186" s="1655"/>
      <c r="Y186" s="1655"/>
      <c r="Z186" s="1655"/>
      <c r="AA186" s="1628"/>
    </row>
    <row r="187" spans="2:27" ht="45.75" thickBot="1">
      <c r="B187" s="253" t="s">
        <v>1025</v>
      </c>
      <c r="C187" s="254" t="s">
        <v>1008</v>
      </c>
      <c r="D187" s="254" t="s">
        <v>1009</v>
      </c>
      <c r="E187" s="254" t="s">
        <v>117</v>
      </c>
      <c r="F187" s="255" t="s">
        <v>118</v>
      </c>
      <c r="G187" s="253" t="s">
        <v>119</v>
      </c>
      <c r="H187" s="254" t="s">
        <v>120</v>
      </c>
      <c r="I187" s="254" t="s">
        <v>121</v>
      </c>
      <c r="J187" s="254" t="s">
        <v>122</v>
      </c>
      <c r="K187" s="254" t="s">
        <v>123</v>
      </c>
      <c r="L187" s="254" t="s">
        <v>124</v>
      </c>
      <c r="M187" s="254" t="s">
        <v>125</v>
      </c>
      <c r="N187" s="254" t="s">
        <v>126</v>
      </c>
      <c r="O187" s="254" t="s">
        <v>127</v>
      </c>
      <c r="P187" s="254" t="s">
        <v>128</v>
      </c>
      <c r="Q187" s="255" t="s">
        <v>129</v>
      </c>
      <c r="R187" s="258" t="s">
        <v>1026</v>
      </c>
      <c r="S187" s="256" t="s">
        <v>1027</v>
      </c>
      <c r="T187" s="256" t="s">
        <v>1028</v>
      </c>
      <c r="U187" s="256" t="s">
        <v>1029</v>
      </c>
      <c r="V187" s="256" t="s">
        <v>1030</v>
      </c>
      <c r="W187" s="256" t="s">
        <v>1031</v>
      </c>
      <c r="X187" s="256" t="s">
        <v>1032</v>
      </c>
      <c r="Y187" s="256" t="s">
        <v>1033</v>
      </c>
      <c r="Z187" s="256" t="s">
        <v>1034</v>
      </c>
      <c r="AA187" s="257" t="s">
        <v>1035</v>
      </c>
    </row>
    <row r="188" spans="2:27">
      <c r="B188" s="246" t="s">
        <v>1151</v>
      </c>
      <c r="C188" s="49" t="s">
        <v>1152</v>
      </c>
      <c r="D188" s="56" t="s">
        <v>1012</v>
      </c>
      <c r="E188" s="304" t="s">
        <v>1066</v>
      </c>
      <c r="F188" s="292">
        <v>3</v>
      </c>
      <c r="G188" s="412"/>
      <c r="H188" s="413"/>
      <c r="I188" s="413"/>
      <c r="J188" s="413"/>
      <c r="K188" s="413"/>
      <c r="L188" s="413"/>
      <c r="M188" s="313">
        <v>0</v>
      </c>
      <c r="N188" s="313">
        <v>0</v>
      </c>
      <c r="O188" s="313">
        <v>0</v>
      </c>
      <c r="P188" s="313">
        <v>0</v>
      </c>
      <c r="Q188" s="313">
        <v>0</v>
      </c>
      <c r="R188" s="313">
        <v>0</v>
      </c>
      <c r="S188" s="313">
        <v>0</v>
      </c>
      <c r="T188" s="313">
        <v>0</v>
      </c>
      <c r="U188" s="313">
        <v>0</v>
      </c>
      <c r="V188" s="313">
        <v>0</v>
      </c>
      <c r="W188" s="313">
        <v>0</v>
      </c>
      <c r="X188" s="313">
        <v>0</v>
      </c>
      <c r="Y188" s="313">
        <v>0</v>
      </c>
      <c r="Z188" s="313">
        <v>0</v>
      </c>
      <c r="AA188" s="314">
        <v>0</v>
      </c>
    </row>
    <row r="189" spans="2:27" ht="15" thickBot="1">
      <c r="B189" s="247" t="s">
        <v>1153</v>
      </c>
      <c r="C189" s="50" t="s">
        <v>1154</v>
      </c>
      <c r="D189" s="58" t="s">
        <v>1012</v>
      </c>
      <c r="E189" s="304" t="s">
        <v>1066</v>
      </c>
      <c r="F189" s="293">
        <v>3</v>
      </c>
      <c r="G189" s="416"/>
      <c r="H189" s="417"/>
      <c r="I189" s="417"/>
      <c r="J189" s="417"/>
      <c r="K189" s="417"/>
      <c r="L189" s="417"/>
      <c r="M189" s="316">
        <v>0.58800000000000008</v>
      </c>
      <c r="N189" s="316">
        <v>0.58800000000000008</v>
      </c>
      <c r="O189" s="316">
        <v>0.58800000000000008</v>
      </c>
      <c r="P189" s="316">
        <v>0.58800000000000008</v>
      </c>
      <c r="Q189" s="316">
        <v>0.58800000000000008</v>
      </c>
      <c r="R189" s="316">
        <v>4.4400000000000004</v>
      </c>
      <c r="S189" s="316">
        <v>3.12</v>
      </c>
      <c r="T189" s="316">
        <v>4.4800000000000004</v>
      </c>
      <c r="U189" s="316">
        <v>21.450000000000003</v>
      </c>
      <c r="V189" s="316">
        <v>0</v>
      </c>
      <c r="W189" s="316">
        <v>0</v>
      </c>
      <c r="X189" s="316">
        <v>0</v>
      </c>
      <c r="Y189" s="316">
        <v>0</v>
      </c>
      <c r="Z189" s="316">
        <v>0</v>
      </c>
      <c r="AA189" s="317">
        <v>0</v>
      </c>
    </row>
    <row r="190" spans="2:27" ht="15">
      <c r="B190" s="242"/>
      <c r="C190" s="261"/>
      <c r="D190" s="261"/>
      <c r="E190" s="261"/>
      <c r="F190" s="261"/>
    </row>
    <row r="191" spans="2:27" ht="15" thickBot="1"/>
    <row r="192" spans="2:27" ht="30.75" thickBot="1">
      <c r="B192" s="425" t="s">
        <v>57</v>
      </c>
      <c r="C192" s="65" t="str">
        <f>'TITLE PAGE'!$D$18</f>
        <v>South Staffordshire Water</v>
      </c>
      <c r="D192" s="423" t="s">
        <v>2</v>
      </c>
      <c r="E192" s="422">
        <v>5</v>
      </c>
      <c r="G192" s="1233" t="s">
        <v>56</v>
      </c>
    </row>
    <row r="193" spans="2:27" ht="29.25" thickBot="1">
      <c r="B193" s="424" t="s">
        <v>111</v>
      </c>
      <c r="C193" s="1254" t="s">
        <v>1156</v>
      </c>
      <c r="D193" s="418" t="s">
        <v>1795</v>
      </c>
      <c r="E193" s="419">
        <v>113.84</v>
      </c>
    </row>
    <row r="194" spans="2:27" ht="15" thickBot="1"/>
    <row r="195" spans="2:27" ht="45.75" thickBot="1">
      <c r="B195" s="212" t="s">
        <v>1022</v>
      </c>
      <c r="G195" s="1627" t="s">
        <v>1023</v>
      </c>
      <c r="H195" s="1655"/>
      <c r="I195" s="1655"/>
      <c r="J195" s="1655"/>
      <c r="K195" s="1655"/>
      <c r="L195" s="1655"/>
      <c r="M195" s="1655"/>
      <c r="N195" s="1655"/>
      <c r="O195" s="1655"/>
      <c r="P195" s="1655"/>
      <c r="Q195" s="1628"/>
      <c r="R195" s="1627" t="s">
        <v>1024</v>
      </c>
      <c r="S195" s="1655"/>
      <c r="T195" s="1655"/>
      <c r="U195" s="1655"/>
      <c r="V195" s="1655"/>
      <c r="W195" s="1655"/>
      <c r="X195" s="1655"/>
      <c r="Y195" s="1655"/>
      <c r="Z195" s="1655"/>
      <c r="AA195" s="1628"/>
    </row>
    <row r="196" spans="2:27" ht="45.75" thickBot="1">
      <c r="B196" s="253" t="s">
        <v>1025</v>
      </c>
      <c r="C196" s="254" t="s">
        <v>1008</v>
      </c>
      <c r="D196" s="254" t="s">
        <v>1009</v>
      </c>
      <c r="E196" s="254" t="s">
        <v>117</v>
      </c>
      <c r="F196" s="255" t="s">
        <v>118</v>
      </c>
      <c r="G196" s="253" t="s">
        <v>119</v>
      </c>
      <c r="H196" s="254" t="s">
        <v>120</v>
      </c>
      <c r="I196" s="254" t="s">
        <v>121</v>
      </c>
      <c r="J196" s="254" t="s">
        <v>122</v>
      </c>
      <c r="K196" s="254" t="s">
        <v>123</v>
      </c>
      <c r="L196" s="254" t="s">
        <v>124</v>
      </c>
      <c r="M196" s="254" t="s">
        <v>125</v>
      </c>
      <c r="N196" s="254" t="s">
        <v>126</v>
      </c>
      <c r="O196" s="254" t="s">
        <v>127</v>
      </c>
      <c r="P196" s="254" t="s">
        <v>128</v>
      </c>
      <c r="Q196" s="255" t="s">
        <v>129</v>
      </c>
      <c r="R196" s="258" t="s">
        <v>1026</v>
      </c>
      <c r="S196" s="256" t="s">
        <v>1027</v>
      </c>
      <c r="T196" s="256" t="s">
        <v>1028</v>
      </c>
      <c r="U196" s="256" t="s">
        <v>1029</v>
      </c>
      <c r="V196" s="256" t="s">
        <v>1030</v>
      </c>
      <c r="W196" s="256" t="s">
        <v>1031</v>
      </c>
      <c r="X196" s="256" t="s">
        <v>1032</v>
      </c>
      <c r="Y196" s="256" t="s">
        <v>1033</v>
      </c>
      <c r="Z196" s="256" t="s">
        <v>1034</v>
      </c>
      <c r="AA196" s="257" t="s">
        <v>1035</v>
      </c>
    </row>
    <row r="197" spans="2:27">
      <c r="B197" s="252" t="s">
        <v>1036</v>
      </c>
      <c r="C197" s="243" t="s">
        <v>1011</v>
      </c>
      <c r="D197" s="244" t="s">
        <v>1012</v>
      </c>
      <c r="E197" s="305" t="s">
        <v>1066</v>
      </c>
      <c r="F197" s="303">
        <v>3</v>
      </c>
      <c r="G197" s="408"/>
      <c r="H197" s="409"/>
      <c r="I197" s="409"/>
      <c r="J197" s="409"/>
      <c r="K197" s="409"/>
      <c r="L197" s="409"/>
      <c r="M197" s="1166">
        <v>0.27800000000000002</v>
      </c>
      <c r="N197" s="1166">
        <v>0.27800000000000002</v>
      </c>
      <c r="O197" s="1166">
        <v>0.27800000000000002</v>
      </c>
      <c r="P197" s="1166">
        <v>0.27800000000000002</v>
      </c>
      <c r="Q197" s="1166">
        <v>0.27800000000000002</v>
      </c>
      <c r="R197" s="1166">
        <v>0</v>
      </c>
      <c r="S197" s="1166">
        <v>0</v>
      </c>
      <c r="T197" s="1166">
        <v>0</v>
      </c>
      <c r="U197" s="1166">
        <v>2.94</v>
      </c>
      <c r="V197" s="306">
        <v>0</v>
      </c>
      <c r="W197" s="306">
        <v>0</v>
      </c>
      <c r="X197" s="306">
        <v>0</v>
      </c>
      <c r="Y197" s="306">
        <v>0</v>
      </c>
      <c r="Z197" s="306">
        <v>0</v>
      </c>
      <c r="AA197" s="306">
        <v>0</v>
      </c>
    </row>
    <row r="198" spans="2:27">
      <c r="B198" s="246" t="s">
        <v>1037</v>
      </c>
      <c r="C198" s="49" t="s">
        <v>1014</v>
      </c>
      <c r="D198" s="56" t="s">
        <v>1012</v>
      </c>
      <c r="E198" s="305" t="s">
        <v>1066</v>
      </c>
      <c r="F198" s="292">
        <v>3</v>
      </c>
      <c r="G198" s="410"/>
      <c r="H198" s="411"/>
      <c r="I198" s="411"/>
      <c r="J198" s="411"/>
      <c r="K198" s="411"/>
      <c r="L198" s="411"/>
      <c r="M198" s="307">
        <v>0</v>
      </c>
      <c r="N198" s="307">
        <v>0</v>
      </c>
      <c r="O198" s="307">
        <v>0</v>
      </c>
      <c r="P198" s="307">
        <v>0</v>
      </c>
      <c r="Q198" s="307">
        <v>0</v>
      </c>
      <c r="R198" s="307">
        <v>0</v>
      </c>
      <c r="S198" s="307">
        <v>0</v>
      </c>
      <c r="T198" s="307">
        <v>0</v>
      </c>
      <c r="U198" s="307">
        <v>0</v>
      </c>
      <c r="V198" s="307">
        <v>0</v>
      </c>
      <c r="W198" s="307">
        <v>0</v>
      </c>
      <c r="X198" s="307">
        <v>0</v>
      </c>
      <c r="Y198" s="307">
        <v>0</v>
      </c>
      <c r="Z198" s="307">
        <v>0</v>
      </c>
      <c r="AA198" s="307">
        <v>0</v>
      </c>
    </row>
    <row r="199" spans="2:27" ht="15" thickBot="1">
      <c r="B199" s="247" t="s">
        <v>1038</v>
      </c>
      <c r="C199" s="50" t="s">
        <v>1039</v>
      </c>
      <c r="D199" s="58" t="s">
        <v>1012</v>
      </c>
      <c r="E199" s="305" t="s">
        <v>1066</v>
      </c>
      <c r="F199" s="293">
        <v>3</v>
      </c>
      <c r="G199" s="308">
        <f t="shared" ref="G199:L199" si="45">SUM(G197:G198)</f>
        <v>0</v>
      </c>
      <c r="H199" s="308">
        <f t="shared" si="45"/>
        <v>0</v>
      </c>
      <c r="I199" s="308">
        <f t="shared" si="45"/>
        <v>0</v>
      </c>
      <c r="J199" s="308">
        <f t="shared" si="45"/>
        <v>0</v>
      </c>
      <c r="K199" s="308">
        <f t="shared" si="45"/>
        <v>0</v>
      </c>
      <c r="L199" s="308">
        <f t="shared" si="45"/>
        <v>0</v>
      </c>
      <c r="M199" s="308">
        <f t="shared" ref="M199:AA199" si="46">SUM(M197:M198)</f>
        <v>0.27800000000000002</v>
      </c>
      <c r="N199" s="308">
        <f t="shared" si="46"/>
        <v>0.27800000000000002</v>
      </c>
      <c r="O199" s="308">
        <f t="shared" si="46"/>
        <v>0.27800000000000002</v>
      </c>
      <c r="P199" s="308">
        <f t="shared" si="46"/>
        <v>0.27800000000000002</v>
      </c>
      <c r="Q199" s="308">
        <f t="shared" si="46"/>
        <v>0.27800000000000002</v>
      </c>
      <c r="R199" s="308">
        <f t="shared" si="46"/>
        <v>0</v>
      </c>
      <c r="S199" s="308">
        <f t="shared" si="46"/>
        <v>0</v>
      </c>
      <c r="T199" s="308">
        <f t="shared" si="46"/>
        <v>0</v>
      </c>
      <c r="U199" s="308">
        <f t="shared" si="46"/>
        <v>2.94</v>
      </c>
      <c r="V199" s="308">
        <f t="shared" si="46"/>
        <v>0</v>
      </c>
      <c r="W199" s="308">
        <f t="shared" si="46"/>
        <v>0</v>
      </c>
      <c r="X199" s="308">
        <f t="shared" si="46"/>
        <v>0</v>
      </c>
      <c r="Y199" s="308">
        <f t="shared" si="46"/>
        <v>0</v>
      </c>
      <c r="Z199" s="308">
        <f t="shared" si="46"/>
        <v>0</v>
      </c>
      <c r="AA199" s="310">
        <f t="shared" si="46"/>
        <v>0</v>
      </c>
    </row>
    <row r="200" spans="2:27" ht="15" thickBot="1">
      <c r="B200" s="248"/>
      <c r="C200" s="249"/>
      <c r="D200" s="60"/>
      <c r="E200" s="250"/>
      <c r="F200" s="251"/>
      <c r="G200" s="260"/>
      <c r="H200" s="260"/>
      <c r="I200" s="260"/>
      <c r="J200" s="260"/>
      <c r="K200" s="260"/>
      <c r="L200" s="260"/>
      <c r="M200" s="260"/>
      <c r="N200" s="260"/>
      <c r="O200" s="260"/>
      <c r="P200" s="260"/>
      <c r="Q200" s="260"/>
      <c r="R200" s="260"/>
      <c r="S200" s="260"/>
      <c r="T200" s="260"/>
      <c r="U200" s="260"/>
      <c r="V200" s="260"/>
      <c r="W200" s="260"/>
      <c r="X200" s="260"/>
      <c r="Y200" s="260"/>
      <c r="Z200" s="260"/>
      <c r="AA200" s="260"/>
    </row>
    <row r="201" spans="2:27" ht="60.75" thickBot="1">
      <c r="B201" s="212" t="s">
        <v>1040</v>
      </c>
      <c r="G201" s="1627" t="s">
        <v>1023</v>
      </c>
      <c r="H201" s="1655"/>
      <c r="I201" s="1655"/>
      <c r="J201" s="1655"/>
      <c r="K201" s="1655"/>
      <c r="L201" s="1655"/>
      <c r="M201" s="1655"/>
      <c r="N201" s="1655"/>
      <c r="O201" s="1655"/>
      <c r="P201" s="1655"/>
      <c r="Q201" s="1628"/>
      <c r="R201" s="1627" t="s">
        <v>1024</v>
      </c>
      <c r="S201" s="1655"/>
      <c r="T201" s="1655"/>
      <c r="U201" s="1655"/>
      <c r="V201" s="1655"/>
      <c r="W201" s="1655"/>
      <c r="X201" s="1655"/>
      <c r="Y201" s="1655"/>
      <c r="Z201" s="1655"/>
      <c r="AA201" s="1628"/>
    </row>
    <row r="202" spans="2:27" ht="45.75" thickBot="1">
      <c r="B202" s="253" t="s">
        <v>1025</v>
      </c>
      <c r="C202" s="254" t="s">
        <v>1008</v>
      </c>
      <c r="D202" s="254" t="s">
        <v>1009</v>
      </c>
      <c r="E202" s="254" t="s">
        <v>117</v>
      </c>
      <c r="F202" s="255" t="s">
        <v>118</v>
      </c>
      <c r="G202" s="253" t="s">
        <v>119</v>
      </c>
      <c r="H202" s="254" t="s">
        <v>120</v>
      </c>
      <c r="I202" s="254" t="s">
        <v>121</v>
      </c>
      <c r="J202" s="254" t="s">
        <v>122</v>
      </c>
      <c r="K202" s="254" t="s">
        <v>123</v>
      </c>
      <c r="L202" s="254" t="s">
        <v>124</v>
      </c>
      <c r="M202" s="254" t="s">
        <v>125</v>
      </c>
      <c r="N202" s="254" t="s">
        <v>126</v>
      </c>
      <c r="O202" s="254" t="s">
        <v>127</v>
      </c>
      <c r="P202" s="254" t="s">
        <v>128</v>
      </c>
      <c r="Q202" s="255" t="s">
        <v>129</v>
      </c>
      <c r="R202" s="258" t="s">
        <v>1026</v>
      </c>
      <c r="S202" s="256" t="s">
        <v>1027</v>
      </c>
      <c r="T202" s="256" t="s">
        <v>1028</v>
      </c>
      <c r="U202" s="256" t="s">
        <v>1029</v>
      </c>
      <c r="V202" s="256" t="s">
        <v>1030</v>
      </c>
      <c r="W202" s="256" t="s">
        <v>1031</v>
      </c>
      <c r="X202" s="256" t="s">
        <v>1032</v>
      </c>
      <c r="Y202" s="256" t="s">
        <v>1033</v>
      </c>
      <c r="Z202" s="256" t="s">
        <v>1034</v>
      </c>
      <c r="AA202" s="257" t="s">
        <v>1035</v>
      </c>
    </row>
    <row r="203" spans="2:27">
      <c r="B203" s="245" t="s">
        <v>1041</v>
      </c>
      <c r="C203" s="49" t="s">
        <v>1042</v>
      </c>
      <c r="D203" s="56" t="s">
        <v>816</v>
      </c>
      <c r="E203" s="304" t="s">
        <v>1066</v>
      </c>
      <c r="F203" s="292">
        <v>3</v>
      </c>
      <c r="G203" s="410"/>
      <c r="H203" s="411"/>
      <c r="I203" s="411"/>
      <c r="J203" s="411"/>
      <c r="K203" s="411"/>
      <c r="L203" s="411"/>
      <c r="M203" s="307">
        <v>0</v>
      </c>
      <c r="N203" s="307">
        <v>0</v>
      </c>
      <c r="O203" s="307">
        <v>0</v>
      </c>
      <c r="P203" s="307">
        <v>0</v>
      </c>
      <c r="Q203" s="307">
        <v>0</v>
      </c>
      <c r="R203" s="307">
        <v>0</v>
      </c>
      <c r="S203" s="307">
        <v>0</v>
      </c>
      <c r="T203" s="307">
        <v>0</v>
      </c>
      <c r="U203" s="307">
        <v>0</v>
      </c>
      <c r="V203" s="307">
        <v>0</v>
      </c>
      <c r="W203" s="307">
        <v>0</v>
      </c>
      <c r="X203" s="307">
        <v>0</v>
      </c>
      <c r="Y203" s="307">
        <v>0</v>
      </c>
      <c r="Z203" s="307">
        <v>0</v>
      </c>
      <c r="AA203" s="309">
        <v>0</v>
      </c>
    </row>
    <row r="204" spans="2:27">
      <c r="B204" s="246" t="s">
        <v>1043</v>
      </c>
      <c r="C204" s="49" t="s">
        <v>1042</v>
      </c>
      <c r="D204" s="56" t="s">
        <v>811</v>
      </c>
      <c r="E204" s="304" t="s">
        <v>1066</v>
      </c>
      <c r="F204" s="292">
        <v>3</v>
      </c>
      <c r="G204" s="410"/>
      <c r="H204" s="411"/>
      <c r="I204" s="411"/>
      <c r="J204" s="411"/>
      <c r="K204" s="411"/>
      <c r="L204" s="411"/>
      <c r="M204" s="307">
        <v>0</v>
      </c>
      <c r="N204" s="307">
        <v>0</v>
      </c>
      <c r="O204" s="307">
        <v>0</v>
      </c>
      <c r="P204" s="307">
        <v>0</v>
      </c>
      <c r="Q204" s="307">
        <v>0</v>
      </c>
      <c r="R204" s="307">
        <v>0</v>
      </c>
      <c r="S204" s="307">
        <v>0</v>
      </c>
      <c r="T204" s="307">
        <v>0</v>
      </c>
      <c r="U204" s="307">
        <v>0</v>
      </c>
      <c r="V204" s="307">
        <v>0</v>
      </c>
      <c r="W204" s="307">
        <v>0</v>
      </c>
      <c r="X204" s="307">
        <v>0</v>
      </c>
      <c r="Y204" s="307">
        <v>0</v>
      </c>
      <c r="Z204" s="307">
        <v>0</v>
      </c>
      <c r="AA204" s="309">
        <v>0</v>
      </c>
    </row>
    <row r="205" spans="2:27">
      <c r="B205" s="246" t="s">
        <v>1044</v>
      </c>
      <c r="C205" s="49" t="s">
        <v>1042</v>
      </c>
      <c r="D205" s="56" t="s">
        <v>1012</v>
      </c>
      <c r="E205" s="304" t="s">
        <v>1066</v>
      </c>
      <c r="F205" s="292">
        <v>3</v>
      </c>
      <c r="G205" s="311">
        <f t="shared" ref="G205:AA205" si="47">SUM(G203:G204)</f>
        <v>0</v>
      </c>
      <c r="H205" s="311">
        <f t="shared" si="47"/>
        <v>0</v>
      </c>
      <c r="I205" s="311">
        <f t="shared" si="47"/>
        <v>0</v>
      </c>
      <c r="J205" s="311">
        <f t="shared" si="47"/>
        <v>0</v>
      </c>
      <c r="K205" s="311">
        <f t="shared" si="47"/>
        <v>0</v>
      </c>
      <c r="L205" s="311">
        <f t="shared" si="47"/>
        <v>0</v>
      </c>
      <c r="M205" s="311">
        <f t="shared" si="47"/>
        <v>0</v>
      </c>
      <c r="N205" s="311">
        <f t="shared" si="47"/>
        <v>0</v>
      </c>
      <c r="O205" s="311">
        <f t="shared" si="47"/>
        <v>0</v>
      </c>
      <c r="P205" s="311">
        <f t="shared" si="47"/>
        <v>0</v>
      </c>
      <c r="Q205" s="311">
        <f t="shared" si="47"/>
        <v>0</v>
      </c>
      <c r="R205" s="311">
        <f t="shared" si="47"/>
        <v>0</v>
      </c>
      <c r="S205" s="311">
        <f t="shared" si="47"/>
        <v>0</v>
      </c>
      <c r="T205" s="311">
        <f t="shared" si="47"/>
        <v>0</v>
      </c>
      <c r="U205" s="311">
        <f t="shared" si="47"/>
        <v>0</v>
      </c>
      <c r="V205" s="311">
        <f t="shared" si="47"/>
        <v>0</v>
      </c>
      <c r="W205" s="311">
        <f t="shared" si="47"/>
        <v>0</v>
      </c>
      <c r="X205" s="311">
        <f t="shared" si="47"/>
        <v>0</v>
      </c>
      <c r="Y205" s="311">
        <f t="shared" si="47"/>
        <v>0</v>
      </c>
      <c r="Z205" s="311">
        <f t="shared" si="47"/>
        <v>0</v>
      </c>
      <c r="AA205" s="312">
        <f t="shared" si="47"/>
        <v>0</v>
      </c>
    </row>
    <row r="206" spans="2:27">
      <c r="B206" s="245" t="s">
        <v>1045</v>
      </c>
      <c r="C206" s="49" t="s">
        <v>1046</v>
      </c>
      <c r="D206" s="56" t="s">
        <v>816</v>
      </c>
      <c r="E206" s="304" t="s">
        <v>1066</v>
      </c>
      <c r="F206" s="292">
        <v>3</v>
      </c>
      <c r="G206" s="410"/>
      <c r="H206" s="411"/>
      <c r="I206" s="411"/>
      <c r="J206" s="411"/>
      <c r="K206" s="411"/>
      <c r="L206" s="411"/>
      <c r="M206" s="307">
        <v>0.65</v>
      </c>
      <c r="N206" s="307">
        <v>0.65</v>
      </c>
      <c r="O206" s="307">
        <v>0.65</v>
      </c>
      <c r="P206" s="307">
        <v>0.65</v>
      </c>
      <c r="Q206" s="307">
        <v>0.65</v>
      </c>
      <c r="R206" s="307">
        <v>0</v>
      </c>
      <c r="S206" s="307">
        <v>0</v>
      </c>
      <c r="T206" s="307">
        <v>0</v>
      </c>
      <c r="U206" s="307">
        <v>0</v>
      </c>
      <c r="V206" s="307">
        <v>0</v>
      </c>
      <c r="W206" s="307">
        <v>0</v>
      </c>
      <c r="X206" s="307">
        <v>0</v>
      </c>
      <c r="Y206" s="307">
        <v>0</v>
      </c>
      <c r="Z206" s="307">
        <v>0</v>
      </c>
      <c r="AA206" s="307">
        <v>0</v>
      </c>
    </row>
    <row r="207" spans="2:27">
      <c r="B207" s="246" t="s">
        <v>1047</v>
      </c>
      <c r="C207" s="49" t="s">
        <v>1046</v>
      </c>
      <c r="D207" s="56" t="s">
        <v>811</v>
      </c>
      <c r="E207" s="304" t="s">
        <v>1066</v>
      </c>
      <c r="F207" s="292">
        <v>3</v>
      </c>
      <c r="G207" s="410"/>
      <c r="H207" s="411"/>
      <c r="I207" s="411"/>
      <c r="J207" s="411"/>
      <c r="K207" s="411"/>
      <c r="L207" s="411"/>
      <c r="M207" s="307">
        <v>0.92</v>
      </c>
      <c r="N207" s="307">
        <v>0.92</v>
      </c>
      <c r="O207" s="307">
        <v>0.92</v>
      </c>
      <c r="P207" s="307">
        <v>0.92</v>
      </c>
      <c r="Q207" s="307">
        <v>0.92</v>
      </c>
      <c r="R207" s="307">
        <v>4.5999999999999996</v>
      </c>
      <c r="S207" s="307">
        <v>1.07</v>
      </c>
      <c r="T207" s="307">
        <v>0</v>
      </c>
      <c r="U207" s="307">
        <v>0</v>
      </c>
      <c r="V207" s="307">
        <v>0</v>
      </c>
      <c r="W207" s="307">
        <v>0</v>
      </c>
      <c r="X207" s="307">
        <v>0</v>
      </c>
      <c r="Y207" s="307">
        <v>0</v>
      </c>
      <c r="Z207" s="307">
        <v>0</v>
      </c>
      <c r="AA207" s="307">
        <v>0</v>
      </c>
    </row>
    <row r="208" spans="2:27">
      <c r="B208" s="246" t="s">
        <v>1048</v>
      </c>
      <c r="C208" s="49" t="s">
        <v>1046</v>
      </c>
      <c r="D208" s="56" t="s">
        <v>1012</v>
      </c>
      <c r="E208" s="304" t="s">
        <v>1066</v>
      </c>
      <c r="F208" s="292">
        <v>3</v>
      </c>
      <c r="G208" s="311">
        <f t="shared" ref="G208:AA208" si="48">SUM(G206:G207)</f>
        <v>0</v>
      </c>
      <c r="H208" s="311">
        <f t="shared" si="48"/>
        <v>0</v>
      </c>
      <c r="I208" s="311">
        <f t="shared" si="48"/>
        <v>0</v>
      </c>
      <c r="J208" s="311">
        <f t="shared" si="48"/>
        <v>0</v>
      </c>
      <c r="K208" s="311">
        <f t="shared" si="48"/>
        <v>0</v>
      </c>
      <c r="L208" s="311">
        <f t="shared" si="48"/>
        <v>0</v>
      </c>
      <c r="M208" s="311">
        <f t="shared" si="48"/>
        <v>1.57</v>
      </c>
      <c r="N208" s="311">
        <f t="shared" si="48"/>
        <v>1.57</v>
      </c>
      <c r="O208" s="311">
        <f t="shared" si="48"/>
        <v>1.57</v>
      </c>
      <c r="P208" s="311">
        <f t="shared" si="48"/>
        <v>1.57</v>
      </c>
      <c r="Q208" s="311">
        <f t="shared" si="48"/>
        <v>1.57</v>
      </c>
      <c r="R208" s="311">
        <f t="shared" si="48"/>
        <v>4.5999999999999996</v>
      </c>
      <c r="S208" s="311">
        <f t="shared" si="48"/>
        <v>1.07</v>
      </c>
      <c r="T208" s="311">
        <f t="shared" si="48"/>
        <v>0</v>
      </c>
      <c r="U208" s="311">
        <f t="shared" si="48"/>
        <v>0</v>
      </c>
      <c r="V208" s="311">
        <f t="shared" si="48"/>
        <v>0</v>
      </c>
      <c r="W208" s="311">
        <f t="shared" si="48"/>
        <v>0</v>
      </c>
      <c r="X208" s="311">
        <f t="shared" si="48"/>
        <v>0</v>
      </c>
      <c r="Y208" s="311">
        <f t="shared" si="48"/>
        <v>0</v>
      </c>
      <c r="Z208" s="311">
        <f t="shared" si="48"/>
        <v>0</v>
      </c>
      <c r="AA208" s="312">
        <f t="shared" si="48"/>
        <v>0</v>
      </c>
    </row>
    <row r="209" spans="2:27">
      <c r="B209" s="245" t="s">
        <v>1049</v>
      </c>
      <c r="C209" s="49" t="s">
        <v>1050</v>
      </c>
      <c r="D209" s="56" t="s">
        <v>816</v>
      </c>
      <c r="E209" s="304" t="s">
        <v>1066</v>
      </c>
      <c r="F209" s="292">
        <v>3</v>
      </c>
      <c r="G209" s="410"/>
      <c r="H209" s="411"/>
      <c r="I209" s="411"/>
      <c r="J209" s="411"/>
      <c r="K209" s="411"/>
      <c r="L209" s="411"/>
      <c r="M209" s="307">
        <v>0.05</v>
      </c>
      <c r="N209" s="307">
        <v>0.05</v>
      </c>
      <c r="O209" s="307">
        <v>0.05</v>
      </c>
      <c r="P209" s="307">
        <v>0.05</v>
      </c>
      <c r="Q209" s="307">
        <v>0.05</v>
      </c>
      <c r="R209" s="307">
        <v>0</v>
      </c>
      <c r="S209" s="307">
        <v>0.25</v>
      </c>
      <c r="T209" s="307">
        <v>0.25</v>
      </c>
      <c r="U209" s="307">
        <v>20.350000000000001</v>
      </c>
      <c r="V209" s="307">
        <v>0</v>
      </c>
      <c r="W209" s="307">
        <v>0</v>
      </c>
      <c r="X209" s="307">
        <v>0</v>
      </c>
      <c r="Y209" s="307">
        <v>0</v>
      </c>
      <c r="Z209" s="307">
        <v>0</v>
      </c>
      <c r="AA209" s="309">
        <v>0</v>
      </c>
    </row>
    <row r="210" spans="2:27">
      <c r="B210" s="246" t="s">
        <v>1051</v>
      </c>
      <c r="C210" s="49" t="s">
        <v>1050</v>
      </c>
      <c r="D210" s="56" t="s">
        <v>811</v>
      </c>
      <c r="E210" s="304" t="s">
        <v>1066</v>
      </c>
      <c r="F210" s="292">
        <v>3</v>
      </c>
      <c r="G210" s="410"/>
      <c r="H210" s="411"/>
      <c r="I210" s="411"/>
      <c r="J210" s="411"/>
      <c r="K210" s="411"/>
      <c r="L210" s="411"/>
      <c r="M210" s="307">
        <v>0.53800000000000003</v>
      </c>
      <c r="N210" s="307">
        <v>0.53800000000000003</v>
      </c>
      <c r="O210" s="307">
        <v>0.53800000000000003</v>
      </c>
      <c r="P210" s="307">
        <v>0.53800000000000003</v>
      </c>
      <c r="Q210" s="307">
        <v>0.53800000000000003</v>
      </c>
      <c r="R210" s="307">
        <v>4.4400000000000004</v>
      </c>
      <c r="S210" s="307">
        <v>2.87</v>
      </c>
      <c r="T210" s="307">
        <v>4.2300000000000004</v>
      </c>
      <c r="U210" s="307">
        <v>1.1000000000000001</v>
      </c>
      <c r="V210" s="307">
        <v>0</v>
      </c>
      <c r="W210" s="307">
        <v>0</v>
      </c>
      <c r="X210" s="307">
        <v>0</v>
      </c>
      <c r="Y210" s="307">
        <v>0</v>
      </c>
      <c r="Z210" s="307">
        <v>0</v>
      </c>
      <c r="AA210" s="309">
        <v>0</v>
      </c>
    </row>
    <row r="211" spans="2:27">
      <c r="B211" s="246" t="s">
        <v>1052</v>
      </c>
      <c r="C211" s="49" t="s">
        <v>1050</v>
      </c>
      <c r="D211" s="56" t="s">
        <v>1012</v>
      </c>
      <c r="E211" s="304" t="s">
        <v>1066</v>
      </c>
      <c r="F211" s="292">
        <v>3</v>
      </c>
      <c r="G211" s="311">
        <f t="shared" ref="G211:AA211" si="49">SUM(G209:G210)</f>
        <v>0</v>
      </c>
      <c r="H211" s="311">
        <f t="shared" si="49"/>
        <v>0</v>
      </c>
      <c r="I211" s="311">
        <f t="shared" si="49"/>
        <v>0</v>
      </c>
      <c r="J211" s="311">
        <f t="shared" si="49"/>
        <v>0</v>
      </c>
      <c r="K211" s="311">
        <f t="shared" si="49"/>
        <v>0</v>
      </c>
      <c r="L211" s="311">
        <f t="shared" si="49"/>
        <v>0</v>
      </c>
      <c r="M211" s="311">
        <f t="shared" si="49"/>
        <v>0.58800000000000008</v>
      </c>
      <c r="N211" s="311">
        <f t="shared" si="49"/>
        <v>0.58800000000000008</v>
      </c>
      <c r="O211" s="311">
        <f t="shared" si="49"/>
        <v>0.58800000000000008</v>
      </c>
      <c r="P211" s="311">
        <f t="shared" si="49"/>
        <v>0.58800000000000008</v>
      </c>
      <c r="Q211" s="311">
        <f t="shared" si="49"/>
        <v>0.58800000000000008</v>
      </c>
      <c r="R211" s="311">
        <f t="shared" si="49"/>
        <v>4.4400000000000004</v>
      </c>
      <c r="S211" s="311">
        <f t="shared" si="49"/>
        <v>3.12</v>
      </c>
      <c r="T211" s="311">
        <f t="shared" si="49"/>
        <v>4.4800000000000004</v>
      </c>
      <c r="U211" s="311">
        <f t="shared" si="49"/>
        <v>21.450000000000003</v>
      </c>
      <c r="V211" s="311">
        <f t="shared" si="49"/>
        <v>0</v>
      </c>
      <c r="W211" s="311">
        <f t="shared" si="49"/>
        <v>0</v>
      </c>
      <c r="X211" s="311">
        <f t="shared" si="49"/>
        <v>0</v>
      </c>
      <c r="Y211" s="311">
        <f t="shared" si="49"/>
        <v>0</v>
      </c>
      <c r="Z211" s="311">
        <f t="shared" si="49"/>
        <v>0</v>
      </c>
      <c r="AA211" s="312">
        <f t="shared" si="49"/>
        <v>0</v>
      </c>
    </row>
    <row r="212" spans="2:27">
      <c r="B212" s="245" t="s">
        <v>1053</v>
      </c>
      <c r="C212" s="49" t="s">
        <v>1054</v>
      </c>
      <c r="D212" s="56" t="s">
        <v>816</v>
      </c>
      <c r="E212" s="304" t="s">
        <v>1066</v>
      </c>
      <c r="F212" s="292">
        <v>3</v>
      </c>
      <c r="G212" s="410"/>
      <c r="H212" s="411"/>
      <c r="I212" s="411"/>
      <c r="J212" s="411"/>
      <c r="K212" s="411"/>
      <c r="L212" s="411"/>
      <c r="M212" s="307">
        <v>0</v>
      </c>
      <c r="N212" s="307">
        <v>0</v>
      </c>
      <c r="O212" s="307">
        <v>0</v>
      </c>
      <c r="P212" s="307">
        <v>0</v>
      </c>
      <c r="Q212" s="307">
        <v>0</v>
      </c>
      <c r="R212" s="307">
        <v>0</v>
      </c>
      <c r="S212" s="307">
        <v>0</v>
      </c>
      <c r="T212" s="307">
        <v>0</v>
      </c>
      <c r="U212" s="307">
        <v>0</v>
      </c>
      <c r="V212" s="307">
        <v>0</v>
      </c>
      <c r="W212" s="307">
        <v>0</v>
      </c>
      <c r="X212" s="307">
        <v>0</v>
      </c>
      <c r="Y212" s="307">
        <v>0</v>
      </c>
      <c r="Z212" s="307">
        <v>0</v>
      </c>
      <c r="AA212" s="309">
        <v>0</v>
      </c>
    </row>
    <row r="213" spans="2:27">
      <c r="B213" s="246" t="s">
        <v>1055</v>
      </c>
      <c r="C213" s="49" t="s">
        <v>1054</v>
      </c>
      <c r="D213" s="56" t="s">
        <v>811</v>
      </c>
      <c r="E213" s="304" t="s">
        <v>1066</v>
      </c>
      <c r="F213" s="292">
        <v>3</v>
      </c>
      <c r="G213" s="410"/>
      <c r="H213" s="411"/>
      <c r="I213" s="411"/>
      <c r="J213" s="411"/>
      <c r="K213" s="411"/>
      <c r="L213" s="411"/>
      <c r="M213" s="307">
        <v>0</v>
      </c>
      <c r="N213" s="307">
        <v>0</v>
      </c>
      <c r="O213" s="307">
        <v>0</v>
      </c>
      <c r="P213" s="307">
        <v>0</v>
      </c>
      <c r="Q213" s="307">
        <v>0</v>
      </c>
      <c r="R213" s="307">
        <v>0</v>
      </c>
      <c r="S213" s="307">
        <v>0</v>
      </c>
      <c r="T213" s="307">
        <v>0</v>
      </c>
      <c r="U213" s="307">
        <v>0</v>
      </c>
      <c r="V213" s="307">
        <v>0</v>
      </c>
      <c r="W213" s="307">
        <v>0</v>
      </c>
      <c r="X213" s="307">
        <v>0</v>
      </c>
      <c r="Y213" s="307">
        <v>0</v>
      </c>
      <c r="Z213" s="307">
        <v>0</v>
      </c>
      <c r="AA213" s="309">
        <v>0</v>
      </c>
    </row>
    <row r="214" spans="2:27">
      <c r="B214" s="246" t="s">
        <v>1056</v>
      </c>
      <c r="C214" s="49" t="s">
        <v>1054</v>
      </c>
      <c r="D214" s="56" t="s">
        <v>1012</v>
      </c>
      <c r="E214" s="304" t="s">
        <v>1066</v>
      </c>
      <c r="F214" s="292">
        <v>3</v>
      </c>
      <c r="G214" s="311">
        <f t="shared" ref="G214:AA214" si="50">SUM(G212:G213)</f>
        <v>0</v>
      </c>
      <c r="H214" s="311">
        <f t="shared" si="50"/>
        <v>0</v>
      </c>
      <c r="I214" s="311">
        <f t="shared" si="50"/>
        <v>0</v>
      </c>
      <c r="J214" s="311">
        <f t="shared" si="50"/>
        <v>0</v>
      </c>
      <c r="K214" s="311">
        <f t="shared" si="50"/>
        <v>0</v>
      </c>
      <c r="L214" s="311">
        <f t="shared" si="50"/>
        <v>0</v>
      </c>
      <c r="M214" s="311">
        <f t="shared" si="50"/>
        <v>0</v>
      </c>
      <c r="N214" s="311">
        <f t="shared" si="50"/>
        <v>0</v>
      </c>
      <c r="O214" s="311">
        <f t="shared" si="50"/>
        <v>0</v>
      </c>
      <c r="P214" s="311">
        <f t="shared" si="50"/>
        <v>0</v>
      </c>
      <c r="Q214" s="311">
        <f t="shared" si="50"/>
        <v>0</v>
      </c>
      <c r="R214" s="311">
        <f t="shared" si="50"/>
        <v>0</v>
      </c>
      <c r="S214" s="311">
        <f t="shared" si="50"/>
        <v>0</v>
      </c>
      <c r="T214" s="311">
        <f t="shared" si="50"/>
        <v>0</v>
      </c>
      <c r="U214" s="311">
        <f t="shared" si="50"/>
        <v>0</v>
      </c>
      <c r="V214" s="311">
        <f t="shared" si="50"/>
        <v>0</v>
      </c>
      <c r="W214" s="311">
        <f t="shared" si="50"/>
        <v>0</v>
      </c>
      <c r="X214" s="311">
        <f t="shared" si="50"/>
        <v>0</v>
      </c>
      <c r="Y214" s="311">
        <f t="shared" si="50"/>
        <v>0</v>
      </c>
      <c r="Z214" s="311">
        <f t="shared" si="50"/>
        <v>0</v>
      </c>
      <c r="AA214" s="312">
        <f t="shared" si="50"/>
        <v>0</v>
      </c>
    </row>
    <row r="215" spans="2:27">
      <c r="B215" s="245" t="s">
        <v>1057</v>
      </c>
      <c r="C215" s="49" t="s">
        <v>1058</v>
      </c>
      <c r="D215" s="56" t="s">
        <v>816</v>
      </c>
      <c r="E215" s="304" t="s">
        <v>1066</v>
      </c>
      <c r="F215" s="292">
        <v>3</v>
      </c>
      <c r="G215" s="410"/>
      <c r="H215" s="411"/>
      <c r="I215" s="411"/>
      <c r="J215" s="411"/>
      <c r="K215" s="411"/>
      <c r="L215" s="411"/>
      <c r="M215" s="307">
        <v>0</v>
      </c>
      <c r="N215" s="307">
        <v>0</v>
      </c>
      <c r="O215" s="307">
        <v>0</v>
      </c>
      <c r="P215" s="307">
        <v>0</v>
      </c>
      <c r="Q215" s="307">
        <v>0</v>
      </c>
      <c r="R215" s="307">
        <v>0</v>
      </c>
      <c r="S215" s="307">
        <v>0</v>
      </c>
      <c r="T215" s="307">
        <v>0</v>
      </c>
      <c r="U215" s="307">
        <v>0</v>
      </c>
      <c r="V215" s="307">
        <v>0</v>
      </c>
      <c r="W215" s="307">
        <v>0</v>
      </c>
      <c r="X215" s="307">
        <v>0</v>
      </c>
      <c r="Y215" s="307">
        <v>0</v>
      </c>
      <c r="Z215" s="307">
        <v>0</v>
      </c>
      <c r="AA215" s="309">
        <v>0</v>
      </c>
    </row>
    <row r="216" spans="2:27">
      <c r="B216" s="246" t="s">
        <v>1059</v>
      </c>
      <c r="C216" s="49" t="s">
        <v>1058</v>
      </c>
      <c r="D216" s="56" t="s">
        <v>811</v>
      </c>
      <c r="E216" s="304" t="s">
        <v>1066</v>
      </c>
      <c r="F216" s="292">
        <v>3</v>
      </c>
      <c r="G216" s="410"/>
      <c r="H216" s="411"/>
      <c r="I216" s="411"/>
      <c r="J216" s="411"/>
      <c r="K216" s="411"/>
      <c r="L216" s="411"/>
      <c r="M216" s="307">
        <v>0</v>
      </c>
      <c r="N216" s="307">
        <v>0</v>
      </c>
      <c r="O216" s="307">
        <v>0</v>
      </c>
      <c r="P216" s="307">
        <v>0</v>
      </c>
      <c r="Q216" s="307">
        <v>0</v>
      </c>
      <c r="R216" s="307">
        <v>0</v>
      </c>
      <c r="S216" s="307">
        <v>0</v>
      </c>
      <c r="T216" s="307">
        <v>0</v>
      </c>
      <c r="U216" s="307">
        <v>0</v>
      </c>
      <c r="V216" s="307">
        <v>0</v>
      </c>
      <c r="W216" s="307">
        <v>0</v>
      </c>
      <c r="X216" s="307">
        <v>0</v>
      </c>
      <c r="Y216" s="307">
        <v>0</v>
      </c>
      <c r="Z216" s="307">
        <v>0</v>
      </c>
      <c r="AA216" s="309">
        <v>0</v>
      </c>
    </row>
    <row r="217" spans="2:27">
      <c r="B217" s="246" t="s">
        <v>1060</v>
      </c>
      <c r="C217" s="49" t="s">
        <v>1058</v>
      </c>
      <c r="D217" s="56" t="s">
        <v>1012</v>
      </c>
      <c r="E217" s="304" t="s">
        <v>1066</v>
      </c>
      <c r="F217" s="292">
        <v>3</v>
      </c>
      <c r="G217" s="311">
        <f t="shared" ref="G217:AA217" si="51">SUM(G215:G216)</f>
        <v>0</v>
      </c>
      <c r="H217" s="311">
        <f t="shared" si="51"/>
        <v>0</v>
      </c>
      <c r="I217" s="311">
        <f t="shared" si="51"/>
        <v>0</v>
      </c>
      <c r="J217" s="311">
        <f t="shared" si="51"/>
        <v>0</v>
      </c>
      <c r="K217" s="311">
        <f t="shared" si="51"/>
        <v>0</v>
      </c>
      <c r="L217" s="311">
        <f t="shared" si="51"/>
        <v>0</v>
      </c>
      <c r="M217" s="311">
        <f t="shared" si="51"/>
        <v>0</v>
      </c>
      <c r="N217" s="311">
        <f t="shared" si="51"/>
        <v>0</v>
      </c>
      <c r="O217" s="311">
        <f t="shared" si="51"/>
        <v>0</v>
      </c>
      <c r="P217" s="311">
        <f t="shared" si="51"/>
        <v>0</v>
      </c>
      <c r="Q217" s="311">
        <f t="shared" si="51"/>
        <v>0</v>
      </c>
      <c r="R217" s="311">
        <f t="shared" si="51"/>
        <v>0</v>
      </c>
      <c r="S217" s="311">
        <f t="shared" si="51"/>
        <v>0</v>
      </c>
      <c r="T217" s="311">
        <f t="shared" si="51"/>
        <v>0</v>
      </c>
      <c r="U217" s="311">
        <f t="shared" si="51"/>
        <v>0</v>
      </c>
      <c r="V217" s="311">
        <f t="shared" si="51"/>
        <v>0</v>
      </c>
      <c r="W217" s="311">
        <f t="shared" si="51"/>
        <v>0</v>
      </c>
      <c r="X217" s="311">
        <f t="shared" si="51"/>
        <v>0</v>
      </c>
      <c r="Y217" s="311">
        <f t="shared" si="51"/>
        <v>0</v>
      </c>
      <c r="Z217" s="311">
        <f t="shared" si="51"/>
        <v>0</v>
      </c>
      <c r="AA217" s="312">
        <f t="shared" si="51"/>
        <v>0</v>
      </c>
    </row>
    <row r="218" spans="2:27" ht="15" thickBot="1">
      <c r="B218" s="247" t="s">
        <v>1061</v>
      </c>
      <c r="C218" s="50" t="s">
        <v>1062</v>
      </c>
      <c r="D218" s="58" t="s">
        <v>1012</v>
      </c>
      <c r="E218" s="304" t="s">
        <v>1066</v>
      </c>
      <c r="F218" s="293">
        <v>3</v>
      </c>
      <c r="G218" s="308">
        <f t="shared" ref="G218:AA218" si="52">SUM(G217,G214,G211,G208,G205)</f>
        <v>0</v>
      </c>
      <c r="H218" s="308">
        <f t="shared" si="52"/>
        <v>0</v>
      </c>
      <c r="I218" s="308">
        <f t="shared" si="52"/>
        <v>0</v>
      </c>
      <c r="J218" s="308">
        <f t="shared" si="52"/>
        <v>0</v>
      </c>
      <c r="K218" s="308">
        <f t="shared" si="52"/>
        <v>0</v>
      </c>
      <c r="L218" s="308">
        <f t="shared" si="52"/>
        <v>0</v>
      </c>
      <c r="M218" s="308">
        <f t="shared" si="52"/>
        <v>2.1580000000000004</v>
      </c>
      <c r="N218" s="308">
        <f t="shared" si="52"/>
        <v>2.1580000000000004</v>
      </c>
      <c r="O218" s="308">
        <f t="shared" si="52"/>
        <v>2.1580000000000004</v>
      </c>
      <c r="P218" s="308">
        <f t="shared" si="52"/>
        <v>2.1580000000000004</v>
      </c>
      <c r="Q218" s="308">
        <f t="shared" si="52"/>
        <v>2.1580000000000004</v>
      </c>
      <c r="R218" s="308">
        <f t="shared" si="52"/>
        <v>9.0399999999999991</v>
      </c>
      <c r="S218" s="308">
        <f t="shared" si="52"/>
        <v>4.1900000000000004</v>
      </c>
      <c r="T218" s="308">
        <f t="shared" si="52"/>
        <v>4.4800000000000004</v>
      </c>
      <c r="U218" s="308">
        <f t="shared" si="52"/>
        <v>21.450000000000003</v>
      </c>
      <c r="V218" s="308">
        <f t="shared" si="52"/>
        <v>0</v>
      </c>
      <c r="W218" s="308">
        <f t="shared" si="52"/>
        <v>0</v>
      </c>
      <c r="X218" s="308">
        <f t="shared" si="52"/>
        <v>0</v>
      </c>
      <c r="Y218" s="308">
        <f t="shared" si="52"/>
        <v>0</v>
      </c>
      <c r="Z218" s="308">
        <f t="shared" si="52"/>
        <v>0</v>
      </c>
      <c r="AA218" s="310">
        <f t="shared" si="52"/>
        <v>0</v>
      </c>
    </row>
    <row r="219" spans="2:27" ht="15" thickBot="1">
      <c r="B219" s="248"/>
      <c r="C219" s="249"/>
      <c r="D219" s="60"/>
      <c r="E219" s="250"/>
      <c r="F219" s="251"/>
      <c r="G219" s="260"/>
      <c r="H219" s="260"/>
      <c r="I219" s="260"/>
      <c r="J219" s="260"/>
      <c r="K219" s="260"/>
      <c r="L219" s="260"/>
      <c r="M219" s="260"/>
      <c r="N219" s="260"/>
      <c r="O219" s="260"/>
      <c r="P219" s="260"/>
      <c r="Q219" s="260"/>
      <c r="R219" s="260"/>
      <c r="S219" s="260"/>
      <c r="T219" s="260"/>
      <c r="U219" s="260"/>
      <c r="V219" s="260"/>
      <c r="W219" s="260"/>
      <c r="X219" s="260"/>
      <c r="Y219" s="260"/>
      <c r="Z219" s="260"/>
      <c r="AA219" s="260"/>
    </row>
    <row r="220" spans="2:27" ht="60.75" thickBot="1">
      <c r="B220" s="212" t="s">
        <v>1063</v>
      </c>
      <c r="G220" s="1627" t="s">
        <v>1023</v>
      </c>
      <c r="H220" s="1655"/>
      <c r="I220" s="1655"/>
      <c r="J220" s="1655"/>
      <c r="K220" s="1655"/>
      <c r="L220" s="1655"/>
      <c r="M220" s="1655"/>
      <c r="N220" s="1655"/>
      <c r="O220" s="1655"/>
      <c r="P220" s="1655"/>
      <c r="Q220" s="1628"/>
      <c r="R220" s="1627" t="s">
        <v>1024</v>
      </c>
      <c r="S220" s="1655"/>
      <c r="T220" s="1655"/>
      <c r="U220" s="1655"/>
      <c r="V220" s="1655"/>
      <c r="W220" s="1655"/>
      <c r="X220" s="1655"/>
      <c r="Y220" s="1655"/>
      <c r="Z220" s="1655"/>
      <c r="AA220" s="1628"/>
    </row>
    <row r="221" spans="2:27" ht="45.75" thickBot="1">
      <c r="B221" s="1168" t="s">
        <v>1025</v>
      </c>
      <c r="C221" s="1169" t="s">
        <v>1008</v>
      </c>
      <c r="D221" s="1169" t="s">
        <v>1009</v>
      </c>
      <c r="E221" s="1169" t="s">
        <v>117</v>
      </c>
      <c r="F221" s="1170" t="s">
        <v>118</v>
      </c>
      <c r="G221" s="253" t="s">
        <v>119</v>
      </c>
      <c r="H221" s="254" t="s">
        <v>120</v>
      </c>
      <c r="I221" s="254" t="s">
        <v>121</v>
      </c>
      <c r="J221" s="254" t="s">
        <v>122</v>
      </c>
      <c r="K221" s="254" t="s">
        <v>123</v>
      </c>
      <c r="L221" s="254" t="s">
        <v>124</v>
      </c>
      <c r="M221" s="254" t="s">
        <v>125</v>
      </c>
      <c r="N221" s="254" t="s">
        <v>126</v>
      </c>
      <c r="O221" s="254" t="s">
        <v>127</v>
      </c>
      <c r="P221" s="254" t="s">
        <v>128</v>
      </c>
      <c r="Q221" s="255" t="s">
        <v>129</v>
      </c>
      <c r="R221" s="258" t="s">
        <v>1026</v>
      </c>
      <c r="S221" s="256" t="s">
        <v>1027</v>
      </c>
      <c r="T221" s="256" t="s">
        <v>1028</v>
      </c>
      <c r="U221" s="256" t="s">
        <v>1029</v>
      </c>
      <c r="V221" s="256" t="s">
        <v>1030</v>
      </c>
      <c r="W221" s="256" t="s">
        <v>1031</v>
      </c>
      <c r="X221" s="256" t="s">
        <v>1032</v>
      </c>
      <c r="Y221" s="256" t="s">
        <v>1033</v>
      </c>
      <c r="Z221" s="256" t="s">
        <v>1034</v>
      </c>
      <c r="AA221" s="257" t="s">
        <v>1035</v>
      </c>
    </row>
    <row r="222" spans="2:27">
      <c r="B222" s="1161" t="s">
        <v>1064</v>
      </c>
      <c r="C222" s="1162" t="s">
        <v>1065</v>
      </c>
      <c r="D222" s="1163" t="s">
        <v>816</v>
      </c>
      <c r="E222" s="1171" t="s">
        <v>1066</v>
      </c>
      <c r="F222" s="1165">
        <v>3</v>
      </c>
      <c r="G222" s="412"/>
      <c r="H222" s="413"/>
      <c r="I222" s="413"/>
      <c r="J222" s="413"/>
      <c r="K222" s="413"/>
      <c r="L222" s="413"/>
      <c r="M222" s="313">
        <v>0</v>
      </c>
      <c r="N222" s="313">
        <v>0</v>
      </c>
      <c r="O222" s="313">
        <v>0</v>
      </c>
      <c r="P222" s="313">
        <v>0</v>
      </c>
      <c r="Q222" s="313">
        <v>0</v>
      </c>
      <c r="R222" s="313">
        <v>0</v>
      </c>
      <c r="S222" s="313">
        <v>0</v>
      </c>
      <c r="T222" s="313">
        <v>0</v>
      </c>
      <c r="U222" s="313">
        <v>0</v>
      </c>
      <c r="V222" s="313">
        <v>0</v>
      </c>
      <c r="W222" s="313">
        <v>0</v>
      </c>
      <c r="X222" s="313">
        <v>0</v>
      </c>
      <c r="Y222" s="313">
        <v>0</v>
      </c>
      <c r="Z222" s="313">
        <v>0</v>
      </c>
      <c r="AA222" s="314">
        <v>0</v>
      </c>
    </row>
    <row r="223" spans="2:27">
      <c r="B223" s="246" t="s">
        <v>1067</v>
      </c>
      <c r="C223" s="49" t="s">
        <v>1068</v>
      </c>
      <c r="D223" s="56" t="s">
        <v>816</v>
      </c>
      <c r="E223" s="304" t="s">
        <v>1066</v>
      </c>
      <c r="F223" s="292">
        <v>3</v>
      </c>
      <c r="G223" s="410"/>
      <c r="H223" s="410"/>
      <c r="I223" s="410"/>
      <c r="J223" s="410"/>
      <c r="K223" s="410"/>
      <c r="L223" s="410"/>
      <c r="M223" s="1166">
        <v>0</v>
      </c>
      <c r="N223" s="1166">
        <v>0</v>
      </c>
      <c r="O223" s="1166">
        <v>0</v>
      </c>
      <c r="P223" s="1166">
        <v>0</v>
      </c>
      <c r="Q223" s="1166">
        <v>0</v>
      </c>
      <c r="R223" s="1166">
        <v>0</v>
      </c>
      <c r="S223" s="1166">
        <v>0</v>
      </c>
      <c r="T223" s="1166">
        <v>0</v>
      </c>
      <c r="U223" s="1166">
        <v>0</v>
      </c>
      <c r="V223" s="1166">
        <v>0</v>
      </c>
      <c r="W223" s="1166">
        <v>0</v>
      </c>
      <c r="X223" s="1166">
        <v>0</v>
      </c>
      <c r="Y223" s="1166">
        <v>0</v>
      </c>
      <c r="Z223" s="1166">
        <v>0</v>
      </c>
      <c r="AA223" s="1167">
        <v>0</v>
      </c>
    </row>
    <row r="224" spans="2:27">
      <c r="B224" s="246" t="s">
        <v>1069</v>
      </c>
      <c r="C224" s="49" t="s">
        <v>1070</v>
      </c>
      <c r="D224" s="56" t="s">
        <v>816</v>
      </c>
      <c r="E224" s="304" t="s">
        <v>1066</v>
      </c>
      <c r="F224" s="292">
        <v>3</v>
      </c>
      <c r="G224" s="410"/>
      <c r="H224" s="410"/>
      <c r="I224" s="410"/>
      <c r="J224" s="410"/>
      <c r="K224" s="410"/>
      <c r="L224" s="410"/>
      <c r="M224" s="1166">
        <v>0</v>
      </c>
      <c r="N224" s="1166">
        <v>0</v>
      </c>
      <c r="O224" s="1166">
        <v>0</v>
      </c>
      <c r="P224" s="1166">
        <v>0</v>
      </c>
      <c r="Q224" s="1166">
        <v>0</v>
      </c>
      <c r="R224" s="1166">
        <v>0</v>
      </c>
      <c r="S224" s="1166">
        <v>0</v>
      </c>
      <c r="T224" s="1166">
        <v>0</v>
      </c>
      <c r="U224" s="1166">
        <v>0</v>
      </c>
      <c r="V224" s="1166">
        <v>0</v>
      </c>
      <c r="W224" s="1166">
        <v>0</v>
      </c>
      <c r="X224" s="1166">
        <v>0</v>
      </c>
      <c r="Y224" s="1166">
        <v>0</v>
      </c>
      <c r="Z224" s="1166">
        <v>0</v>
      </c>
      <c r="AA224" s="1167">
        <v>0</v>
      </c>
    </row>
    <row r="225" spans="2:27">
      <c r="B225" s="246" t="s">
        <v>1071</v>
      </c>
      <c r="C225" s="49" t="s">
        <v>1072</v>
      </c>
      <c r="D225" s="56" t="s">
        <v>816</v>
      </c>
      <c r="E225" s="304" t="s">
        <v>1066</v>
      </c>
      <c r="F225" s="292">
        <v>3</v>
      </c>
      <c r="G225" s="410"/>
      <c r="H225" s="410"/>
      <c r="I225" s="410"/>
      <c r="J225" s="410"/>
      <c r="K225" s="410"/>
      <c r="L225" s="410"/>
      <c r="M225" s="1166">
        <v>0</v>
      </c>
      <c r="N225" s="1166">
        <v>0</v>
      </c>
      <c r="O225" s="1166">
        <v>0</v>
      </c>
      <c r="P225" s="1166">
        <v>0</v>
      </c>
      <c r="Q225" s="1166">
        <v>0</v>
      </c>
      <c r="R225" s="1166">
        <v>0</v>
      </c>
      <c r="S225" s="1166">
        <v>0</v>
      </c>
      <c r="T225" s="1166">
        <v>0</v>
      </c>
      <c r="U225" s="1166">
        <v>0</v>
      </c>
      <c r="V225" s="1166">
        <v>0</v>
      </c>
      <c r="W225" s="1166">
        <v>0</v>
      </c>
      <c r="X225" s="1166">
        <v>0</v>
      </c>
      <c r="Y225" s="1166">
        <v>0</v>
      </c>
      <c r="Z225" s="1166">
        <v>0</v>
      </c>
      <c r="AA225" s="1167">
        <v>0</v>
      </c>
    </row>
    <row r="226" spans="2:27">
      <c r="B226" s="246" t="s">
        <v>1073</v>
      </c>
      <c r="C226" s="49" t="s">
        <v>1065</v>
      </c>
      <c r="D226" s="56" t="s">
        <v>811</v>
      </c>
      <c r="E226" s="304" t="s">
        <v>1066</v>
      </c>
      <c r="F226" s="292">
        <v>3</v>
      </c>
      <c r="G226" s="412"/>
      <c r="H226" s="413"/>
      <c r="I226" s="413"/>
      <c r="J226" s="413"/>
      <c r="K226" s="413"/>
      <c r="L226" s="413"/>
      <c r="M226" s="313">
        <v>0</v>
      </c>
      <c r="N226" s="313">
        <v>0</v>
      </c>
      <c r="O226" s="313">
        <v>0</v>
      </c>
      <c r="P226" s="313">
        <v>0</v>
      </c>
      <c r="Q226" s="313">
        <v>0</v>
      </c>
      <c r="R226" s="313">
        <v>0</v>
      </c>
      <c r="S226" s="313">
        <v>0</v>
      </c>
      <c r="T226" s="313">
        <v>0</v>
      </c>
      <c r="U226" s="313">
        <v>0</v>
      </c>
      <c r="V226" s="313">
        <v>0</v>
      </c>
      <c r="W226" s="313">
        <v>0</v>
      </c>
      <c r="X226" s="313">
        <v>0</v>
      </c>
      <c r="Y226" s="313">
        <v>0</v>
      </c>
      <c r="Z226" s="313">
        <v>0</v>
      </c>
      <c r="AA226" s="314">
        <v>0</v>
      </c>
    </row>
    <row r="227" spans="2:27">
      <c r="B227" s="246" t="s">
        <v>1074</v>
      </c>
      <c r="C227" s="49" t="s">
        <v>1068</v>
      </c>
      <c r="D227" s="56" t="s">
        <v>811</v>
      </c>
      <c r="E227" s="304" t="s">
        <v>1066</v>
      </c>
      <c r="F227" s="292">
        <v>3</v>
      </c>
      <c r="G227" s="410"/>
      <c r="H227" s="410"/>
      <c r="I227" s="410"/>
      <c r="J227" s="410"/>
      <c r="K227" s="410"/>
      <c r="L227" s="410"/>
      <c r="M227" s="1166">
        <v>0</v>
      </c>
      <c r="N227" s="1166">
        <v>0</v>
      </c>
      <c r="O227" s="1166">
        <v>0</v>
      </c>
      <c r="P227" s="1166">
        <v>0</v>
      </c>
      <c r="Q227" s="1166">
        <v>0</v>
      </c>
      <c r="R227" s="1166">
        <v>0</v>
      </c>
      <c r="S227" s="1166">
        <v>0</v>
      </c>
      <c r="T227" s="1166">
        <v>0</v>
      </c>
      <c r="U227" s="1166">
        <v>0</v>
      </c>
      <c r="V227" s="1166">
        <v>0</v>
      </c>
      <c r="W227" s="1166">
        <v>0</v>
      </c>
      <c r="X227" s="1166">
        <v>0</v>
      </c>
      <c r="Y227" s="1166">
        <v>0</v>
      </c>
      <c r="Z227" s="1166">
        <v>0</v>
      </c>
      <c r="AA227" s="1167">
        <v>0</v>
      </c>
    </row>
    <row r="228" spans="2:27">
      <c r="B228" s="246" t="s">
        <v>1075</v>
      </c>
      <c r="C228" s="49" t="s">
        <v>1070</v>
      </c>
      <c r="D228" s="56" t="s">
        <v>811</v>
      </c>
      <c r="E228" s="304" t="s">
        <v>1066</v>
      </c>
      <c r="F228" s="292">
        <v>3</v>
      </c>
      <c r="G228" s="410"/>
      <c r="H228" s="410"/>
      <c r="I228" s="410"/>
      <c r="J228" s="410"/>
      <c r="K228" s="410"/>
      <c r="L228" s="410"/>
      <c r="M228" s="1166">
        <v>0</v>
      </c>
      <c r="N228" s="1166">
        <v>0</v>
      </c>
      <c r="O228" s="1166">
        <v>0</v>
      </c>
      <c r="P228" s="1166">
        <v>0</v>
      </c>
      <c r="Q228" s="1166">
        <v>0</v>
      </c>
      <c r="R228" s="1166">
        <v>0</v>
      </c>
      <c r="S228" s="1166">
        <v>0</v>
      </c>
      <c r="T228" s="1166">
        <v>0</v>
      </c>
      <c r="U228" s="1166">
        <v>0</v>
      </c>
      <c r="V228" s="1166">
        <v>0</v>
      </c>
      <c r="W228" s="1166">
        <v>0</v>
      </c>
      <c r="X228" s="1166">
        <v>0</v>
      </c>
      <c r="Y228" s="1166">
        <v>0</v>
      </c>
      <c r="Z228" s="1166">
        <v>0</v>
      </c>
      <c r="AA228" s="1167">
        <v>0</v>
      </c>
    </row>
    <row r="229" spans="2:27">
      <c r="B229" s="246" t="s">
        <v>1076</v>
      </c>
      <c r="C229" s="49" t="s">
        <v>1072</v>
      </c>
      <c r="D229" s="56" t="s">
        <v>811</v>
      </c>
      <c r="E229" s="304" t="s">
        <v>1066</v>
      </c>
      <c r="F229" s="292">
        <v>3</v>
      </c>
      <c r="G229" s="410"/>
      <c r="H229" s="410"/>
      <c r="I229" s="410"/>
      <c r="J229" s="410"/>
      <c r="K229" s="410"/>
      <c r="L229" s="410"/>
      <c r="M229" s="1166">
        <v>0</v>
      </c>
      <c r="N229" s="1166">
        <v>0</v>
      </c>
      <c r="O229" s="1166">
        <v>0</v>
      </c>
      <c r="P229" s="1166">
        <v>0</v>
      </c>
      <c r="Q229" s="1166">
        <v>0</v>
      </c>
      <c r="R229" s="1166">
        <v>0</v>
      </c>
      <c r="S229" s="1166">
        <v>0</v>
      </c>
      <c r="T229" s="1166">
        <v>0</v>
      </c>
      <c r="U229" s="1166">
        <v>0</v>
      </c>
      <c r="V229" s="1166">
        <v>0</v>
      </c>
      <c r="W229" s="1166">
        <v>0</v>
      </c>
      <c r="X229" s="1166">
        <v>0</v>
      </c>
      <c r="Y229" s="1166">
        <v>0</v>
      </c>
      <c r="Z229" s="1166">
        <v>0</v>
      </c>
      <c r="AA229" s="1167">
        <v>0</v>
      </c>
    </row>
    <row r="230" spans="2:27">
      <c r="B230" s="246" t="s">
        <v>1077</v>
      </c>
      <c r="C230" s="49" t="s">
        <v>1065</v>
      </c>
      <c r="D230" s="56" t="s">
        <v>1012</v>
      </c>
      <c r="E230" s="304" t="s">
        <v>1066</v>
      </c>
      <c r="F230" s="292">
        <v>3</v>
      </c>
      <c r="G230" s="311">
        <f t="shared" ref="G230:L230" si="53">SUM(G222, G226)</f>
        <v>0</v>
      </c>
      <c r="H230" s="311">
        <f t="shared" si="53"/>
        <v>0</v>
      </c>
      <c r="I230" s="311">
        <f t="shared" si="53"/>
        <v>0</v>
      </c>
      <c r="J230" s="311">
        <f t="shared" si="53"/>
        <v>0</v>
      </c>
      <c r="K230" s="311">
        <f t="shared" si="53"/>
        <v>0</v>
      </c>
      <c r="L230" s="311">
        <f t="shared" si="53"/>
        <v>0</v>
      </c>
      <c r="M230" s="311">
        <f t="shared" ref="M230:AA230" si="54">SUM(M222, M226)</f>
        <v>0</v>
      </c>
      <c r="N230" s="311">
        <f t="shared" si="54"/>
        <v>0</v>
      </c>
      <c r="O230" s="311">
        <f t="shared" si="54"/>
        <v>0</v>
      </c>
      <c r="P230" s="311">
        <f t="shared" si="54"/>
        <v>0</v>
      </c>
      <c r="Q230" s="311">
        <f t="shared" si="54"/>
        <v>0</v>
      </c>
      <c r="R230" s="311">
        <f t="shared" si="54"/>
        <v>0</v>
      </c>
      <c r="S230" s="311">
        <f t="shared" si="54"/>
        <v>0</v>
      </c>
      <c r="T230" s="311">
        <f t="shared" si="54"/>
        <v>0</v>
      </c>
      <c r="U230" s="311">
        <f t="shared" si="54"/>
        <v>0</v>
      </c>
      <c r="V230" s="311">
        <f t="shared" si="54"/>
        <v>0</v>
      </c>
      <c r="W230" s="311">
        <f t="shared" si="54"/>
        <v>0</v>
      </c>
      <c r="X230" s="311">
        <f t="shared" si="54"/>
        <v>0</v>
      </c>
      <c r="Y230" s="311">
        <f t="shared" si="54"/>
        <v>0</v>
      </c>
      <c r="Z230" s="311">
        <f t="shared" si="54"/>
        <v>0</v>
      </c>
      <c r="AA230" s="311">
        <f t="shared" si="54"/>
        <v>0</v>
      </c>
    </row>
    <row r="231" spans="2:27">
      <c r="B231" s="246" t="s">
        <v>1078</v>
      </c>
      <c r="C231" s="49" t="s">
        <v>1079</v>
      </c>
      <c r="D231" s="56" t="s">
        <v>816</v>
      </c>
      <c r="E231" s="304" t="s">
        <v>1066</v>
      </c>
      <c r="F231" s="292">
        <v>3</v>
      </c>
      <c r="G231" s="412"/>
      <c r="H231" s="413"/>
      <c r="I231" s="413"/>
      <c r="J231" s="413"/>
      <c r="K231" s="413"/>
      <c r="L231" s="413"/>
      <c r="M231" s="313">
        <v>5.718</v>
      </c>
      <c r="N231" s="313">
        <v>5.718</v>
      </c>
      <c r="O231" s="313">
        <v>5.718</v>
      </c>
      <c r="P231" s="313">
        <v>5.718</v>
      </c>
      <c r="Q231" s="313">
        <v>5.718</v>
      </c>
      <c r="R231" s="313">
        <v>26.481999999999999</v>
      </c>
      <c r="S231" s="313">
        <v>0</v>
      </c>
      <c r="T231" s="313">
        <v>0</v>
      </c>
      <c r="U231" s="313">
        <v>0</v>
      </c>
      <c r="V231" s="313">
        <v>0</v>
      </c>
      <c r="W231" s="313">
        <v>0</v>
      </c>
      <c r="X231" s="313">
        <v>0</v>
      </c>
      <c r="Y231" s="313">
        <v>0</v>
      </c>
      <c r="Z231" s="313">
        <v>0</v>
      </c>
      <c r="AA231" s="313">
        <v>0</v>
      </c>
    </row>
    <row r="232" spans="2:27" ht="28.5">
      <c r="B232" s="246" t="s">
        <v>1080</v>
      </c>
      <c r="C232" s="49" t="s">
        <v>1081</v>
      </c>
      <c r="D232" s="56" t="s">
        <v>816</v>
      </c>
      <c r="E232" s="304" t="s">
        <v>1066</v>
      </c>
      <c r="F232" s="292">
        <v>3</v>
      </c>
      <c r="G232" s="410"/>
      <c r="H232" s="410"/>
      <c r="I232" s="410"/>
      <c r="J232" s="410"/>
      <c r="K232" s="410"/>
      <c r="L232" s="410"/>
      <c r="M232" s="1166">
        <v>0</v>
      </c>
      <c r="N232" s="1166">
        <v>0</v>
      </c>
      <c r="O232" s="1166">
        <v>0</v>
      </c>
      <c r="P232" s="1166">
        <v>0</v>
      </c>
      <c r="Q232" s="1166">
        <v>0</v>
      </c>
      <c r="R232" s="1166">
        <v>0</v>
      </c>
      <c r="S232" s="1166">
        <v>0</v>
      </c>
      <c r="T232" s="1166">
        <v>0</v>
      </c>
      <c r="U232" s="1166">
        <v>0</v>
      </c>
      <c r="V232" s="1166">
        <v>0</v>
      </c>
      <c r="W232" s="1166">
        <v>0</v>
      </c>
      <c r="X232" s="1166">
        <v>0</v>
      </c>
      <c r="Y232" s="1166">
        <v>0</v>
      </c>
      <c r="Z232" s="1166">
        <v>0</v>
      </c>
      <c r="AA232" s="1166">
        <v>0</v>
      </c>
    </row>
    <row r="233" spans="2:27" ht="28.5">
      <c r="B233" s="246" t="s">
        <v>1082</v>
      </c>
      <c r="C233" s="49" t="s">
        <v>1083</v>
      </c>
      <c r="D233" s="56" t="s">
        <v>816</v>
      </c>
      <c r="E233" s="304" t="s">
        <v>1066</v>
      </c>
      <c r="F233" s="292">
        <v>3</v>
      </c>
      <c r="G233" s="410"/>
      <c r="H233" s="410"/>
      <c r="I233" s="410"/>
      <c r="J233" s="410"/>
      <c r="K233" s="410"/>
      <c r="L233" s="410"/>
      <c r="M233" s="1549">
        <v>5.718</v>
      </c>
      <c r="N233" s="1549">
        <v>5.718</v>
      </c>
      <c r="O233" s="1549">
        <v>5.718</v>
      </c>
      <c r="P233" s="1549">
        <v>5.718</v>
      </c>
      <c r="Q233" s="1549">
        <v>5.718</v>
      </c>
      <c r="R233" s="1549">
        <v>13.241</v>
      </c>
      <c r="S233" s="1166">
        <v>0</v>
      </c>
      <c r="T233" s="1166">
        <v>0</v>
      </c>
      <c r="U233" s="1166">
        <v>0</v>
      </c>
      <c r="V233" s="1166">
        <v>0</v>
      </c>
      <c r="W233" s="1166">
        <v>0</v>
      </c>
      <c r="X233" s="1166">
        <v>0</v>
      </c>
      <c r="Y233" s="1166">
        <v>0</v>
      </c>
      <c r="Z233" s="1166">
        <v>0</v>
      </c>
      <c r="AA233" s="1166">
        <v>0</v>
      </c>
    </row>
    <row r="234" spans="2:27">
      <c r="B234" s="246" t="s">
        <v>1084</v>
      </c>
      <c r="C234" s="49" t="s">
        <v>1085</v>
      </c>
      <c r="D234" s="56" t="s">
        <v>816</v>
      </c>
      <c r="E234" s="304" t="s">
        <v>1066</v>
      </c>
      <c r="F234" s="292">
        <v>3</v>
      </c>
      <c r="G234" s="410"/>
      <c r="H234" s="410"/>
      <c r="I234" s="410"/>
      <c r="J234" s="410"/>
      <c r="K234" s="410"/>
      <c r="L234" s="410"/>
      <c r="M234" s="1549">
        <v>0</v>
      </c>
      <c r="N234" s="1549">
        <v>0</v>
      </c>
      <c r="O234" s="1549">
        <v>0</v>
      </c>
      <c r="P234" s="1549">
        <v>0</v>
      </c>
      <c r="Q234" s="1549">
        <v>0</v>
      </c>
      <c r="R234" s="1549">
        <v>13.241</v>
      </c>
      <c r="S234" s="1166">
        <v>0</v>
      </c>
      <c r="T234" s="1166">
        <v>0</v>
      </c>
      <c r="U234" s="1166">
        <v>0</v>
      </c>
      <c r="V234" s="1166">
        <v>0</v>
      </c>
      <c r="W234" s="1166">
        <v>0</v>
      </c>
      <c r="X234" s="1166">
        <v>0</v>
      </c>
      <c r="Y234" s="1166">
        <v>0</v>
      </c>
      <c r="Z234" s="1166">
        <v>0</v>
      </c>
      <c r="AA234" s="1166">
        <v>0</v>
      </c>
    </row>
    <row r="235" spans="2:27">
      <c r="B235" s="246" t="s">
        <v>1086</v>
      </c>
      <c r="C235" s="49" t="s">
        <v>1079</v>
      </c>
      <c r="D235" s="56" t="s">
        <v>811</v>
      </c>
      <c r="E235" s="304" t="s">
        <v>1066</v>
      </c>
      <c r="F235" s="292">
        <v>3</v>
      </c>
      <c r="G235" s="412"/>
      <c r="H235" s="413"/>
      <c r="I235" s="413"/>
      <c r="J235" s="413"/>
      <c r="K235" s="413"/>
      <c r="L235" s="413"/>
      <c r="M235" s="313">
        <v>0</v>
      </c>
      <c r="N235" s="313">
        <v>0</v>
      </c>
      <c r="O235" s="313">
        <v>0</v>
      </c>
      <c r="P235" s="313">
        <v>0</v>
      </c>
      <c r="Q235" s="313">
        <v>0</v>
      </c>
      <c r="R235" s="313">
        <v>0</v>
      </c>
      <c r="S235" s="313">
        <v>0</v>
      </c>
      <c r="T235" s="313">
        <v>0</v>
      </c>
      <c r="U235" s="313">
        <v>0</v>
      </c>
      <c r="V235" s="313">
        <v>0</v>
      </c>
      <c r="W235" s="313">
        <v>0</v>
      </c>
      <c r="X235" s="313">
        <v>0</v>
      </c>
      <c r="Y235" s="313">
        <v>0</v>
      </c>
      <c r="Z235" s="313">
        <v>0</v>
      </c>
      <c r="AA235" s="313">
        <v>0</v>
      </c>
    </row>
    <row r="236" spans="2:27" ht="28.5">
      <c r="B236" s="246" t="s">
        <v>1087</v>
      </c>
      <c r="C236" s="49" t="s">
        <v>1081</v>
      </c>
      <c r="D236" s="56" t="s">
        <v>811</v>
      </c>
      <c r="E236" s="304" t="s">
        <v>1066</v>
      </c>
      <c r="F236" s="292">
        <v>3</v>
      </c>
      <c r="G236" s="410"/>
      <c r="H236" s="410"/>
      <c r="I236" s="410"/>
      <c r="J236" s="410"/>
      <c r="K236" s="410"/>
      <c r="L236" s="410"/>
      <c r="M236" s="1166">
        <v>0</v>
      </c>
      <c r="N236" s="1166">
        <v>0</v>
      </c>
      <c r="O236" s="1166">
        <v>0</v>
      </c>
      <c r="P236" s="1166">
        <v>0</v>
      </c>
      <c r="Q236" s="1166">
        <v>0</v>
      </c>
      <c r="R236" s="1166">
        <v>0</v>
      </c>
      <c r="S236" s="1166">
        <v>0</v>
      </c>
      <c r="T236" s="1166">
        <v>0</v>
      </c>
      <c r="U236" s="1166">
        <v>0</v>
      </c>
      <c r="V236" s="1166">
        <v>0</v>
      </c>
      <c r="W236" s="1166">
        <v>0</v>
      </c>
      <c r="X236" s="1166">
        <v>0</v>
      </c>
      <c r="Y236" s="1166">
        <v>0</v>
      </c>
      <c r="Z236" s="1166">
        <v>0</v>
      </c>
      <c r="AA236" s="1166">
        <v>0</v>
      </c>
    </row>
    <row r="237" spans="2:27">
      <c r="B237" s="246" t="s">
        <v>1088</v>
      </c>
      <c r="C237" s="49" t="s">
        <v>1089</v>
      </c>
      <c r="D237" s="56" t="s">
        <v>811</v>
      </c>
      <c r="E237" s="304" t="s">
        <v>1066</v>
      </c>
      <c r="F237" s="292">
        <v>3</v>
      </c>
      <c r="G237" s="410"/>
      <c r="H237" s="410"/>
      <c r="I237" s="410"/>
      <c r="J237" s="410"/>
      <c r="K237" s="410"/>
      <c r="L237" s="410"/>
      <c r="M237" s="1166">
        <v>0</v>
      </c>
      <c r="N237" s="1166">
        <v>0</v>
      </c>
      <c r="O237" s="1166">
        <v>0</v>
      </c>
      <c r="P237" s="1166">
        <v>0</v>
      </c>
      <c r="Q237" s="1166">
        <v>0</v>
      </c>
      <c r="R237" s="1166">
        <v>0</v>
      </c>
      <c r="S237" s="1166">
        <v>0</v>
      </c>
      <c r="T237" s="1166">
        <v>0</v>
      </c>
      <c r="U237" s="1166">
        <v>0</v>
      </c>
      <c r="V237" s="1166">
        <v>0</v>
      </c>
      <c r="W237" s="1166">
        <v>0</v>
      </c>
      <c r="X237" s="1166">
        <v>0</v>
      </c>
      <c r="Y237" s="1166">
        <v>0</v>
      </c>
      <c r="Z237" s="1166">
        <v>0</v>
      </c>
      <c r="AA237" s="1166">
        <v>0</v>
      </c>
    </row>
    <row r="238" spans="2:27">
      <c r="B238" s="246" t="s">
        <v>1090</v>
      </c>
      <c r="C238" s="49" t="s">
        <v>1085</v>
      </c>
      <c r="D238" s="56" t="s">
        <v>811</v>
      </c>
      <c r="E238" s="304" t="s">
        <v>1066</v>
      </c>
      <c r="F238" s="292">
        <v>3</v>
      </c>
      <c r="G238" s="410"/>
      <c r="H238" s="410"/>
      <c r="I238" s="410"/>
      <c r="J238" s="410"/>
      <c r="K238" s="410"/>
      <c r="L238" s="410"/>
      <c r="M238" s="1166">
        <v>0</v>
      </c>
      <c r="N238" s="1166">
        <v>0</v>
      </c>
      <c r="O238" s="1166">
        <v>0</v>
      </c>
      <c r="P238" s="1166">
        <v>0</v>
      </c>
      <c r="Q238" s="1166">
        <v>0</v>
      </c>
      <c r="R238" s="1166">
        <v>0</v>
      </c>
      <c r="S238" s="1166">
        <v>0</v>
      </c>
      <c r="T238" s="1166">
        <v>0</v>
      </c>
      <c r="U238" s="1166">
        <v>0</v>
      </c>
      <c r="V238" s="1166">
        <v>0</v>
      </c>
      <c r="W238" s="1166">
        <v>0</v>
      </c>
      <c r="X238" s="1166">
        <v>0</v>
      </c>
      <c r="Y238" s="1166">
        <v>0</v>
      </c>
      <c r="Z238" s="1166">
        <v>0</v>
      </c>
      <c r="AA238" s="1166">
        <v>0</v>
      </c>
    </row>
    <row r="239" spans="2:27">
      <c r="B239" s="246" t="s">
        <v>1091</v>
      </c>
      <c r="C239" s="49" t="s">
        <v>1079</v>
      </c>
      <c r="D239" s="56" t="s">
        <v>1012</v>
      </c>
      <c r="E239" s="304" t="s">
        <v>1066</v>
      </c>
      <c r="F239" s="292">
        <v>3</v>
      </c>
      <c r="G239" s="311">
        <f t="shared" ref="G239:L239" si="55">SUM(G231,G235)</f>
        <v>0</v>
      </c>
      <c r="H239" s="311">
        <f t="shared" si="55"/>
        <v>0</v>
      </c>
      <c r="I239" s="311">
        <f t="shared" si="55"/>
        <v>0</v>
      </c>
      <c r="J239" s="311">
        <f t="shared" si="55"/>
        <v>0</v>
      </c>
      <c r="K239" s="311">
        <f t="shared" si="55"/>
        <v>0</v>
      </c>
      <c r="L239" s="311">
        <f t="shared" si="55"/>
        <v>0</v>
      </c>
      <c r="M239" s="311">
        <f t="shared" ref="M239:AA239" si="56">SUM(M231,M235)</f>
        <v>5.718</v>
      </c>
      <c r="N239" s="311">
        <f t="shared" si="56"/>
        <v>5.718</v>
      </c>
      <c r="O239" s="311">
        <f t="shared" si="56"/>
        <v>5.718</v>
      </c>
      <c r="P239" s="311">
        <f t="shared" si="56"/>
        <v>5.718</v>
      </c>
      <c r="Q239" s="311">
        <f t="shared" si="56"/>
        <v>5.718</v>
      </c>
      <c r="R239" s="311">
        <f t="shared" si="56"/>
        <v>26.481999999999999</v>
      </c>
      <c r="S239" s="311">
        <f t="shared" si="56"/>
        <v>0</v>
      </c>
      <c r="T239" s="311">
        <f t="shared" si="56"/>
        <v>0</v>
      </c>
      <c r="U239" s="311">
        <f t="shared" si="56"/>
        <v>0</v>
      </c>
      <c r="V239" s="311">
        <f t="shared" si="56"/>
        <v>0</v>
      </c>
      <c r="W239" s="311">
        <f t="shared" si="56"/>
        <v>0</v>
      </c>
      <c r="X239" s="311">
        <f t="shared" si="56"/>
        <v>0</v>
      </c>
      <c r="Y239" s="311">
        <f t="shared" si="56"/>
        <v>0</v>
      </c>
      <c r="Z239" s="311">
        <f t="shared" si="56"/>
        <v>0</v>
      </c>
      <c r="AA239" s="311">
        <f t="shared" si="56"/>
        <v>0</v>
      </c>
    </row>
    <row r="240" spans="2:27">
      <c r="B240" s="246" t="s">
        <v>1092</v>
      </c>
      <c r="C240" s="49" t="s">
        <v>1093</v>
      </c>
      <c r="D240" s="56" t="s">
        <v>816</v>
      </c>
      <c r="E240" s="304" t="s">
        <v>1066</v>
      </c>
      <c r="F240" s="292">
        <v>3</v>
      </c>
      <c r="G240" s="412"/>
      <c r="H240" s="413"/>
      <c r="I240" s="413"/>
      <c r="J240" s="413"/>
      <c r="K240" s="413"/>
      <c r="L240" s="413"/>
      <c r="M240" s="313">
        <v>0.31</v>
      </c>
      <c r="N240" s="313">
        <v>0.31</v>
      </c>
      <c r="O240" s="313">
        <v>0.31</v>
      </c>
      <c r="P240" s="313">
        <v>0.31</v>
      </c>
      <c r="Q240" s="313">
        <v>0.31</v>
      </c>
      <c r="R240" s="313">
        <v>2.94</v>
      </c>
      <c r="S240" s="313">
        <v>0</v>
      </c>
      <c r="T240" s="313">
        <v>0</v>
      </c>
      <c r="U240" s="313">
        <v>0</v>
      </c>
      <c r="V240" s="313">
        <v>0</v>
      </c>
      <c r="W240" s="313">
        <v>0</v>
      </c>
      <c r="X240" s="313">
        <v>0</v>
      </c>
      <c r="Y240" s="313">
        <v>0</v>
      </c>
      <c r="Z240" s="313">
        <v>0</v>
      </c>
      <c r="AA240" s="313">
        <v>0</v>
      </c>
    </row>
    <row r="241" spans="2:27">
      <c r="B241" s="246" t="s">
        <v>1094</v>
      </c>
      <c r="C241" s="49" t="s">
        <v>1095</v>
      </c>
      <c r="D241" s="56" t="s">
        <v>816</v>
      </c>
      <c r="E241" s="304" t="s">
        <v>1066</v>
      </c>
      <c r="F241" s="292">
        <v>3</v>
      </c>
      <c r="G241" s="410"/>
      <c r="H241" s="410"/>
      <c r="I241" s="410"/>
      <c r="J241" s="410"/>
      <c r="K241" s="410"/>
      <c r="L241" s="410"/>
      <c r="M241" s="1166">
        <v>0</v>
      </c>
      <c r="N241" s="1166">
        <v>0</v>
      </c>
      <c r="O241" s="1166">
        <v>0</v>
      </c>
      <c r="P241" s="1166">
        <v>0</v>
      </c>
      <c r="Q241" s="1166">
        <v>0</v>
      </c>
      <c r="R241" s="1166">
        <v>0</v>
      </c>
      <c r="S241" s="1166">
        <v>0</v>
      </c>
      <c r="T241" s="1166">
        <v>0</v>
      </c>
      <c r="U241" s="1166">
        <v>0</v>
      </c>
      <c r="V241" s="1166">
        <v>0</v>
      </c>
      <c r="W241" s="1166">
        <v>0</v>
      </c>
      <c r="X241" s="1166">
        <v>0</v>
      </c>
      <c r="Y241" s="1166">
        <v>0</v>
      </c>
      <c r="Z241" s="1166">
        <v>0</v>
      </c>
      <c r="AA241" s="1166">
        <v>0</v>
      </c>
    </row>
    <row r="242" spans="2:27">
      <c r="B242" s="246" t="s">
        <v>1096</v>
      </c>
      <c r="C242" s="49" t="s">
        <v>1097</v>
      </c>
      <c r="D242" s="56" t="s">
        <v>816</v>
      </c>
      <c r="E242" s="304" t="s">
        <v>1066</v>
      </c>
      <c r="F242" s="292">
        <v>3</v>
      </c>
      <c r="G242" s="410"/>
      <c r="H242" s="410"/>
      <c r="I242" s="410"/>
      <c r="J242" s="410"/>
      <c r="K242" s="410"/>
      <c r="L242" s="410"/>
      <c r="M242" s="313">
        <v>0.31</v>
      </c>
      <c r="N242" s="313">
        <v>0.31</v>
      </c>
      <c r="O242" s="313">
        <v>0.31</v>
      </c>
      <c r="P242" s="313">
        <v>0.31</v>
      </c>
      <c r="Q242" s="313">
        <v>0.31</v>
      </c>
      <c r="R242" s="313">
        <v>2.94</v>
      </c>
      <c r="S242" s="1166">
        <v>0</v>
      </c>
      <c r="T242" s="1166">
        <v>0</v>
      </c>
      <c r="U242" s="1166">
        <v>0</v>
      </c>
      <c r="V242" s="1166">
        <v>0</v>
      </c>
      <c r="W242" s="1166">
        <v>0</v>
      </c>
      <c r="X242" s="1166">
        <v>0</v>
      </c>
      <c r="Y242" s="1166">
        <v>0</v>
      </c>
      <c r="Z242" s="1166">
        <v>0</v>
      </c>
      <c r="AA242" s="1166">
        <v>0</v>
      </c>
    </row>
    <row r="243" spans="2:27">
      <c r="B243" s="246" t="s">
        <v>1098</v>
      </c>
      <c r="C243" s="49" t="s">
        <v>1099</v>
      </c>
      <c r="D243" s="56" t="s">
        <v>816</v>
      </c>
      <c r="E243" s="304" t="s">
        <v>1066</v>
      </c>
      <c r="F243" s="292">
        <v>3</v>
      </c>
      <c r="G243" s="410"/>
      <c r="H243" s="410"/>
      <c r="I243" s="410"/>
      <c r="J243" s="410"/>
      <c r="K243" s="410"/>
      <c r="L243" s="410"/>
      <c r="M243" s="1166">
        <v>0</v>
      </c>
      <c r="N243" s="1166">
        <v>0</v>
      </c>
      <c r="O243" s="1166">
        <v>0</v>
      </c>
      <c r="P243" s="1166">
        <v>0</v>
      </c>
      <c r="Q243" s="1166">
        <v>0</v>
      </c>
      <c r="R243" s="1166">
        <v>0</v>
      </c>
      <c r="S243" s="1166">
        <v>0</v>
      </c>
      <c r="T243" s="1166">
        <v>0</v>
      </c>
      <c r="U243" s="1166">
        <v>0</v>
      </c>
      <c r="V243" s="1166">
        <v>0</v>
      </c>
      <c r="W243" s="1166">
        <v>0</v>
      </c>
      <c r="X243" s="1166">
        <v>0</v>
      </c>
      <c r="Y243" s="1166">
        <v>0</v>
      </c>
      <c r="Z243" s="1166">
        <v>0</v>
      </c>
      <c r="AA243" s="1166">
        <v>0</v>
      </c>
    </row>
    <row r="244" spans="2:27">
      <c r="B244" s="246" t="s">
        <v>1100</v>
      </c>
      <c r="C244" s="49" t="s">
        <v>1093</v>
      </c>
      <c r="D244" s="56" t="s">
        <v>811</v>
      </c>
      <c r="E244" s="304" t="s">
        <v>1066</v>
      </c>
      <c r="F244" s="292">
        <v>3</v>
      </c>
      <c r="G244" s="412"/>
      <c r="H244" s="413"/>
      <c r="I244" s="413"/>
      <c r="J244" s="413"/>
      <c r="K244" s="413"/>
      <c r="L244" s="413"/>
      <c r="M244" s="313">
        <v>0</v>
      </c>
      <c r="N244" s="313">
        <v>0</v>
      </c>
      <c r="O244" s="313">
        <v>0</v>
      </c>
      <c r="P244" s="313">
        <v>0</v>
      </c>
      <c r="Q244" s="313">
        <v>0</v>
      </c>
      <c r="R244" s="313">
        <v>0</v>
      </c>
      <c r="S244" s="313">
        <v>0</v>
      </c>
      <c r="T244" s="313">
        <v>0</v>
      </c>
      <c r="U244" s="313">
        <v>0</v>
      </c>
      <c r="V244" s="313">
        <v>0</v>
      </c>
      <c r="W244" s="313">
        <v>0</v>
      </c>
      <c r="X244" s="313">
        <v>0</v>
      </c>
      <c r="Y244" s="313">
        <v>0</v>
      </c>
      <c r="Z244" s="313">
        <v>0</v>
      </c>
      <c r="AA244" s="313">
        <v>0</v>
      </c>
    </row>
    <row r="245" spans="2:27">
      <c r="B245" s="246" t="s">
        <v>1101</v>
      </c>
      <c r="C245" s="49" t="s">
        <v>1095</v>
      </c>
      <c r="D245" s="56" t="s">
        <v>811</v>
      </c>
      <c r="E245" s="304" t="s">
        <v>1066</v>
      </c>
      <c r="F245" s="292">
        <v>3</v>
      </c>
      <c r="G245" s="410"/>
      <c r="H245" s="410"/>
      <c r="I245" s="410"/>
      <c r="J245" s="410"/>
      <c r="K245" s="410"/>
      <c r="L245" s="410"/>
      <c r="M245" s="1166">
        <v>0</v>
      </c>
      <c r="N245" s="1166">
        <v>0</v>
      </c>
      <c r="O245" s="1166">
        <v>0</v>
      </c>
      <c r="P245" s="1166">
        <v>0</v>
      </c>
      <c r="Q245" s="1166">
        <v>0</v>
      </c>
      <c r="R245" s="1166">
        <v>0</v>
      </c>
      <c r="S245" s="1166">
        <v>0</v>
      </c>
      <c r="T245" s="1166">
        <v>0</v>
      </c>
      <c r="U245" s="1166">
        <v>0</v>
      </c>
      <c r="V245" s="1166">
        <v>0</v>
      </c>
      <c r="W245" s="1166">
        <v>0</v>
      </c>
      <c r="X245" s="1166">
        <v>0</v>
      </c>
      <c r="Y245" s="1166">
        <v>0</v>
      </c>
      <c r="Z245" s="1166">
        <v>0</v>
      </c>
      <c r="AA245" s="1166">
        <v>0</v>
      </c>
    </row>
    <row r="246" spans="2:27">
      <c r="B246" s="246" t="s">
        <v>1102</v>
      </c>
      <c r="C246" s="49" t="s">
        <v>1097</v>
      </c>
      <c r="D246" s="56" t="s">
        <v>811</v>
      </c>
      <c r="E246" s="304" t="s">
        <v>1066</v>
      </c>
      <c r="F246" s="292">
        <v>3</v>
      </c>
      <c r="G246" s="410"/>
      <c r="H246" s="410"/>
      <c r="I246" s="410"/>
      <c r="J246" s="410"/>
      <c r="K246" s="410"/>
      <c r="L246" s="410"/>
      <c r="M246" s="1166">
        <v>0</v>
      </c>
      <c r="N246" s="1166">
        <v>0</v>
      </c>
      <c r="O246" s="1166">
        <v>0</v>
      </c>
      <c r="P246" s="1166">
        <v>0</v>
      </c>
      <c r="Q246" s="1166">
        <v>0</v>
      </c>
      <c r="R246" s="1166">
        <v>0</v>
      </c>
      <c r="S246" s="1166">
        <v>0</v>
      </c>
      <c r="T246" s="1166">
        <v>0</v>
      </c>
      <c r="U246" s="1166">
        <v>0</v>
      </c>
      <c r="V246" s="1166">
        <v>0</v>
      </c>
      <c r="W246" s="1166">
        <v>0</v>
      </c>
      <c r="X246" s="1166">
        <v>0</v>
      </c>
      <c r="Y246" s="1166">
        <v>0</v>
      </c>
      <c r="Z246" s="1166">
        <v>0</v>
      </c>
      <c r="AA246" s="1166">
        <v>0</v>
      </c>
    </row>
    <row r="247" spans="2:27">
      <c r="B247" s="246" t="s">
        <v>1103</v>
      </c>
      <c r="C247" s="49" t="s">
        <v>1099</v>
      </c>
      <c r="D247" s="56" t="s">
        <v>811</v>
      </c>
      <c r="E247" s="304" t="s">
        <v>1066</v>
      </c>
      <c r="F247" s="292">
        <v>3</v>
      </c>
      <c r="G247" s="410"/>
      <c r="H247" s="410"/>
      <c r="I247" s="410"/>
      <c r="J247" s="410"/>
      <c r="K247" s="410"/>
      <c r="L247" s="410"/>
      <c r="M247" s="1166">
        <v>0</v>
      </c>
      <c r="N247" s="1166">
        <v>0</v>
      </c>
      <c r="O247" s="1166">
        <v>0</v>
      </c>
      <c r="P247" s="1166">
        <v>0</v>
      </c>
      <c r="Q247" s="1166">
        <v>0</v>
      </c>
      <c r="R247" s="1166">
        <v>0</v>
      </c>
      <c r="S247" s="1166">
        <v>0</v>
      </c>
      <c r="T247" s="1166">
        <v>0</v>
      </c>
      <c r="U247" s="1166">
        <v>0</v>
      </c>
      <c r="V247" s="1166">
        <v>0</v>
      </c>
      <c r="W247" s="1166">
        <v>0</v>
      </c>
      <c r="X247" s="1166">
        <v>0</v>
      </c>
      <c r="Y247" s="1166">
        <v>0</v>
      </c>
      <c r="Z247" s="1166">
        <v>0</v>
      </c>
      <c r="AA247" s="1166">
        <v>0</v>
      </c>
    </row>
    <row r="248" spans="2:27">
      <c r="B248" s="246" t="s">
        <v>1104</v>
      </c>
      <c r="C248" s="49" t="s">
        <v>1095</v>
      </c>
      <c r="D248" s="56" t="s">
        <v>1012</v>
      </c>
      <c r="E248" s="304" t="s">
        <v>1066</v>
      </c>
      <c r="F248" s="292">
        <v>3</v>
      </c>
      <c r="G248" s="311">
        <f t="shared" ref="G248:L248" si="57">SUM(G240,G244)</f>
        <v>0</v>
      </c>
      <c r="H248" s="311">
        <f t="shared" si="57"/>
        <v>0</v>
      </c>
      <c r="I248" s="311">
        <f t="shared" si="57"/>
        <v>0</v>
      </c>
      <c r="J248" s="311">
        <f t="shared" si="57"/>
        <v>0</v>
      </c>
      <c r="K248" s="311">
        <f t="shared" si="57"/>
        <v>0</v>
      </c>
      <c r="L248" s="311">
        <f t="shared" si="57"/>
        <v>0</v>
      </c>
      <c r="M248" s="311">
        <f t="shared" ref="M248:AA248" si="58">SUM(M240,M244)</f>
        <v>0.31</v>
      </c>
      <c r="N248" s="311">
        <f t="shared" si="58"/>
        <v>0.31</v>
      </c>
      <c r="O248" s="311">
        <f t="shared" si="58"/>
        <v>0.31</v>
      </c>
      <c r="P248" s="311">
        <f t="shared" si="58"/>
        <v>0.31</v>
      </c>
      <c r="Q248" s="311">
        <f t="shared" si="58"/>
        <v>0.31</v>
      </c>
      <c r="R248" s="311">
        <f t="shared" si="58"/>
        <v>2.94</v>
      </c>
      <c r="S248" s="311">
        <f t="shared" si="58"/>
        <v>0</v>
      </c>
      <c r="T248" s="311">
        <f t="shared" si="58"/>
        <v>0</v>
      </c>
      <c r="U248" s="311">
        <f t="shared" si="58"/>
        <v>0</v>
      </c>
      <c r="V248" s="311">
        <f t="shared" si="58"/>
        <v>0</v>
      </c>
      <c r="W248" s="311">
        <f t="shared" si="58"/>
        <v>0</v>
      </c>
      <c r="X248" s="311">
        <f t="shared" si="58"/>
        <v>0</v>
      </c>
      <c r="Y248" s="311">
        <f t="shared" si="58"/>
        <v>0</v>
      </c>
      <c r="Z248" s="311">
        <f t="shared" si="58"/>
        <v>0</v>
      </c>
      <c r="AA248" s="311">
        <f t="shared" si="58"/>
        <v>0</v>
      </c>
    </row>
    <row r="249" spans="2:27">
      <c r="B249" s="246" t="s">
        <v>1105</v>
      </c>
      <c r="C249" s="49" t="s">
        <v>1106</v>
      </c>
      <c r="D249" s="56" t="s">
        <v>816</v>
      </c>
      <c r="E249" s="304" t="s">
        <v>1066</v>
      </c>
      <c r="F249" s="292">
        <v>3</v>
      </c>
      <c r="G249" s="410"/>
      <c r="H249" s="410"/>
      <c r="I249" s="410"/>
      <c r="J249" s="410"/>
      <c r="K249" s="410"/>
      <c r="L249" s="410"/>
      <c r="M249" s="1166"/>
      <c r="N249" s="1166"/>
      <c r="O249" s="1166"/>
      <c r="P249" s="1166"/>
      <c r="Q249" s="1166"/>
      <c r="R249" s="1166"/>
      <c r="S249" s="1166"/>
      <c r="T249" s="1166"/>
      <c r="U249" s="1166"/>
      <c r="V249" s="1166"/>
      <c r="W249" s="1166"/>
      <c r="X249" s="1166"/>
      <c r="Y249" s="1166"/>
      <c r="Z249" s="1166"/>
      <c r="AA249" s="1167"/>
    </row>
    <row r="250" spans="2:27">
      <c r="B250" s="246" t="s">
        <v>1107</v>
      </c>
      <c r="C250" s="49" t="s">
        <v>1108</v>
      </c>
      <c r="D250" s="56" t="s">
        <v>816</v>
      </c>
      <c r="E250" s="304" t="s">
        <v>1066</v>
      </c>
      <c r="F250" s="292">
        <v>3</v>
      </c>
      <c r="G250" s="410"/>
      <c r="H250" s="410"/>
      <c r="I250" s="410"/>
      <c r="J250" s="410"/>
      <c r="K250" s="410"/>
      <c r="L250" s="410"/>
      <c r="M250" s="1166">
        <v>0.27800000000000002</v>
      </c>
      <c r="N250" s="1166">
        <v>0.27800000000000002</v>
      </c>
      <c r="O250" s="1166">
        <v>0.27800000000000002</v>
      </c>
      <c r="P250" s="1166">
        <v>0.27800000000000002</v>
      </c>
      <c r="Q250" s="1166">
        <v>0.27800000000000002</v>
      </c>
      <c r="R250" s="1166">
        <v>0</v>
      </c>
      <c r="S250" s="1166">
        <v>0</v>
      </c>
      <c r="T250" s="1166">
        <v>0</v>
      </c>
      <c r="U250" s="1166">
        <v>2.94</v>
      </c>
      <c r="V250" s="1166">
        <v>0</v>
      </c>
      <c r="W250" s="1166">
        <v>0</v>
      </c>
      <c r="X250" s="1166">
        <v>0</v>
      </c>
      <c r="Y250" s="1166">
        <v>0</v>
      </c>
      <c r="Z250" s="1166">
        <v>0</v>
      </c>
      <c r="AA250" s="1167">
        <v>0</v>
      </c>
    </row>
    <row r="251" spans="2:27">
      <c r="B251" s="246" t="s">
        <v>1109</v>
      </c>
      <c r="C251" s="49" t="s">
        <v>1110</v>
      </c>
      <c r="D251" s="56" t="s">
        <v>816</v>
      </c>
      <c r="E251" s="304" t="s">
        <v>1066</v>
      </c>
      <c r="F251" s="292">
        <v>3</v>
      </c>
      <c r="G251" s="410"/>
      <c r="H251" s="410"/>
      <c r="I251" s="410"/>
      <c r="J251" s="410"/>
      <c r="K251" s="410"/>
      <c r="L251" s="410"/>
      <c r="M251" s="1166"/>
      <c r="N251" s="1166"/>
      <c r="O251" s="1166"/>
      <c r="P251" s="1166"/>
      <c r="Q251" s="1166"/>
      <c r="R251" s="1166"/>
      <c r="S251" s="1166"/>
      <c r="T251" s="1166"/>
      <c r="U251" s="1166"/>
      <c r="V251" s="1166"/>
      <c r="W251" s="1166"/>
      <c r="X251" s="1166"/>
      <c r="Y251" s="1166"/>
      <c r="Z251" s="1166"/>
      <c r="AA251" s="1167"/>
    </row>
    <row r="252" spans="2:27">
      <c r="B252" s="246" t="s">
        <v>1111</v>
      </c>
      <c r="C252" s="49" t="s">
        <v>1106</v>
      </c>
      <c r="D252" s="56" t="s">
        <v>811</v>
      </c>
      <c r="E252" s="304" t="s">
        <v>1066</v>
      </c>
      <c r="F252" s="292">
        <v>3</v>
      </c>
      <c r="G252" s="410"/>
      <c r="H252" s="410"/>
      <c r="I252" s="410"/>
      <c r="J252" s="410"/>
      <c r="K252" s="410"/>
      <c r="L252" s="410"/>
      <c r="M252" s="1166"/>
      <c r="N252" s="1166"/>
      <c r="O252" s="1166"/>
      <c r="P252" s="1166"/>
      <c r="Q252" s="1166"/>
      <c r="R252" s="1166"/>
      <c r="S252" s="1166"/>
      <c r="T252" s="1166"/>
      <c r="U252" s="1166"/>
      <c r="V252" s="1166"/>
      <c r="W252" s="1166"/>
      <c r="X252" s="1166"/>
      <c r="Y252" s="1166"/>
      <c r="Z252" s="1166"/>
      <c r="AA252" s="1167"/>
    </row>
    <row r="253" spans="2:27">
      <c r="B253" s="246" t="s">
        <v>1112</v>
      </c>
      <c r="C253" s="49" t="s">
        <v>1108</v>
      </c>
      <c r="D253" s="56" t="s">
        <v>811</v>
      </c>
      <c r="E253" s="304" t="s">
        <v>1066</v>
      </c>
      <c r="F253" s="292">
        <v>3</v>
      </c>
      <c r="G253" s="410"/>
      <c r="H253" s="410"/>
      <c r="I253" s="410"/>
      <c r="J253" s="410"/>
      <c r="K253" s="410"/>
      <c r="L253" s="410"/>
      <c r="M253" s="1166"/>
      <c r="N253" s="1166"/>
      <c r="O253" s="1166"/>
      <c r="P253" s="1166"/>
      <c r="Q253" s="1166"/>
      <c r="R253" s="1166"/>
      <c r="S253" s="1166"/>
      <c r="T253" s="1166"/>
      <c r="U253" s="1166"/>
      <c r="V253" s="1166"/>
      <c r="W253" s="1166"/>
      <c r="X253" s="1166"/>
      <c r="Y253" s="1166"/>
      <c r="Z253" s="1166"/>
      <c r="AA253" s="1167"/>
    </row>
    <row r="254" spans="2:27">
      <c r="B254" s="246" t="s">
        <v>1113</v>
      </c>
      <c r="C254" s="49" t="s">
        <v>1110</v>
      </c>
      <c r="D254" s="56" t="s">
        <v>811</v>
      </c>
      <c r="E254" s="304" t="s">
        <v>1066</v>
      </c>
      <c r="F254" s="292">
        <v>3</v>
      </c>
      <c r="G254" s="410"/>
      <c r="H254" s="410"/>
      <c r="I254" s="410"/>
      <c r="J254" s="410"/>
      <c r="K254" s="410"/>
      <c r="L254" s="410"/>
      <c r="M254" s="1166"/>
      <c r="N254" s="1166"/>
      <c r="O254" s="1166"/>
      <c r="P254" s="1166"/>
      <c r="Q254" s="1166"/>
      <c r="R254" s="1166"/>
      <c r="S254" s="1166"/>
      <c r="T254" s="1166"/>
      <c r="U254" s="1166"/>
      <c r="V254" s="1166"/>
      <c r="W254" s="1166"/>
      <c r="X254" s="1166"/>
      <c r="Y254" s="1166"/>
      <c r="Z254" s="1166"/>
      <c r="AA254" s="1167"/>
    </row>
    <row r="255" spans="2:27">
      <c r="B255" s="246" t="s">
        <v>1114</v>
      </c>
      <c r="C255" s="49" t="s">
        <v>1106</v>
      </c>
      <c r="D255" s="56" t="s">
        <v>1012</v>
      </c>
      <c r="E255" s="304" t="s">
        <v>1066</v>
      </c>
      <c r="F255" s="292">
        <v>3</v>
      </c>
      <c r="G255" s="311">
        <f>SUM(G249,G252)</f>
        <v>0</v>
      </c>
      <c r="H255" s="311">
        <f t="shared" ref="H255:AA255" si="59">SUM(H249,H252)</f>
        <v>0</v>
      </c>
      <c r="I255" s="311">
        <f t="shared" si="59"/>
        <v>0</v>
      </c>
      <c r="J255" s="311">
        <f t="shared" si="59"/>
        <v>0</v>
      </c>
      <c r="K255" s="311">
        <f t="shared" si="59"/>
        <v>0</v>
      </c>
      <c r="L255" s="311">
        <f t="shared" si="59"/>
        <v>0</v>
      </c>
      <c r="M255" s="311">
        <f t="shared" si="59"/>
        <v>0</v>
      </c>
      <c r="N255" s="311">
        <f t="shared" si="59"/>
        <v>0</v>
      </c>
      <c r="O255" s="311">
        <f t="shared" si="59"/>
        <v>0</v>
      </c>
      <c r="P255" s="311">
        <f t="shared" si="59"/>
        <v>0</v>
      </c>
      <c r="Q255" s="311">
        <f t="shared" si="59"/>
        <v>0</v>
      </c>
      <c r="R255" s="311">
        <f t="shared" si="59"/>
        <v>0</v>
      </c>
      <c r="S255" s="311">
        <f t="shared" si="59"/>
        <v>0</v>
      </c>
      <c r="T255" s="311">
        <f t="shared" si="59"/>
        <v>0</v>
      </c>
      <c r="U255" s="311">
        <f t="shared" si="59"/>
        <v>0</v>
      </c>
      <c r="V255" s="311">
        <f t="shared" si="59"/>
        <v>0</v>
      </c>
      <c r="W255" s="311">
        <f t="shared" si="59"/>
        <v>0</v>
      </c>
      <c r="X255" s="311">
        <f t="shared" si="59"/>
        <v>0</v>
      </c>
      <c r="Y255" s="311">
        <f t="shared" si="59"/>
        <v>0</v>
      </c>
      <c r="Z255" s="311">
        <f t="shared" si="59"/>
        <v>0</v>
      </c>
      <c r="AA255" s="312">
        <f t="shared" si="59"/>
        <v>0</v>
      </c>
    </row>
    <row r="256" spans="2:27">
      <c r="B256" s="246" t="s">
        <v>1115</v>
      </c>
      <c r="C256" s="49" t="s">
        <v>1108</v>
      </c>
      <c r="D256" s="56" t="s">
        <v>1012</v>
      </c>
      <c r="E256" s="304" t="s">
        <v>1066</v>
      </c>
      <c r="F256" s="292">
        <v>3</v>
      </c>
      <c r="G256" s="311">
        <f t="shared" ref="G256:AA256" si="60">SUM(G250,G253)</f>
        <v>0</v>
      </c>
      <c r="H256" s="311">
        <f t="shared" si="60"/>
        <v>0</v>
      </c>
      <c r="I256" s="311">
        <f t="shared" si="60"/>
        <v>0</v>
      </c>
      <c r="J256" s="311">
        <f t="shared" si="60"/>
        <v>0</v>
      </c>
      <c r="K256" s="311">
        <f t="shared" si="60"/>
        <v>0</v>
      </c>
      <c r="L256" s="311">
        <f t="shared" si="60"/>
        <v>0</v>
      </c>
      <c r="M256" s="311">
        <f t="shared" si="60"/>
        <v>0.27800000000000002</v>
      </c>
      <c r="N256" s="311">
        <f t="shared" si="60"/>
        <v>0.27800000000000002</v>
      </c>
      <c r="O256" s="311">
        <f t="shared" si="60"/>
        <v>0.27800000000000002</v>
      </c>
      <c r="P256" s="311">
        <f t="shared" si="60"/>
        <v>0.27800000000000002</v>
      </c>
      <c r="Q256" s="311">
        <f t="shared" si="60"/>
        <v>0.27800000000000002</v>
      </c>
      <c r="R256" s="311">
        <f t="shared" si="60"/>
        <v>0</v>
      </c>
      <c r="S256" s="311">
        <f t="shared" si="60"/>
        <v>0</v>
      </c>
      <c r="T256" s="311">
        <f t="shared" si="60"/>
        <v>0</v>
      </c>
      <c r="U256" s="311">
        <f t="shared" si="60"/>
        <v>2.94</v>
      </c>
      <c r="V256" s="311">
        <f t="shared" si="60"/>
        <v>0</v>
      </c>
      <c r="W256" s="311">
        <f t="shared" si="60"/>
        <v>0</v>
      </c>
      <c r="X256" s="311">
        <f t="shared" si="60"/>
        <v>0</v>
      </c>
      <c r="Y256" s="311">
        <f t="shared" si="60"/>
        <v>0</v>
      </c>
      <c r="Z256" s="311">
        <f t="shared" si="60"/>
        <v>0</v>
      </c>
      <c r="AA256" s="312">
        <f t="shared" si="60"/>
        <v>0</v>
      </c>
    </row>
    <row r="257" spans="2:27">
      <c r="B257" s="246" t="s">
        <v>1116</v>
      </c>
      <c r="C257" s="49" t="s">
        <v>1110</v>
      </c>
      <c r="D257" s="56" t="s">
        <v>1012</v>
      </c>
      <c r="E257" s="304" t="s">
        <v>1066</v>
      </c>
      <c r="F257" s="292">
        <v>3</v>
      </c>
      <c r="G257" s="311">
        <f t="shared" ref="G257:AA257" si="61">SUM(G251,G254)</f>
        <v>0</v>
      </c>
      <c r="H257" s="311">
        <f t="shared" si="61"/>
        <v>0</v>
      </c>
      <c r="I257" s="311">
        <f t="shared" si="61"/>
        <v>0</v>
      </c>
      <c r="J257" s="311">
        <f t="shared" si="61"/>
        <v>0</v>
      </c>
      <c r="K257" s="311">
        <f t="shared" si="61"/>
        <v>0</v>
      </c>
      <c r="L257" s="311">
        <f t="shared" si="61"/>
        <v>0</v>
      </c>
      <c r="M257" s="311">
        <f t="shared" si="61"/>
        <v>0</v>
      </c>
      <c r="N257" s="311">
        <f t="shared" si="61"/>
        <v>0</v>
      </c>
      <c r="O257" s="311">
        <f t="shared" si="61"/>
        <v>0</v>
      </c>
      <c r="P257" s="311">
        <f t="shared" si="61"/>
        <v>0</v>
      </c>
      <c r="Q257" s="311">
        <f t="shared" si="61"/>
        <v>0</v>
      </c>
      <c r="R257" s="311">
        <f t="shared" si="61"/>
        <v>0</v>
      </c>
      <c r="S257" s="311">
        <f t="shared" si="61"/>
        <v>0</v>
      </c>
      <c r="T257" s="311">
        <f t="shared" si="61"/>
        <v>0</v>
      </c>
      <c r="U257" s="311">
        <f t="shared" si="61"/>
        <v>0</v>
      </c>
      <c r="V257" s="311">
        <f t="shared" si="61"/>
        <v>0</v>
      </c>
      <c r="W257" s="311">
        <f t="shared" si="61"/>
        <v>0</v>
      </c>
      <c r="X257" s="311">
        <f t="shared" si="61"/>
        <v>0</v>
      </c>
      <c r="Y257" s="311">
        <f t="shared" si="61"/>
        <v>0</v>
      </c>
      <c r="Z257" s="311">
        <f t="shared" si="61"/>
        <v>0</v>
      </c>
      <c r="AA257" s="312">
        <f t="shared" si="61"/>
        <v>0</v>
      </c>
    </row>
    <row r="258" spans="2:27">
      <c r="B258" s="246" t="s">
        <v>1117</v>
      </c>
      <c r="C258" s="49" t="s">
        <v>1118</v>
      </c>
      <c r="D258" s="56" t="s">
        <v>1012</v>
      </c>
      <c r="E258" s="304" t="s">
        <v>1066</v>
      </c>
      <c r="F258" s="292">
        <v>3</v>
      </c>
      <c r="G258" s="308">
        <f>SUM(G248,G239,G230,G255,G256,G257)</f>
        <v>0</v>
      </c>
      <c r="H258" s="308">
        <f t="shared" ref="H258:AA258" si="62">SUM(H248,H239,H230,H255,H256,H257)</f>
        <v>0</v>
      </c>
      <c r="I258" s="308">
        <f t="shared" si="62"/>
        <v>0</v>
      </c>
      <c r="J258" s="308">
        <f t="shared" si="62"/>
        <v>0</v>
      </c>
      <c r="K258" s="308">
        <f t="shared" si="62"/>
        <v>0</v>
      </c>
      <c r="L258" s="308">
        <f t="shared" si="62"/>
        <v>0</v>
      </c>
      <c r="M258" s="308">
        <f t="shared" si="62"/>
        <v>6.3059999999999992</v>
      </c>
      <c r="N258" s="308">
        <f t="shared" si="62"/>
        <v>6.3059999999999992</v>
      </c>
      <c r="O258" s="308">
        <f t="shared" si="62"/>
        <v>6.3059999999999992</v>
      </c>
      <c r="P258" s="308">
        <f t="shared" si="62"/>
        <v>6.3059999999999992</v>
      </c>
      <c r="Q258" s="308">
        <f t="shared" si="62"/>
        <v>6.3059999999999992</v>
      </c>
      <c r="R258" s="308">
        <f t="shared" si="62"/>
        <v>29.422000000000001</v>
      </c>
      <c r="S258" s="308">
        <f t="shared" si="62"/>
        <v>0</v>
      </c>
      <c r="T258" s="308">
        <f t="shared" si="62"/>
        <v>0</v>
      </c>
      <c r="U258" s="308">
        <f t="shared" si="62"/>
        <v>2.94</v>
      </c>
      <c r="V258" s="308">
        <f t="shared" si="62"/>
        <v>0</v>
      </c>
      <c r="W258" s="308">
        <f t="shared" si="62"/>
        <v>0</v>
      </c>
      <c r="X258" s="308">
        <f t="shared" si="62"/>
        <v>0</v>
      </c>
      <c r="Y258" s="308">
        <f t="shared" si="62"/>
        <v>0</v>
      </c>
      <c r="Z258" s="308">
        <f t="shared" si="62"/>
        <v>0</v>
      </c>
      <c r="AA258" s="308">
        <f t="shared" si="62"/>
        <v>0</v>
      </c>
    </row>
    <row r="259" spans="2:27" ht="15" thickBot="1">
      <c r="B259" s="248"/>
      <c r="C259" s="249"/>
      <c r="D259" s="60"/>
      <c r="E259" s="250"/>
      <c r="F259" s="251"/>
      <c r="G259" s="260"/>
      <c r="H259" s="260"/>
      <c r="I259" s="260"/>
      <c r="J259" s="260"/>
      <c r="K259" s="260"/>
      <c r="L259" s="260"/>
      <c r="M259" s="260"/>
      <c r="N259" s="260"/>
      <c r="O259" s="260"/>
      <c r="P259" s="260"/>
      <c r="Q259" s="260"/>
      <c r="R259" s="260"/>
      <c r="S259" s="260"/>
      <c r="T259" s="260"/>
      <c r="U259" s="260"/>
      <c r="V259" s="260"/>
      <c r="W259" s="260"/>
      <c r="X259" s="260"/>
      <c r="Y259" s="260"/>
      <c r="Z259" s="260"/>
      <c r="AA259" s="260"/>
    </row>
    <row r="260" spans="2:27" ht="60.75" thickBot="1">
      <c r="B260" s="212" t="s">
        <v>1119</v>
      </c>
      <c r="G260" s="1627" t="s">
        <v>1023</v>
      </c>
      <c r="H260" s="1655"/>
      <c r="I260" s="1655"/>
      <c r="J260" s="1655"/>
      <c r="K260" s="1655"/>
      <c r="L260" s="1655"/>
      <c r="M260" s="1655"/>
      <c r="N260" s="1655"/>
      <c r="O260" s="1655"/>
      <c r="P260" s="1655"/>
      <c r="Q260" s="1628"/>
      <c r="R260" s="1627" t="s">
        <v>1024</v>
      </c>
      <c r="S260" s="1655"/>
      <c r="T260" s="1655"/>
      <c r="U260" s="1655"/>
      <c r="V260" s="1655"/>
      <c r="W260" s="1655"/>
      <c r="X260" s="1655"/>
      <c r="Y260" s="1655"/>
      <c r="Z260" s="1655"/>
      <c r="AA260" s="1628"/>
    </row>
    <row r="261" spans="2:27" ht="45.75" thickBot="1">
      <c r="B261" s="253" t="s">
        <v>1025</v>
      </c>
      <c r="C261" s="254" t="s">
        <v>1008</v>
      </c>
      <c r="D261" s="254" t="s">
        <v>1009</v>
      </c>
      <c r="E261" s="254" t="s">
        <v>117</v>
      </c>
      <c r="F261" s="255" t="s">
        <v>118</v>
      </c>
      <c r="G261" s="253" t="s">
        <v>119</v>
      </c>
      <c r="H261" s="254" t="s">
        <v>120</v>
      </c>
      <c r="I261" s="254" t="s">
        <v>121</v>
      </c>
      <c r="J261" s="254" t="s">
        <v>122</v>
      </c>
      <c r="K261" s="254" t="s">
        <v>123</v>
      </c>
      <c r="L261" s="254" t="s">
        <v>124</v>
      </c>
      <c r="M261" s="254" t="s">
        <v>125</v>
      </c>
      <c r="N261" s="254" t="s">
        <v>126</v>
      </c>
      <c r="O261" s="254" t="s">
        <v>127</v>
      </c>
      <c r="P261" s="254" t="s">
        <v>128</v>
      </c>
      <c r="Q261" s="255" t="s">
        <v>129</v>
      </c>
      <c r="R261" s="258" t="s">
        <v>1026</v>
      </c>
      <c r="S261" s="256" t="s">
        <v>1027</v>
      </c>
      <c r="T261" s="256" t="s">
        <v>1028</v>
      </c>
      <c r="U261" s="256" t="s">
        <v>1029</v>
      </c>
      <c r="V261" s="256" t="s">
        <v>1030</v>
      </c>
      <c r="W261" s="256" t="s">
        <v>1031</v>
      </c>
      <c r="X261" s="256" t="s">
        <v>1032</v>
      </c>
      <c r="Y261" s="256" t="s">
        <v>1033</v>
      </c>
      <c r="Z261" s="256" t="s">
        <v>1034</v>
      </c>
      <c r="AA261" s="257" t="s">
        <v>1035</v>
      </c>
    </row>
    <row r="262" spans="2:27">
      <c r="B262" s="246" t="s">
        <v>1120</v>
      </c>
      <c r="C262" s="49" t="s">
        <v>1121</v>
      </c>
      <c r="D262" s="56" t="s">
        <v>816</v>
      </c>
      <c r="E262" s="304" t="s">
        <v>1066</v>
      </c>
      <c r="F262" s="292">
        <v>3</v>
      </c>
      <c r="G262" s="311">
        <f t="shared" ref="G262:AA262" si="63">SUM(G203,G206,G209,G212,G215,G222,G231,G240)</f>
        <v>0</v>
      </c>
      <c r="H262" s="311">
        <f t="shared" si="63"/>
        <v>0</v>
      </c>
      <c r="I262" s="311">
        <f t="shared" si="63"/>
        <v>0</v>
      </c>
      <c r="J262" s="311">
        <f t="shared" si="63"/>
        <v>0</v>
      </c>
      <c r="K262" s="311">
        <f t="shared" si="63"/>
        <v>0</v>
      </c>
      <c r="L262" s="311">
        <f t="shared" si="63"/>
        <v>0</v>
      </c>
      <c r="M262" s="311">
        <f t="shared" si="63"/>
        <v>6.7279999999999998</v>
      </c>
      <c r="N262" s="311">
        <f t="shared" si="63"/>
        <v>6.7279999999999998</v>
      </c>
      <c r="O262" s="311">
        <f t="shared" si="63"/>
        <v>6.7279999999999998</v>
      </c>
      <c r="P262" s="311">
        <f t="shared" si="63"/>
        <v>6.7279999999999998</v>
      </c>
      <c r="Q262" s="311">
        <f t="shared" si="63"/>
        <v>6.7279999999999998</v>
      </c>
      <c r="R262" s="311">
        <f t="shared" si="63"/>
        <v>29.422000000000001</v>
      </c>
      <c r="S262" s="311">
        <f t="shared" si="63"/>
        <v>0.25</v>
      </c>
      <c r="T262" s="311">
        <f t="shared" si="63"/>
        <v>0.25</v>
      </c>
      <c r="U262" s="311">
        <f t="shared" si="63"/>
        <v>20.350000000000001</v>
      </c>
      <c r="V262" s="311">
        <f t="shared" si="63"/>
        <v>0</v>
      </c>
      <c r="W262" s="311">
        <f t="shared" si="63"/>
        <v>0</v>
      </c>
      <c r="X262" s="311">
        <f t="shared" si="63"/>
        <v>0</v>
      </c>
      <c r="Y262" s="311">
        <f t="shared" si="63"/>
        <v>0</v>
      </c>
      <c r="Z262" s="311">
        <f t="shared" si="63"/>
        <v>0</v>
      </c>
      <c r="AA262" s="312">
        <f t="shared" si="63"/>
        <v>0</v>
      </c>
    </row>
    <row r="263" spans="2:27">
      <c r="B263" s="246" t="s">
        <v>1122</v>
      </c>
      <c r="C263" s="49" t="s">
        <v>1121</v>
      </c>
      <c r="D263" s="56" t="s">
        <v>811</v>
      </c>
      <c r="E263" s="304" t="s">
        <v>1066</v>
      </c>
      <c r="F263" s="292">
        <v>3</v>
      </c>
      <c r="G263" s="311">
        <f t="shared" ref="G263:AA263" si="64">SUM(G204,G207,G210,G213,G216,G226,G235,G244)</f>
        <v>0</v>
      </c>
      <c r="H263" s="311">
        <f t="shared" si="64"/>
        <v>0</v>
      </c>
      <c r="I263" s="311">
        <f t="shared" si="64"/>
        <v>0</v>
      </c>
      <c r="J263" s="311">
        <f t="shared" si="64"/>
        <v>0</v>
      </c>
      <c r="K263" s="311">
        <f t="shared" si="64"/>
        <v>0</v>
      </c>
      <c r="L263" s="311">
        <f t="shared" si="64"/>
        <v>0</v>
      </c>
      <c r="M263" s="311">
        <f t="shared" si="64"/>
        <v>1.4580000000000002</v>
      </c>
      <c r="N263" s="311">
        <f t="shared" si="64"/>
        <v>1.4580000000000002</v>
      </c>
      <c r="O263" s="311">
        <f t="shared" si="64"/>
        <v>1.4580000000000002</v>
      </c>
      <c r="P263" s="311">
        <f t="shared" si="64"/>
        <v>1.4580000000000002</v>
      </c>
      <c r="Q263" s="311">
        <f t="shared" si="64"/>
        <v>1.4580000000000002</v>
      </c>
      <c r="R263" s="311">
        <f t="shared" si="64"/>
        <v>9.0399999999999991</v>
      </c>
      <c r="S263" s="311">
        <f t="shared" si="64"/>
        <v>3.9400000000000004</v>
      </c>
      <c r="T263" s="311">
        <f t="shared" si="64"/>
        <v>4.2300000000000004</v>
      </c>
      <c r="U263" s="311">
        <f t="shared" si="64"/>
        <v>1.1000000000000001</v>
      </c>
      <c r="V263" s="311">
        <f t="shared" si="64"/>
        <v>0</v>
      </c>
      <c r="W263" s="311">
        <f t="shared" si="64"/>
        <v>0</v>
      </c>
      <c r="X263" s="311">
        <f t="shared" si="64"/>
        <v>0</v>
      </c>
      <c r="Y263" s="311">
        <f t="shared" si="64"/>
        <v>0</v>
      </c>
      <c r="Z263" s="311">
        <f t="shared" si="64"/>
        <v>0</v>
      </c>
      <c r="AA263" s="312">
        <f t="shared" si="64"/>
        <v>0</v>
      </c>
    </row>
    <row r="264" spans="2:27" ht="15" thickBot="1">
      <c r="B264" s="247" t="s">
        <v>1123</v>
      </c>
      <c r="C264" s="50" t="s">
        <v>1121</v>
      </c>
      <c r="D264" s="58" t="s">
        <v>1012</v>
      </c>
      <c r="E264" s="304" t="s">
        <v>1066</v>
      </c>
      <c r="F264" s="293">
        <v>3</v>
      </c>
      <c r="G264" s="308">
        <f t="shared" ref="G264:L264" si="65">SUM(G262:G263)</f>
        <v>0</v>
      </c>
      <c r="H264" s="308">
        <f t="shared" si="65"/>
        <v>0</v>
      </c>
      <c r="I264" s="308">
        <f t="shared" si="65"/>
        <v>0</v>
      </c>
      <c r="J264" s="308">
        <f t="shared" si="65"/>
        <v>0</v>
      </c>
      <c r="K264" s="308">
        <f t="shared" si="65"/>
        <v>0</v>
      </c>
      <c r="L264" s="308">
        <f t="shared" si="65"/>
        <v>0</v>
      </c>
      <c r="M264" s="308">
        <f t="shared" ref="M264:AA264" si="66">SUM(M262:M263)</f>
        <v>8.1859999999999999</v>
      </c>
      <c r="N264" s="308">
        <f t="shared" si="66"/>
        <v>8.1859999999999999</v>
      </c>
      <c r="O264" s="308">
        <f t="shared" si="66"/>
        <v>8.1859999999999999</v>
      </c>
      <c r="P264" s="308">
        <f t="shared" si="66"/>
        <v>8.1859999999999999</v>
      </c>
      <c r="Q264" s="308">
        <f t="shared" si="66"/>
        <v>8.1859999999999999</v>
      </c>
      <c r="R264" s="308">
        <f t="shared" si="66"/>
        <v>38.462000000000003</v>
      </c>
      <c r="S264" s="308">
        <f t="shared" si="66"/>
        <v>4.1900000000000004</v>
      </c>
      <c r="T264" s="308">
        <f t="shared" si="66"/>
        <v>4.4800000000000004</v>
      </c>
      <c r="U264" s="308">
        <f t="shared" si="66"/>
        <v>21.450000000000003</v>
      </c>
      <c r="V264" s="308">
        <f t="shared" si="66"/>
        <v>0</v>
      </c>
      <c r="W264" s="308">
        <f t="shared" si="66"/>
        <v>0</v>
      </c>
      <c r="X264" s="308">
        <f t="shared" si="66"/>
        <v>0</v>
      </c>
      <c r="Y264" s="308">
        <f t="shared" si="66"/>
        <v>0</v>
      </c>
      <c r="Z264" s="308">
        <f t="shared" si="66"/>
        <v>0</v>
      </c>
      <c r="AA264" s="310">
        <f t="shared" si="66"/>
        <v>0</v>
      </c>
    </row>
    <row r="265" spans="2:27" ht="15" thickBot="1">
      <c r="B265" s="248"/>
      <c r="C265" s="249"/>
      <c r="D265" s="60"/>
      <c r="E265" s="250"/>
      <c r="F265" s="251"/>
      <c r="G265" s="260"/>
      <c r="H265" s="260"/>
      <c r="I265" s="260"/>
      <c r="J265" s="260"/>
      <c r="K265" s="260"/>
      <c r="L265" s="260"/>
      <c r="M265" s="260"/>
      <c r="N265" s="260"/>
      <c r="O265" s="260"/>
      <c r="P265" s="260"/>
      <c r="Q265" s="260"/>
      <c r="R265" s="260"/>
      <c r="S265" s="260"/>
      <c r="T265" s="260"/>
      <c r="U265" s="260"/>
      <c r="V265" s="260"/>
      <c r="W265" s="260"/>
      <c r="X265" s="260"/>
      <c r="Y265" s="260"/>
      <c r="Z265" s="260"/>
      <c r="AA265" s="260"/>
    </row>
    <row r="266" spans="2:27" ht="45.75" thickBot="1">
      <c r="B266" s="212" t="s">
        <v>1124</v>
      </c>
      <c r="G266" s="1627" t="s">
        <v>1023</v>
      </c>
      <c r="H266" s="1655"/>
      <c r="I266" s="1655"/>
      <c r="J266" s="1655"/>
      <c r="K266" s="1655"/>
      <c r="L266" s="1655"/>
      <c r="M266" s="1655"/>
      <c r="N266" s="1655"/>
      <c r="O266" s="1655"/>
      <c r="P266" s="1655"/>
      <c r="Q266" s="1628"/>
      <c r="R266" s="1627" t="s">
        <v>1024</v>
      </c>
      <c r="S266" s="1655"/>
      <c r="T266" s="1655"/>
      <c r="U266" s="1655"/>
      <c r="V266" s="1655"/>
      <c r="W266" s="1655"/>
      <c r="X266" s="1655"/>
      <c r="Y266" s="1655"/>
      <c r="Z266" s="1655"/>
      <c r="AA266" s="1628"/>
    </row>
    <row r="267" spans="2:27" ht="45.75" thickBot="1">
      <c r="B267" s="253" t="s">
        <v>1025</v>
      </c>
      <c r="C267" s="254" t="s">
        <v>1125</v>
      </c>
      <c r="D267" s="254" t="s">
        <v>1009</v>
      </c>
      <c r="E267" s="254" t="s">
        <v>117</v>
      </c>
      <c r="F267" s="255" t="s">
        <v>118</v>
      </c>
      <c r="G267" s="253" t="s">
        <v>119</v>
      </c>
      <c r="H267" s="254" t="s">
        <v>120</v>
      </c>
      <c r="I267" s="254" t="s">
        <v>121</v>
      </c>
      <c r="J267" s="254" t="s">
        <v>122</v>
      </c>
      <c r="K267" s="254" t="s">
        <v>123</v>
      </c>
      <c r="L267" s="254" t="s">
        <v>124</v>
      </c>
      <c r="M267" s="254" t="s">
        <v>125</v>
      </c>
      <c r="N267" s="254" t="s">
        <v>126</v>
      </c>
      <c r="O267" s="254" t="s">
        <v>127</v>
      </c>
      <c r="P267" s="254" t="s">
        <v>128</v>
      </c>
      <c r="Q267" s="255" t="s">
        <v>129</v>
      </c>
      <c r="R267" s="258" t="s">
        <v>1026</v>
      </c>
      <c r="S267" s="256" t="s">
        <v>1027</v>
      </c>
      <c r="T267" s="256" t="s">
        <v>1028</v>
      </c>
      <c r="U267" s="256" t="s">
        <v>1029</v>
      </c>
      <c r="V267" s="256" t="s">
        <v>1030</v>
      </c>
      <c r="W267" s="256" t="s">
        <v>1031</v>
      </c>
      <c r="X267" s="256" t="s">
        <v>1032</v>
      </c>
      <c r="Y267" s="256" t="s">
        <v>1033</v>
      </c>
      <c r="Z267" s="256" t="s">
        <v>1034</v>
      </c>
      <c r="AA267" s="257" t="s">
        <v>1035</v>
      </c>
    </row>
    <row r="268" spans="2:27">
      <c r="B268" s="1161" t="s">
        <v>1126</v>
      </c>
      <c r="C268" s="1162" t="s">
        <v>1127</v>
      </c>
      <c r="D268" s="1163" t="s">
        <v>1128</v>
      </c>
      <c r="E268" s="1164" t="s">
        <v>146</v>
      </c>
      <c r="F268" s="1165">
        <v>2</v>
      </c>
      <c r="G268" s="414"/>
      <c r="H268" s="415"/>
      <c r="I268" s="415"/>
      <c r="J268" s="415"/>
      <c r="K268" s="415"/>
      <c r="L268" s="415"/>
      <c r="M268" s="315">
        <v>0</v>
      </c>
      <c r="N268" s="315">
        <v>0</v>
      </c>
      <c r="O268" s="315">
        <v>0</v>
      </c>
      <c r="P268" s="315">
        <v>0</v>
      </c>
      <c r="Q268" s="315">
        <v>0</v>
      </c>
      <c r="R268" s="315">
        <v>0</v>
      </c>
      <c r="S268" s="315">
        <v>0</v>
      </c>
      <c r="T268" s="315">
        <v>0</v>
      </c>
      <c r="U268" s="315">
        <v>0</v>
      </c>
      <c r="V268" s="315">
        <v>0</v>
      </c>
      <c r="W268" s="315">
        <v>0</v>
      </c>
      <c r="X268" s="315">
        <v>0</v>
      </c>
      <c r="Y268" s="315">
        <v>0</v>
      </c>
      <c r="Z268" s="315">
        <v>0</v>
      </c>
      <c r="AA268" s="315">
        <v>0</v>
      </c>
    </row>
    <row r="269" spans="2:27">
      <c r="B269" s="246" t="s">
        <v>1129</v>
      </c>
      <c r="C269" s="49" t="s">
        <v>1130</v>
      </c>
      <c r="D269" s="56" t="s">
        <v>1128</v>
      </c>
      <c r="E269" s="57" t="s">
        <v>146</v>
      </c>
      <c r="F269" s="292">
        <v>2</v>
      </c>
      <c r="G269" s="414"/>
      <c r="H269" s="415"/>
      <c r="I269" s="415"/>
      <c r="J269" s="415"/>
      <c r="K269" s="415"/>
      <c r="L269" s="415"/>
      <c r="M269" s="1545">
        <v>0.9</v>
      </c>
      <c r="N269" s="1545">
        <v>0.9</v>
      </c>
      <c r="O269" s="1545">
        <v>0.9</v>
      </c>
      <c r="P269" s="1545">
        <v>0.9</v>
      </c>
      <c r="Q269" s="1545">
        <v>0.9</v>
      </c>
      <c r="R269" s="1545">
        <v>5.24</v>
      </c>
      <c r="S269" s="1545">
        <v>10.28</v>
      </c>
      <c r="T269" s="1545">
        <v>3.29</v>
      </c>
      <c r="U269" s="1545">
        <v>2.54</v>
      </c>
      <c r="V269" s="315">
        <v>0</v>
      </c>
      <c r="W269" s="315">
        <v>0</v>
      </c>
      <c r="X269" s="315">
        <v>0</v>
      </c>
      <c r="Y269" s="315">
        <v>0</v>
      </c>
      <c r="Z269" s="315">
        <v>0</v>
      </c>
      <c r="AA269" s="315">
        <v>0</v>
      </c>
    </row>
    <row r="270" spans="2:27">
      <c r="B270" s="246" t="s">
        <v>1131</v>
      </c>
      <c r="C270" s="49" t="s">
        <v>1050</v>
      </c>
      <c r="D270" s="56" t="s">
        <v>1128</v>
      </c>
      <c r="E270" s="57" t="s">
        <v>146</v>
      </c>
      <c r="F270" s="292">
        <v>2</v>
      </c>
      <c r="G270" s="414"/>
      <c r="H270" s="415"/>
      <c r="I270" s="415"/>
      <c r="J270" s="415"/>
      <c r="K270" s="415"/>
      <c r="L270" s="415"/>
      <c r="M270" s="315">
        <v>0.98799999999999999</v>
      </c>
      <c r="N270" s="315">
        <v>0.98799999999999999</v>
      </c>
      <c r="O270" s="315">
        <v>0.98799999999999999</v>
      </c>
      <c r="P270" s="315">
        <v>0.98799999999999999</v>
      </c>
      <c r="Q270" s="315">
        <v>0.98799999999999999</v>
      </c>
      <c r="R270" s="315">
        <v>7.14</v>
      </c>
      <c r="S270" s="315">
        <v>3.9</v>
      </c>
      <c r="T270" s="315">
        <v>2.77</v>
      </c>
      <c r="U270" s="315">
        <v>3.95</v>
      </c>
      <c r="V270" s="315">
        <v>0</v>
      </c>
      <c r="W270" s="315">
        <v>0</v>
      </c>
      <c r="X270" s="315">
        <v>0</v>
      </c>
      <c r="Y270" s="315">
        <v>0</v>
      </c>
      <c r="Z270" s="315">
        <v>0</v>
      </c>
      <c r="AA270" s="315">
        <v>0</v>
      </c>
    </row>
    <row r="271" spans="2:27">
      <c r="B271" s="246" t="s">
        <v>1132</v>
      </c>
      <c r="C271" s="49" t="s">
        <v>1133</v>
      </c>
      <c r="D271" s="56" t="s">
        <v>1128</v>
      </c>
      <c r="E271" s="57" t="s">
        <v>146</v>
      </c>
      <c r="F271" s="292">
        <v>2</v>
      </c>
      <c r="G271" s="414"/>
      <c r="H271" s="415"/>
      <c r="I271" s="415"/>
      <c r="J271" s="415"/>
      <c r="K271" s="415"/>
      <c r="L271" s="415"/>
      <c r="M271" s="315">
        <v>0</v>
      </c>
      <c r="N271" s="315">
        <v>0</v>
      </c>
      <c r="O271" s="315">
        <v>0</v>
      </c>
      <c r="P271" s="315">
        <v>0</v>
      </c>
      <c r="Q271" s="315">
        <v>0</v>
      </c>
      <c r="R271" s="315">
        <v>0</v>
      </c>
      <c r="S271" s="315">
        <v>0</v>
      </c>
      <c r="T271" s="315">
        <v>0</v>
      </c>
      <c r="U271" s="315">
        <v>0</v>
      </c>
      <c r="V271" s="315">
        <v>0</v>
      </c>
      <c r="W271" s="315">
        <v>0</v>
      </c>
      <c r="X271" s="315">
        <v>0</v>
      </c>
      <c r="Y271" s="315">
        <v>0</v>
      </c>
      <c r="Z271" s="315">
        <v>0</v>
      </c>
      <c r="AA271" s="315">
        <v>0</v>
      </c>
    </row>
    <row r="272" spans="2:27">
      <c r="B272" s="246" t="s">
        <v>1134</v>
      </c>
      <c r="C272" s="49" t="s">
        <v>1135</v>
      </c>
      <c r="D272" s="56" t="s">
        <v>1128</v>
      </c>
      <c r="E272" s="57" t="s">
        <v>146</v>
      </c>
      <c r="F272" s="292">
        <v>2</v>
      </c>
      <c r="G272" s="1160">
        <f>SUM(G273:G279)</f>
        <v>0</v>
      </c>
      <c r="H272" s="1160">
        <f t="shared" ref="H272:AA272" si="67">SUM(H273:H279)</f>
        <v>0</v>
      </c>
      <c r="I272" s="1160">
        <f t="shared" si="67"/>
        <v>0</v>
      </c>
      <c r="J272" s="1160">
        <f t="shared" si="67"/>
        <v>0</v>
      </c>
      <c r="K272" s="1160">
        <f t="shared" si="67"/>
        <v>0</v>
      </c>
      <c r="L272" s="1160">
        <f t="shared" si="67"/>
        <v>0</v>
      </c>
      <c r="M272" s="1160">
        <f t="shared" si="67"/>
        <v>2.2280000000000002</v>
      </c>
      <c r="N272" s="1160">
        <f t="shared" si="67"/>
        <v>2.2280000000000002</v>
      </c>
      <c r="O272" s="1160">
        <f t="shared" si="67"/>
        <v>2.2280000000000002</v>
      </c>
      <c r="P272" s="1160">
        <f t="shared" si="67"/>
        <v>2.2280000000000002</v>
      </c>
      <c r="Q272" s="1160">
        <f t="shared" si="67"/>
        <v>2.2280000000000002</v>
      </c>
      <c r="R272" s="1160">
        <f t="shared" si="67"/>
        <v>9.07</v>
      </c>
      <c r="S272" s="1160">
        <f t="shared" si="67"/>
        <v>3.59</v>
      </c>
      <c r="T272" s="1160">
        <f t="shared" si="67"/>
        <v>0</v>
      </c>
      <c r="U272" s="1160">
        <f t="shared" si="67"/>
        <v>0</v>
      </c>
      <c r="V272" s="1160">
        <f t="shared" si="67"/>
        <v>0</v>
      </c>
      <c r="W272" s="1160">
        <f t="shared" si="67"/>
        <v>0</v>
      </c>
      <c r="X272" s="1160">
        <f t="shared" si="67"/>
        <v>0</v>
      </c>
      <c r="Y272" s="1160">
        <f t="shared" si="67"/>
        <v>0</v>
      </c>
      <c r="Z272" s="1160">
        <f t="shared" si="67"/>
        <v>0</v>
      </c>
      <c r="AA272" s="1160">
        <f t="shared" si="67"/>
        <v>0</v>
      </c>
    </row>
    <row r="273" spans="2:27">
      <c r="B273" s="246" t="s">
        <v>1136</v>
      </c>
      <c r="C273" s="49" t="s">
        <v>1137</v>
      </c>
      <c r="D273" s="56" t="s">
        <v>1128</v>
      </c>
      <c r="E273" s="57" t="s">
        <v>146</v>
      </c>
      <c r="F273" s="292">
        <v>2</v>
      </c>
      <c r="G273" s="414"/>
      <c r="H273" s="415"/>
      <c r="I273" s="415"/>
      <c r="J273" s="415"/>
      <c r="K273" s="415"/>
      <c r="L273" s="415"/>
      <c r="M273" s="315">
        <v>0</v>
      </c>
      <c r="N273" s="315">
        <v>0</v>
      </c>
      <c r="O273" s="315">
        <v>0</v>
      </c>
      <c r="P273" s="315">
        <v>0</v>
      </c>
      <c r="Q273" s="315">
        <v>0</v>
      </c>
      <c r="R273" s="315">
        <v>0</v>
      </c>
      <c r="S273" s="315">
        <v>0</v>
      </c>
      <c r="T273" s="315">
        <v>0</v>
      </c>
      <c r="U273" s="315">
        <v>0</v>
      </c>
      <c r="V273" s="315">
        <v>0</v>
      </c>
      <c r="W273" s="315">
        <v>0</v>
      </c>
      <c r="X273" s="315">
        <v>0</v>
      </c>
      <c r="Y273" s="315">
        <v>0</v>
      </c>
      <c r="Z273" s="315">
        <v>0</v>
      </c>
      <c r="AA273" s="315">
        <v>0</v>
      </c>
    </row>
    <row r="274" spans="2:27">
      <c r="B274" s="246" t="s">
        <v>1138</v>
      </c>
      <c r="C274" s="49" t="s">
        <v>1139</v>
      </c>
      <c r="D274" s="56" t="s">
        <v>1128</v>
      </c>
      <c r="E274" s="57" t="s">
        <v>146</v>
      </c>
      <c r="F274" s="292">
        <v>2</v>
      </c>
      <c r="G274" s="414"/>
      <c r="H274" s="415"/>
      <c r="I274" s="415"/>
      <c r="J274" s="415"/>
      <c r="K274" s="415"/>
      <c r="L274" s="415"/>
      <c r="M274" s="315">
        <v>1.554</v>
      </c>
      <c r="N274" s="315">
        <v>1.554</v>
      </c>
      <c r="O274" s="315">
        <v>1.554</v>
      </c>
      <c r="P274" s="315">
        <v>1.554</v>
      </c>
      <c r="Q274" s="315">
        <v>1.554</v>
      </c>
      <c r="R274" s="315">
        <v>7.05</v>
      </c>
      <c r="S274" s="315">
        <v>0</v>
      </c>
      <c r="T274" s="315">
        <v>0</v>
      </c>
      <c r="U274" s="315">
        <v>0</v>
      </c>
      <c r="V274" s="315">
        <v>0</v>
      </c>
      <c r="W274" s="315">
        <v>0</v>
      </c>
      <c r="X274" s="315">
        <v>0</v>
      </c>
      <c r="Y274" s="315">
        <v>0</v>
      </c>
      <c r="Z274" s="315">
        <v>0</v>
      </c>
      <c r="AA274" s="315">
        <v>0</v>
      </c>
    </row>
    <row r="275" spans="2:27">
      <c r="B275" s="246" t="s">
        <v>1140</v>
      </c>
      <c r="C275" s="49" t="s">
        <v>1141</v>
      </c>
      <c r="D275" s="56" t="s">
        <v>1128</v>
      </c>
      <c r="E275" s="57" t="s">
        <v>146</v>
      </c>
      <c r="F275" s="292">
        <v>2</v>
      </c>
      <c r="G275" s="414"/>
      <c r="H275" s="415"/>
      <c r="I275" s="415"/>
      <c r="J275" s="415"/>
      <c r="K275" s="415"/>
      <c r="L275" s="415"/>
      <c r="M275" s="315">
        <v>0</v>
      </c>
      <c r="N275" s="315">
        <v>0</v>
      </c>
      <c r="O275" s="315">
        <v>0</v>
      </c>
      <c r="P275" s="315">
        <v>0</v>
      </c>
      <c r="Q275" s="315">
        <v>0</v>
      </c>
      <c r="R275" s="315">
        <v>0</v>
      </c>
      <c r="S275" s="315">
        <v>0</v>
      </c>
      <c r="T275" s="315">
        <v>0</v>
      </c>
      <c r="U275" s="315">
        <v>0</v>
      </c>
      <c r="V275" s="315">
        <v>0</v>
      </c>
      <c r="W275" s="315">
        <v>0</v>
      </c>
      <c r="X275" s="315">
        <v>0</v>
      </c>
      <c r="Y275" s="315">
        <v>0</v>
      </c>
      <c r="Z275" s="315">
        <v>0</v>
      </c>
      <c r="AA275" s="315">
        <v>0</v>
      </c>
    </row>
    <row r="276" spans="2:27" ht="28.5">
      <c r="B276" s="246" t="s">
        <v>1142</v>
      </c>
      <c r="C276" s="49" t="s">
        <v>1143</v>
      </c>
      <c r="D276" s="56" t="s">
        <v>1128</v>
      </c>
      <c r="E276" s="57" t="s">
        <v>146</v>
      </c>
      <c r="F276" s="292">
        <v>2</v>
      </c>
      <c r="G276" s="414"/>
      <c r="H276" s="415"/>
      <c r="I276" s="415"/>
      <c r="J276" s="415"/>
      <c r="K276" s="415"/>
      <c r="L276" s="415"/>
      <c r="M276" s="315">
        <v>0</v>
      </c>
      <c r="N276" s="315">
        <v>0</v>
      </c>
      <c r="O276" s="315">
        <v>0</v>
      </c>
      <c r="P276" s="315">
        <v>0</v>
      </c>
      <c r="Q276" s="315">
        <v>0</v>
      </c>
      <c r="R276" s="315">
        <v>0</v>
      </c>
      <c r="S276" s="315">
        <v>0</v>
      </c>
      <c r="T276" s="315">
        <v>0</v>
      </c>
      <c r="U276" s="315">
        <v>0</v>
      </c>
      <c r="V276" s="315">
        <v>0</v>
      </c>
      <c r="W276" s="315">
        <v>0</v>
      </c>
      <c r="X276" s="315">
        <v>0</v>
      </c>
      <c r="Y276" s="315">
        <v>0</v>
      </c>
      <c r="Z276" s="315">
        <v>0</v>
      </c>
      <c r="AA276" s="315">
        <v>0</v>
      </c>
    </row>
    <row r="277" spans="2:27" ht="28.5">
      <c r="B277" s="246" t="s">
        <v>1144</v>
      </c>
      <c r="C277" s="49" t="s">
        <v>1145</v>
      </c>
      <c r="D277" s="56" t="s">
        <v>1128</v>
      </c>
      <c r="E277" s="57" t="s">
        <v>146</v>
      </c>
      <c r="F277" s="292">
        <v>2</v>
      </c>
      <c r="G277" s="414"/>
      <c r="H277" s="415"/>
      <c r="I277" s="415"/>
      <c r="J277" s="415"/>
      <c r="K277" s="415"/>
      <c r="L277" s="415"/>
      <c r="M277" s="315">
        <v>0</v>
      </c>
      <c r="N277" s="315">
        <v>0</v>
      </c>
      <c r="O277" s="315">
        <v>0</v>
      </c>
      <c r="P277" s="315">
        <v>0</v>
      </c>
      <c r="Q277" s="315">
        <v>0</v>
      </c>
      <c r="R277" s="315">
        <v>0</v>
      </c>
      <c r="S277" s="315">
        <v>0</v>
      </c>
      <c r="T277" s="315">
        <v>0</v>
      </c>
      <c r="U277" s="315">
        <v>0</v>
      </c>
      <c r="V277" s="315">
        <v>0</v>
      </c>
      <c r="W277" s="315">
        <v>0</v>
      </c>
      <c r="X277" s="315">
        <v>0</v>
      </c>
      <c r="Y277" s="315">
        <v>0</v>
      </c>
      <c r="Z277" s="315">
        <v>0</v>
      </c>
      <c r="AA277" s="315">
        <v>0</v>
      </c>
    </row>
    <row r="278" spans="2:27" ht="28.5">
      <c r="B278" s="246" t="s">
        <v>1146</v>
      </c>
      <c r="C278" s="49" t="s">
        <v>1147</v>
      </c>
      <c r="D278" s="56" t="s">
        <v>1128</v>
      </c>
      <c r="E278" s="57" t="s">
        <v>146</v>
      </c>
      <c r="F278" s="292">
        <v>2</v>
      </c>
      <c r="G278" s="414"/>
      <c r="H278" s="415"/>
      <c r="I278" s="415"/>
      <c r="J278" s="415"/>
      <c r="K278" s="415"/>
      <c r="L278" s="415"/>
      <c r="M278" s="315">
        <v>0.67400000000000004</v>
      </c>
      <c r="N278" s="315">
        <v>0.67400000000000004</v>
      </c>
      <c r="O278" s="315">
        <v>0.67400000000000004</v>
      </c>
      <c r="P278" s="315">
        <v>0.67400000000000004</v>
      </c>
      <c r="Q278" s="315">
        <v>0.67400000000000004</v>
      </c>
      <c r="R278" s="315">
        <v>2.02</v>
      </c>
      <c r="S278" s="315">
        <v>3.59</v>
      </c>
      <c r="T278" s="315">
        <v>0</v>
      </c>
      <c r="U278" s="315">
        <v>0</v>
      </c>
      <c r="V278" s="315">
        <v>0</v>
      </c>
      <c r="W278" s="315">
        <v>0</v>
      </c>
      <c r="X278" s="315">
        <v>0</v>
      </c>
      <c r="Y278" s="315">
        <v>0</v>
      </c>
      <c r="Z278" s="315">
        <v>0</v>
      </c>
      <c r="AA278" s="315">
        <v>0</v>
      </c>
    </row>
    <row r="279" spans="2:27" ht="29.25" thickBot="1">
      <c r="B279" s="247" t="s">
        <v>1148</v>
      </c>
      <c r="C279" s="50" t="s">
        <v>1149</v>
      </c>
      <c r="D279" s="58" t="s">
        <v>1128</v>
      </c>
      <c r="E279" s="59" t="s">
        <v>146</v>
      </c>
      <c r="F279" s="293">
        <v>2</v>
      </c>
      <c r="G279" s="414"/>
      <c r="H279" s="415"/>
      <c r="I279" s="415"/>
      <c r="J279" s="415"/>
      <c r="K279" s="415"/>
      <c r="L279" s="415"/>
      <c r="M279" s="315">
        <v>0</v>
      </c>
      <c r="N279" s="315">
        <v>0</v>
      </c>
      <c r="O279" s="315">
        <v>0</v>
      </c>
      <c r="P279" s="315">
        <v>0</v>
      </c>
      <c r="Q279" s="315">
        <v>0</v>
      </c>
      <c r="R279" s="315">
        <v>0</v>
      </c>
      <c r="S279" s="315">
        <v>0</v>
      </c>
      <c r="T279" s="315">
        <v>0</v>
      </c>
      <c r="U279" s="315">
        <v>0</v>
      </c>
      <c r="V279" s="315">
        <v>0</v>
      </c>
      <c r="W279" s="315">
        <v>0</v>
      </c>
      <c r="X279" s="315">
        <v>0</v>
      </c>
      <c r="Y279" s="315">
        <v>0</v>
      </c>
      <c r="Z279" s="315">
        <v>0</v>
      </c>
      <c r="AA279" s="315">
        <v>0</v>
      </c>
    </row>
    <row r="280" spans="2:27" ht="15" thickBot="1">
      <c r="B280" s="248"/>
      <c r="C280" s="249"/>
      <c r="D280" s="60"/>
      <c r="E280" s="250"/>
      <c r="F280" s="251"/>
      <c r="G280" s="260"/>
      <c r="H280" s="260"/>
      <c r="I280" s="260"/>
      <c r="J280" s="260"/>
      <c r="K280" s="260"/>
      <c r="L280" s="260"/>
      <c r="M280" s="260"/>
      <c r="N280" s="260"/>
      <c r="O280" s="260"/>
      <c r="P280" s="260"/>
      <c r="Q280" s="260"/>
      <c r="R280" s="260"/>
      <c r="S280" s="260"/>
      <c r="T280" s="260"/>
      <c r="U280" s="260"/>
      <c r="V280" s="260"/>
      <c r="W280" s="260"/>
      <c r="X280" s="260"/>
      <c r="Y280" s="260"/>
      <c r="Z280" s="260"/>
      <c r="AA280" s="260"/>
    </row>
    <row r="281" spans="2:27" ht="45.75" thickBot="1">
      <c r="B281" s="212" t="s">
        <v>1150</v>
      </c>
      <c r="G281" s="1627" t="s">
        <v>1023</v>
      </c>
      <c r="H281" s="1655"/>
      <c r="I281" s="1655"/>
      <c r="J281" s="1655"/>
      <c r="K281" s="1655"/>
      <c r="L281" s="1655"/>
      <c r="M281" s="1655"/>
      <c r="N281" s="1655"/>
      <c r="O281" s="1655"/>
      <c r="P281" s="1655"/>
      <c r="Q281" s="1628"/>
      <c r="R281" s="1627" t="s">
        <v>1024</v>
      </c>
      <c r="S281" s="1655"/>
      <c r="T281" s="1655"/>
      <c r="U281" s="1655"/>
      <c r="V281" s="1655"/>
      <c r="W281" s="1655"/>
      <c r="X281" s="1655"/>
      <c r="Y281" s="1655"/>
      <c r="Z281" s="1655"/>
      <c r="AA281" s="1628"/>
    </row>
    <row r="282" spans="2:27" ht="45.75" thickBot="1">
      <c r="B282" s="253" t="s">
        <v>1025</v>
      </c>
      <c r="C282" s="254" t="s">
        <v>1008</v>
      </c>
      <c r="D282" s="254" t="s">
        <v>1009</v>
      </c>
      <c r="E282" s="254" t="s">
        <v>117</v>
      </c>
      <c r="F282" s="255" t="s">
        <v>118</v>
      </c>
      <c r="G282" s="253" t="s">
        <v>119</v>
      </c>
      <c r="H282" s="254" t="s">
        <v>120</v>
      </c>
      <c r="I282" s="254" t="s">
        <v>121</v>
      </c>
      <c r="J282" s="254" t="s">
        <v>122</v>
      </c>
      <c r="K282" s="254" t="s">
        <v>123</v>
      </c>
      <c r="L282" s="254" t="s">
        <v>124</v>
      </c>
      <c r="M282" s="254" t="s">
        <v>125</v>
      </c>
      <c r="N282" s="254" t="s">
        <v>126</v>
      </c>
      <c r="O282" s="254" t="s">
        <v>127</v>
      </c>
      <c r="P282" s="254" t="s">
        <v>128</v>
      </c>
      <c r="Q282" s="255" t="s">
        <v>129</v>
      </c>
      <c r="R282" s="258" t="s">
        <v>1026</v>
      </c>
      <c r="S282" s="256" t="s">
        <v>1027</v>
      </c>
      <c r="T282" s="256" t="s">
        <v>1028</v>
      </c>
      <c r="U282" s="256" t="s">
        <v>1029</v>
      </c>
      <c r="V282" s="256" t="s">
        <v>1030</v>
      </c>
      <c r="W282" s="256" t="s">
        <v>1031</v>
      </c>
      <c r="X282" s="256" t="s">
        <v>1032</v>
      </c>
      <c r="Y282" s="256" t="s">
        <v>1033</v>
      </c>
      <c r="Z282" s="256" t="s">
        <v>1034</v>
      </c>
      <c r="AA282" s="257" t="s">
        <v>1035</v>
      </c>
    </row>
    <row r="283" spans="2:27">
      <c r="B283" s="246" t="s">
        <v>1151</v>
      </c>
      <c r="C283" s="49" t="s">
        <v>1152</v>
      </c>
      <c r="D283" s="56" t="s">
        <v>1012</v>
      </c>
      <c r="E283" s="304" t="s">
        <v>1066</v>
      </c>
      <c r="F283" s="292">
        <v>3</v>
      </c>
      <c r="G283" s="412"/>
      <c r="H283" s="413"/>
      <c r="I283" s="413"/>
      <c r="J283" s="413"/>
      <c r="K283" s="413"/>
      <c r="L283" s="413"/>
      <c r="M283" s="313">
        <v>0</v>
      </c>
      <c r="N283" s="313">
        <v>0</v>
      </c>
      <c r="O283" s="313">
        <v>0</v>
      </c>
      <c r="P283" s="313">
        <v>0</v>
      </c>
      <c r="Q283" s="313">
        <v>0</v>
      </c>
      <c r="R283" s="313">
        <v>0</v>
      </c>
      <c r="S283" s="313">
        <v>0</v>
      </c>
      <c r="T283" s="313">
        <v>0</v>
      </c>
      <c r="U283" s="313">
        <v>0</v>
      </c>
      <c r="V283" s="313">
        <v>0</v>
      </c>
      <c r="W283" s="313">
        <v>0</v>
      </c>
      <c r="X283" s="313">
        <v>0</v>
      </c>
      <c r="Y283" s="313">
        <v>0</v>
      </c>
      <c r="Z283" s="313">
        <v>0</v>
      </c>
      <c r="AA283" s="314">
        <v>0</v>
      </c>
    </row>
    <row r="284" spans="2:27" ht="15" thickBot="1">
      <c r="B284" s="247" t="s">
        <v>1153</v>
      </c>
      <c r="C284" s="50" t="s">
        <v>1154</v>
      </c>
      <c r="D284" s="58" t="s">
        <v>1012</v>
      </c>
      <c r="E284" s="304" t="s">
        <v>1066</v>
      </c>
      <c r="F284" s="293">
        <v>3</v>
      </c>
      <c r="G284" s="416"/>
      <c r="H284" s="417"/>
      <c r="I284" s="417"/>
      <c r="J284" s="417"/>
      <c r="K284" s="417"/>
      <c r="L284" s="417"/>
      <c r="M284" s="316">
        <v>0.58800000000000008</v>
      </c>
      <c r="N284" s="316">
        <v>0.58800000000000008</v>
      </c>
      <c r="O284" s="316">
        <v>0.58800000000000008</v>
      </c>
      <c r="P284" s="316">
        <v>0.58800000000000008</v>
      </c>
      <c r="Q284" s="316">
        <v>0.58800000000000008</v>
      </c>
      <c r="R284" s="316">
        <v>4.4400000000000004</v>
      </c>
      <c r="S284" s="316">
        <v>3.12</v>
      </c>
      <c r="T284" s="316">
        <v>4.4800000000000004</v>
      </c>
      <c r="U284" s="316">
        <v>21.450000000000003</v>
      </c>
      <c r="V284" s="316">
        <v>0</v>
      </c>
      <c r="W284" s="316">
        <v>0</v>
      </c>
      <c r="X284" s="316">
        <v>0</v>
      </c>
      <c r="Y284" s="316">
        <v>0</v>
      </c>
      <c r="Z284" s="316">
        <v>0</v>
      </c>
      <c r="AA284" s="317">
        <v>0</v>
      </c>
    </row>
  </sheetData>
  <mergeCells count="36">
    <mergeCell ref="G281:Q281"/>
    <mergeCell ref="R281:AA281"/>
    <mergeCell ref="G260:Q260"/>
    <mergeCell ref="R260:AA260"/>
    <mergeCell ref="G266:Q266"/>
    <mergeCell ref="R266:AA266"/>
    <mergeCell ref="G165:Q165"/>
    <mergeCell ref="R165:AA165"/>
    <mergeCell ref="G171:Q171"/>
    <mergeCell ref="R171:AA171"/>
    <mergeCell ref="G186:Q186"/>
    <mergeCell ref="R186:AA186"/>
    <mergeCell ref="G195:Q195"/>
    <mergeCell ref="R195:AA195"/>
    <mergeCell ref="G201:Q201"/>
    <mergeCell ref="R201:AA201"/>
    <mergeCell ref="G220:Q220"/>
    <mergeCell ref="R220:AA220"/>
    <mergeCell ref="G100:Q100"/>
    <mergeCell ref="R100:AA100"/>
    <mergeCell ref="G106:Q106"/>
    <mergeCell ref="R106:AA106"/>
    <mergeCell ref="G125:Q125"/>
    <mergeCell ref="R125:AA125"/>
    <mergeCell ref="G70:Q70"/>
    <mergeCell ref="R70:AA70"/>
    <mergeCell ref="G76:Q76"/>
    <mergeCell ref="R76:AA76"/>
    <mergeCell ref="G91:Q91"/>
    <mergeCell ref="R91:AA91"/>
    <mergeCell ref="G5:Q5"/>
    <mergeCell ref="R5:AA5"/>
    <mergeCell ref="G11:Q11"/>
    <mergeCell ref="R11:AA11"/>
    <mergeCell ref="G30:Q30"/>
    <mergeCell ref="R30:AA30"/>
  </mergeCells>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B2:Q133"/>
  <sheetViews>
    <sheetView topLeftCell="A3" zoomScale="70" zoomScaleNormal="70" workbookViewId="0">
      <selection activeCell="Q14" sqref="Q14"/>
    </sheetView>
  </sheetViews>
  <sheetFormatPr defaultRowHeight="15"/>
  <cols>
    <col min="2" max="2" width="26.109375" customWidth="1"/>
    <col min="3" max="3" width="21" customWidth="1"/>
    <col min="5" max="5" width="21.109375" bestFit="1" customWidth="1"/>
    <col min="6" max="6" width="31.5546875" bestFit="1" customWidth="1"/>
    <col min="10" max="10" width="13.21875" customWidth="1"/>
  </cols>
  <sheetData>
    <row r="2" spans="2:17" ht="15.75">
      <c r="B2" s="1151" t="s">
        <v>1157</v>
      </c>
      <c r="C2" s="1151" t="s">
        <v>717</v>
      </c>
      <c r="E2" s="1386" t="s">
        <v>1158</v>
      </c>
      <c r="F2" s="1387" t="s">
        <v>1159</v>
      </c>
      <c r="G2" s="1387" t="s">
        <v>1160</v>
      </c>
      <c r="H2" s="1387" t="s">
        <v>1161</v>
      </c>
      <c r="I2" s="1387" t="s">
        <v>1162</v>
      </c>
      <c r="J2" s="1388" t="s">
        <v>1163</v>
      </c>
      <c r="L2" t="s">
        <v>15</v>
      </c>
      <c r="M2" t="s">
        <v>1164</v>
      </c>
      <c r="N2">
        <v>53</v>
      </c>
      <c r="O2" t="s">
        <v>1165</v>
      </c>
      <c r="P2" t="s">
        <v>1165</v>
      </c>
      <c r="Q2" t="s">
        <v>355</v>
      </c>
    </row>
    <row r="3" spans="2:17" ht="28.5">
      <c r="B3" s="1152" t="s">
        <v>758</v>
      </c>
      <c r="C3" s="1153" t="s">
        <v>1166</v>
      </c>
      <c r="E3" s="1380" t="s">
        <v>1167</v>
      </c>
      <c r="F3" s="1381" t="s">
        <v>1168</v>
      </c>
      <c r="G3" s="1381">
        <v>63</v>
      </c>
      <c r="H3" s="1381" t="s">
        <v>1169</v>
      </c>
      <c r="I3" s="1381" t="s">
        <v>1170</v>
      </c>
      <c r="J3" s="1382" t="s">
        <v>1171</v>
      </c>
    </row>
    <row r="4" spans="2:17" ht="15.75">
      <c r="B4" s="1154" t="s">
        <v>762</v>
      </c>
      <c r="C4" s="1155" t="s">
        <v>1166</v>
      </c>
      <c r="E4" s="1380" t="s">
        <v>1167</v>
      </c>
      <c r="F4" s="1381" t="s">
        <v>1172</v>
      </c>
      <c r="G4" s="1381">
        <v>62</v>
      </c>
      <c r="H4" s="1381" t="s">
        <v>1169</v>
      </c>
      <c r="I4" s="1381" t="s">
        <v>1173</v>
      </c>
      <c r="J4" s="1382" t="s">
        <v>1174</v>
      </c>
    </row>
    <row r="5" spans="2:17" ht="15.75">
      <c r="B5" s="1154" t="s">
        <v>1175</v>
      </c>
      <c r="C5" s="1155" t="s">
        <v>1166</v>
      </c>
      <c r="E5" s="1380" t="s">
        <v>1167</v>
      </c>
      <c r="F5" s="1381" t="s">
        <v>1176</v>
      </c>
      <c r="G5" s="1381">
        <v>61</v>
      </c>
      <c r="H5" s="1381" t="s">
        <v>1169</v>
      </c>
      <c r="I5" s="1381" t="s">
        <v>1177</v>
      </c>
      <c r="J5" s="1382" t="s">
        <v>1178</v>
      </c>
    </row>
    <row r="6" spans="2:17" ht="15.75">
      <c r="B6" s="1154" t="s">
        <v>763</v>
      </c>
      <c r="C6" s="1155" t="s">
        <v>1166</v>
      </c>
      <c r="E6" s="1380" t="s">
        <v>1167</v>
      </c>
      <c r="F6" s="1381" t="s">
        <v>1179</v>
      </c>
      <c r="G6" s="1381">
        <v>64</v>
      </c>
      <c r="H6" s="1381" t="s">
        <v>1169</v>
      </c>
      <c r="I6" s="1381" t="s">
        <v>1180</v>
      </c>
      <c r="J6" s="1382" t="s">
        <v>1181</v>
      </c>
    </row>
    <row r="7" spans="2:17" ht="15.75">
      <c r="B7" s="1154" t="s">
        <v>764</v>
      </c>
      <c r="C7" s="1155" t="s">
        <v>1166</v>
      </c>
      <c r="E7" s="1380" t="s">
        <v>1167</v>
      </c>
      <c r="F7" s="1381" t="s">
        <v>1182</v>
      </c>
      <c r="G7" s="1381">
        <v>60</v>
      </c>
      <c r="H7" s="1381" t="s">
        <v>1169</v>
      </c>
      <c r="I7" s="1381" t="s">
        <v>1183</v>
      </c>
      <c r="J7" s="1382" t="s">
        <v>1184</v>
      </c>
    </row>
    <row r="8" spans="2:17" ht="30">
      <c r="B8" s="1155" t="s">
        <v>768</v>
      </c>
      <c r="C8" s="1155" t="s">
        <v>1166</v>
      </c>
      <c r="E8" s="1380" t="s">
        <v>1167</v>
      </c>
      <c r="F8" s="1381" t="s">
        <v>1185</v>
      </c>
      <c r="G8" s="1381">
        <v>65</v>
      </c>
      <c r="H8" s="1381" t="s">
        <v>1169</v>
      </c>
      <c r="I8" s="1381" t="s">
        <v>1186</v>
      </c>
      <c r="J8" s="1382" t="s">
        <v>1187</v>
      </c>
    </row>
    <row r="9" spans="2:17" ht="15.75">
      <c r="B9" s="1155" t="s">
        <v>769</v>
      </c>
      <c r="C9" s="1155" t="s">
        <v>1166</v>
      </c>
      <c r="E9" s="1380" t="s">
        <v>1167</v>
      </c>
      <c r="F9" s="1381" t="s">
        <v>1188</v>
      </c>
      <c r="G9" s="1381">
        <v>66</v>
      </c>
      <c r="H9" s="1381" t="s">
        <v>1169</v>
      </c>
      <c r="I9" s="1381" t="s">
        <v>1189</v>
      </c>
      <c r="J9" s="1382" t="s">
        <v>1190</v>
      </c>
    </row>
    <row r="10" spans="2:17" ht="15.75">
      <c r="B10" s="1155" t="s">
        <v>770</v>
      </c>
      <c r="C10" s="1155" t="s">
        <v>1166</v>
      </c>
      <c r="E10" s="1380" t="s">
        <v>1167</v>
      </c>
      <c r="F10" s="1381" t="s">
        <v>1191</v>
      </c>
      <c r="G10" s="1381">
        <v>59</v>
      </c>
      <c r="H10" s="1381" t="s">
        <v>1169</v>
      </c>
      <c r="I10" s="1381" t="s">
        <v>1192</v>
      </c>
      <c r="J10" s="1382" t="s">
        <v>1193</v>
      </c>
    </row>
    <row r="11" spans="2:17" ht="15.75">
      <c r="B11" s="1155" t="s">
        <v>1194</v>
      </c>
      <c r="C11" s="1155" t="s">
        <v>1166</v>
      </c>
      <c r="E11" s="1380" t="s">
        <v>1195</v>
      </c>
      <c r="F11" s="1381" t="s">
        <v>1196</v>
      </c>
      <c r="G11" s="1381"/>
      <c r="H11" s="1381" t="s">
        <v>1197</v>
      </c>
      <c r="I11" s="1381" t="s">
        <v>1198</v>
      </c>
      <c r="J11" s="1382" t="s">
        <v>1199</v>
      </c>
    </row>
    <row r="12" spans="2:17" ht="15.75">
      <c r="B12" s="1154" t="s">
        <v>775</v>
      </c>
      <c r="C12" s="1155" t="s">
        <v>1166</v>
      </c>
      <c r="E12" s="1380" t="s">
        <v>1195</v>
      </c>
      <c r="F12" s="1381" t="s">
        <v>1200</v>
      </c>
      <c r="G12" s="1381"/>
      <c r="H12" s="1381" t="s">
        <v>1197</v>
      </c>
      <c r="I12" s="1381" t="s">
        <v>1201</v>
      </c>
      <c r="J12" s="1382" t="s">
        <v>1202</v>
      </c>
    </row>
    <row r="13" spans="2:17" ht="15.75">
      <c r="B13" s="1155" t="s">
        <v>771</v>
      </c>
      <c r="C13" s="1155" t="s">
        <v>1166</v>
      </c>
      <c r="E13" s="1380" t="s">
        <v>1195</v>
      </c>
      <c r="F13" s="1381" t="s">
        <v>1203</v>
      </c>
      <c r="G13" s="1381"/>
      <c r="H13" s="1381" t="s">
        <v>1197</v>
      </c>
      <c r="I13" s="1381" t="s">
        <v>1204</v>
      </c>
      <c r="J13" s="1382" t="s">
        <v>1205</v>
      </c>
    </row>
    <row r="14" spans="2:17" ht="15.75">
      <c r="B14" s="1154" t="s">
        <v>1206</v>
      </c>
      <c r="C14" s="1155" t="s">
        <v>1166</v>
      </c>
      <c r="E14" s="1380" t="s">
        <v>1195</v>
      </c>
      <c r="F14" s="1381" t="s">
        <v>1207</v>
      </c>
      <c r="G14" s="1381"/>
      <c r="H14" s="1381" t="s">
        <v>1197</v>
      </c>
      <c r="I14" s="1381" t="s">
        <v>1208</v>
      </c>
      <c r="J14" s="1382" t="s">
        <v>1209</v>
      </c>
    </row>
    <row r="15" spans="2:17" ht="15.75">
      <c r="B15" s="1155" t="s">
        <v>772</v>
      </c>
      <c r="C15" s="1155" t="s">
        <v>1166</v>
      </c>
      <c r="E15" s="1380" t="s">
        <v>1195</v>
      </c>
      <c r="F15" s="1381" t="s">
        <v>1210</v>
      </c>
      <c r="G15" s="1381"/>
      <c r="H15" s="1381" t="s">
        <v>1197</v>
      </c>
      <c r="I15" s="1381" t="s">
        <v>1211</v>
      </c>
      <c r="J15" s="1382" t="s">
        <v>1212</v>
      </c>
    </row>
    <row r="16" spans="2:17" ht="15.75">
      <c r="B16" s="1155" t="s">
        <v>1213</v>
      </c>
      <c r="C16" s="1155" t="s">
        <v>1166</v>
      </c>
      <c r="E16" s="1380" t="s">
        <v>1195</v>
      </c>
      <c r="F16" s="1381" t="s">
        <v>1214</v>
      </c>
      <c r="G16" s="1381"/>
      <c r="H16" s="1381" t="s">
        <v>1197</v>
      </c>
      <c r="I16" s="1381" t="s">
        <v>1215</v>
      </c>
      <c r="J16" s="1382" t="s">
        <v>1216</v>
      </c>
    </row>
    <row r="17" spans="2:10" ht="15.75">
      <c r="B17" s="1155" t="s">
        <v>1217</v>
      </c>
      <c r="C17" s="1155" t="s">
        <v>1166</v>
      </c>
      <c r="E17" s="1380" t="s">
        <v>1195</v>
      </c>
      <c r="F17" s="1381" t="s">
        <v>1218</v>
      </c>
      <c r="G17" s="1381"/>
      <c r="H17" s="1381" t="s">
        <v>1197</v>
      </c>
      <c r="I17" s="1381" t="s">
        <v>1219</v>
      </c>
      <c r="J17" s="1382" t="s">
        <v>1220</v>
      </c>
    </row>
    <row r="18" spans="2:10" ht="15.75">
      <c r="B18" s="1155" t="s">
        <v>1221</v>
      </c>
      <c r="C18" s="1155" t="s">
        <v>1166</v>
      </c>
      <c r="E18" s="1380" t="s">
        <v>1195</v>
      </c>
      <c r="F18" s="1381" t="s">
        <v>1222</v>
      </c>
      <c r="G18" s="1381"/>
      <c r="H18" s="1381" t="s">
        <v>1197</v>
      </c>
      <c r="I18" s="1381" t="s">
        <v>1223</v>
      </c>
      <c r="J18" s="1382" t="s">
        <v>1224</v>
      </c>
    </row>
    <row r="19" spans="2:10" ht="15.75">
      <c r="B19" s="1154" t="s">
        <v>1225</v>
      </c>
      <c r="C19" s="1155" t="s">
        <v>1166</v>
      </c>
      <c r="E19" s="1380" t="s">
        <v>1195</v>
      </c>
      <c r="F19" s="1381" t="s">
        <v>1226</v>
      </c>
      <c r="G19" s="1381"/>
      <c r="H19" s="1381" t="s">
        <v>1197</v>
      </c>
      <c r="I19" s="1381" t="s">
        <v>1227</v>
      </c>
      <c r="J19" s="1382" t="s">
        <v>1228</v>
      </c>
    </row>
    <row r="20" spans="2:10" ht="15.75">
      <c r="B20" s="1155" t="s">
        <v>1229</v>
      </c>
      <c r="C20" s="1155" t="s">
        <v>1166</v>
      </c>
      <c r="E20" s="1380" t="s">
        <v>1195</v>
      </c>
      <c r="F20" s="1381" t="s">
        <v>1230</v>
      </c>
      <c r="G20" s="1381"/>
      <c r="H20" s="1381" t="s">
        <v>1197</v>
      </c>
      <c r="I20" s="1381" t="s">
        <v>1231</v>
      </c>
      <c r="J20" s="1382" t="s">
        <v>1232</v>
      </c>
    </row>
    <row r="21" spans="2:10" ht="15.75">
      <c r="B21" s="1154" t="s">
        <v>766</v>
      </c>
      <c r="C21" s="1155" t="s">
        <v>1166</v>
      </c>
      <c r="E21" s="1380" t="s">
        <v>1195</v>
      </c>
      <c r="F21" s="1381" t="s">
        <v>1233</v>
      </c>
      <c r="G21" s="1381"/>
      <c r="H21" s="1381" t="s">
        <v>1197</v>
      </c>
      <c r="I21" s="1381" t="s">
        <v>1234</v>
      </c>
      <c r="J21" s="1382" t="s">
        <v>1235</v>
      </c>
    </row>
    <row r="22" spans="2:10" ht="15.75">
      <c r="B22" s="1155" t="s">
        <v>1236</v>
      </c>
      <c r="C22" s="1155" t="s">
        <v>1237</v>
      </c>
      <c r="E22" s="1380" t="s">
        <v>1195</v>
      </c>
      <c r="F22" s="1381" t="s">
        <v>1238</v>
      </c>
      <c r="G22" s="1381"/>
      <c r="H22" s="1381" t="s">
        <v>1197</v>
      </c>
      <c r="I22" s="1381" t="s">
        <v>1239</v>
      </c>
      <c r="J22" s="1382" t="s">
        <v>1240</v>
      </c>
    </row>
    <row r="23" spans="2:10">
      <c r="B23" s="1154" t="s">
        <v>776</v>
      </c>
      <c r="C23" s="1154" t="s">
        <v>1237</v>
      </c>
      <c r="E23" s="1380" t="s">
        <v>1195</v>
      </c>
      <c r="F23" s="1381" t="s">
        <v>1241</v>
      </c>
      <c r="G23" s="1381"/>
      <c r="H23" s="1381" t="s">
        <v>1197</v>
      </c>
      <c r="I23" s="1381" t="s">
        <v>1242</v>
      </c>
      <c r="J23" s="1382" t="s">
        <v>1243</v>
      </c>
    </row>
    <row r="24" spans="2:10" ht="28.5">
      <c r="B24" s="1154" t="s">
        <v>1244</v>
      </c>
      <c r="C24" s="1154" t="s">
        <v>1237</v>
      </c>
      <c r="E24" s="1380" t="s">
        <v>1195</v>
      </c>
      <c r="F24" s="1381" t="s">
        <v>1245</v>
      </c>
      <c r="G24" s="1381"/>
      <c r="H24" s="1381" t="s">
        <v>1197</v>
      </c>
      <c r="I24" s="1381" t="s">
        <v>1246</v>
      </c>
      <c r="J24" s="1382" t="s">
        <v>1247</v>
      </c>
    </row>
    <row r="25" spans="2:10" ht="28.5">
      <c r="B25" s="1154" t="s">
        <v>1248</v>
      </c>
      <c r="C25" s="1154" t="s">
        <v>1237</v>
      </c>
      <c r="E25" s="1380" t="s">
        <v>1195</v>
      </c>
      <c r="F25" s="1381" t="s">
        <v>1249</v>
      </c>
      <c r="G25" s="1381"/>
      <c r="H25" s="1381" t="s">
        <v>1197</v>
      </c>
      <c r="I25" s="1381" t="s">
        <v>1250</v>
      </c>
      <c r="J25" s="1382" t="s">
        <v>1251</v>
      </c>
    </row>
    <row r="26" spans="2:10">
      <c r="B26" s="1154" t="s">
        <v>1252</v>
      </c>
      <c r="C26" s="1154" t="s">
        <v>1253</v>
      </c>
      <c r="E26" s="1380" t="s">
        <v>1195</v>
      </c>
      <c r="F26" s="1381" t="s">
        <v>1254</v>
      </c>
      <c r="G26" s="1381"/>
      <c r="H26" s="1381" t="s">
        <v>1197</v>
      </c>
      <c r="I26" s="1381" t="s">
        <v>1255</v>
      </c>
      <c r="J26" s="1382" t="s">
        <v>1256</v>
      </c>
    </row>
    <row r="27" spans="2:10" ht="28.5">
      <c r="B27" s="1154" t="s">
        <v>774</v>
      </c>
      <c r="C27" s="1154" t="s">
        <v>1253</v>
      </c>
      <c r="E27" s="1380" t="s">
        <v>1195</v>
      </c>
      <c r="F27" s="1381" t="s">
        <v>1257</v>
      </c>
      <c r="G27" s="1381"/>
      <c r="H27" s="1381" t="s">
        <v>1197</v>
      </c>
      <c r="I27" s="1381" t="s">
        <v>1258</v>
      </c>
      <c r="J27" s="1382" t="s">
        <v>1259</v>
      </c>
    </row>
    <row r="28" spans="2:10">
      <c r="B28" s="1154" t="s">
        <v>1260</v>
      </c>
      <c r="C28" s="1154" t="s">
        <v>1253</v>
      </c>
      <c r="E28" s="1380" t="s">
        <v>1195</v>
      </c>
      <c r="F28" s="1381" t="s">
        <v>1261</v>
      </c>
      <c r="G28" s="1381"/>
      <c r="H28" s="1381" t="s">
        <v>1197</v>
      </c>
      <c r="I28" s="1381" t="s">
        <v>1262</v>
      </c>
      <c r="J28" s="1382" t="s">
        <v>1263</v>
      </c>
    </row>
    <row r="29" spans="2:10" ht="28.5">
      <c r="B29" s="1154" t="s">
        <v>1264</v>
      </c>
      <c r="C29" s="1154" t="s">
        <v>1253</v>
      </c>
      <c r="E29" s="1380" t="s">
        <v>1195</v>
      </c>
      <c r="F29" s="1381" t="s">
        <v>1265</v>
      </c>
      <c r="G29" s="1381"/>
      <c r="H29" s="1381" t="s">
        <v>1197</v>
      </c>
      <c r="I29" s="1381" t="s">
        <v>1266</v>
      </c>
      <c r="J29" s="1382" t="s">
        <v>1267</v>
      </c>
    </row>
    <row r="30" spans="2:10">
      <c r="B30" s="1154" t="s">
        <v>1268</v>
      </c>
      <c r="C30" s="1154" t="s">
        <v>1253</v>
      </c>
      <c r="E30" s="1380" t="s">
        <v>1195</v>
      </c>
      <c r="F30" s="1381" t="s">
        <v>1269</v>
      </c>
      <c r="G30" s="1381"/>
      <c r="H30" s="1381" t="s">
        <v>1197</v>
      </c>
      <c r="I30" s="1381" t="s">
        <v>1270</v>
      </c>
      <c r="J30" s="1382" t="s">
        <v>1271</v>
      </c>
    </row>
    <row r="31" spans="2:10">
      <c r="B31" s="1154" t="s">
        <v>1272</v>
      </c>
      <c r="C31" s="1154" t="s">
        <v>1253</v>
      </c>
      <c r="E31" s="1380" t="s">
        <v>1195</v>
      </c>
      <c r="F31" s="1381" t="s">
        <v>1273</v>
      </c>
      <c r="G31" s="1381"/>
      <c r="H31" s="1381" t="s">
        <v>1197</v>
      </c>
      <c r="I31" s="1381" t="s">
        <v>1274</v>
      </c>
      <c r="J31" s="1382" t="s">
        <v>1275</v>
      </c>
    </row>
    <row r="32" spans="2:10">
      <c r="B32" s="1154" t="s">
        <v>773</v>
      </c>
      <c r="C32" s="1154" t="s">
        <v>1253</v>
      </c>
      <c r="E32" s="1380" t="s">
        <v>1195</v>
      </c>
      <c r="F32" s="1381" t="s">
        <v>1276</v>
      </c>
      <c r="G32" s="1381"/>
      <c r="H32" s="1381" t="s">
        <v>1197</v>
      </c>
      <c r="I32" s="1381" t="s">
        <v>1277</v>
      </c>
      <c r="J32" s="1382" t="s">
        <v>1278</v>
      </c>
    </row>
    <row r="33" spans="2:10">
      <c r="B33" s="1154" t="s">
        <v>1279</v>
      </c>
      <c r="C33" s="1154" t="s">
        <v>1280</v>
      </c>
      <c r="E33" s="1380" t="s">
        <v>1195</v>
      </c>
      <c r="F33" s="1381" t="s">
        <v>1281</v>
      </c>
      <c r="G33" s="1381"/>
      <c r="H33" s="1381" t="s">
        <v>1197</v>
      </c>
      <c r="I33" s="1381" t="s">
        <v>1282</v>
      </c>
      <c r="J33" s="1382" t="s">
        <v>1283</v>
      </c>
    </row>
    <row r="34" spans="2:10">
      <c r="B34" s="1154" t="s">
        <v>1284</v>
      </c>
      <c r="C34" s="1154" t="s">
        <v>1280</v>
      </c>
      <c r="E34" s="1380" t="s">
        <v>1195</v>
      </c>
      <c r="F34" s="1381" t="s">
        <v>1285</v>
      </c>
      <c r="G34" s="1381"/>
      <c r="H34" s="1381" t="s">
        <v>1197</v>
      </c>
      <c r="I34" s="1381" t="s">
        <v>1286</v>
      </c>
      <c r="J34" s="1382" t="s">
        <v>1287</v>
      </c>
    </row>
    <row r="35" spans="2:10">
      <c r="B35" s="1154" t="s">
        <v>1288</v>
      </c>
      <c r="C35" s="1154" t="s">
        <v>1280</v>
      </c>
      <c r="E35" s="1380" t="s">
        <v>1195</v>
      </c>
      <c r="F35" s="1381" t="s">
        <v>1289</v>
      </c>
      <c r="G35" s="1381"/>
      <c r="H35" s="1381" t="s">
        <v>1197</v>
      </c>
      <c r="I35" s="1381" t="s">
        <v>1290</v>
      </c>
      <c r="J35" s="1382" t="s">
        <v>1291</v>
      </c>
    </row>
    <row r="36" spans="2:10">
      <c r="B36" s="1154" t="s">
        <v>1292</v>
      </c>
      <c r="C36" s="1154" t="s">
        <v>1280</v>
      </c>
      <c r="E36" s="1380" t="s">
        <v>1195</v>
      </c>
      <c r="F36" s="1381" t="s">
        <v>1293</v>
      </c>
      <c r="G36" s="1381"/>
      <c r="H36" s="1381" t="s">
        <v>1197</v>
      </c>
      <c r="I36" s="1381" t="s">
        <v>1294</v>
      </c>
      <c r="J36" s="1382" t="s">
        <v>1295</v>
      </c>
    </row>
    <row r="37" spans="2:10">
      <c r="B37" s="1154" t="s">
        <v>1296</v>
      </c>
      <c r="C37" s="1154" t="s">
        <v>1280</v>
      </c>
      <c r="E37" s="1380" t="s">
        <v>1195</v>
      </c>
      <c r="F37" s="1381" t="s">
        <v>1297</v>
      </c>
      <c r="G37" s="1381"/>
      <c r="H37" s="1381" t="s">
        <v>1197</v>
      </c>
      <c r="I37" s="1381" t="s">
        <v>1298</v>
      </c>
      <c r="J37" s="1382" t="s">
        <v>1299</v>
      </c>
    </row>
    <row r="38" spans="2:10">
      <c r="B38" s="1154" t="s">
        <v>1300</v>
      </c>
      <c r="C38" s="1154" t="s">
        <v>1280</v>
      </c>
      <c r="E38" s="1380" t="s">
        <v>1301</v>
      </c>
      <c r="F38" s="1381" t="s">
        <v>1302</v>
      </c>
      <c r="G38" s="1381">
        <v>97</v>
      </c>
      <c r="H38" s="1381" t="s">
        <v>1303</v>
      </c>
      <c r="I38" s="1381" t="s">
        <v>1304</v>
      </c>
      <c r="J38" s="1382" t="s">
        <v>1305</v>
      </c>
    </row>
    <row r="39" spans="2:10">
      <c r="B39" s="1154" t="s">
        <v>1306</v>
      </c>
      <c r="C39" s="1154" t="s">
        <v>1280</v>
      </c>
      <c r="E39" s="1380" t="s">
        <v>1307</v>
      </c>
      <c r="F39" s="1381" t="s">
        <v>1308</v>
      </c>
      <c r="G39" s="1381">
        <v>54</v>
      </c>
      <c r="H39" s="1381" t="s">
        <v>1309</v>
      </c>
      <c r="I39" s="1381" t="s">
        <v>1309</v>
      </c>
      <c r="J39" s="1382" t="s">
        <v>1310</v>
      </c>
    </row>
    <row r="40" spans="2:10">
      <c r="B40" s="1154" t="s">
        <v>1311</v>
      </c>
      <c r="C40" s="1154" t="s">
        <v>1280</v>
      </c>
      <c r="E40" s="1380" t="s">
        <v>1312</v>
      </c>
      <c r="F40" s="1381" t="s">
        <v>1313</v>
      </c>
      <c r="G40" s="1381">
        <v>203</v>
      </c>
      <c r="H40" s="1381" t="s">
        <v>1314</v>
      </c>
      <c r="I40" s="1381" t="s">
        <v>1315</v>
      </c>
      <c r="J40" s="1382" t="s">
        <v>1316</v>
      </c>
    </row>
    <row r="41" spans="2:10">
      <c r="B41" s="1154" t="s">
        <v>781</v>
      </c>
      <c r="C41" s="1154" t="s">
        <v>1280</v>
      </c>
      <c r="E41" s="1380" t="s">
        <v>1312</v>
      </c>
      <c r="F41" s="1381" t="s">
        <v>1317</v>
      </c>
      <c r="G41" s="1381">
        <v>209</v>
      </c>
      <c r="H41" s="1381" t="s">
        <v>1314</v>
      </c>
      <c r="I41" s="1381" t="s">
        <v>1318</v>
      </c>
      <c r="J41" s="1382" t="s">
        <v>1319</v>
      </c>
    </row>
    <row r="42" spans="2:10">
      <c r="B42" s="1154" t="s">
        <v>1320</v>
      </c>
      <c r="C42" s="1154" t="s">
        <v>1280</v>
      </c>
      <c r="E42" s="1380" t="s">
        <v>1312</v>
      </c>
      <c r="F42" s="1381" t="s">
        <v>1321</v>
      </c>
      <c r="G42" s="1381">
        <v>208</v>
      </c>
      <c r="H42" s="1381" t="s">
        <v>1314</v>
      </c>
      <c r="I42" s="1381" t="s">
        <v>1322</v>
      </c>
      <c r="J42" s="1382" t="s">
        <v>1323</v>
      </c>
    </row>
    <row r="43" spans="2:10" ht="28.5">
      <c r="B43" s="1154" t="s">
        <v>777</v>
      </c>
      <c r="C43" s="1154" t="s">
        <v>1280</v>
      </c>
      <c r="E43" s="1380" t="s">
        <v>1312</v>
      </c>
      <c r="F43" s="1381" t="s">
        <v>1324</v>
      </c>
      <c r="G43" s="1381">
        <v>221</v>
      </c>
      <c r="H43" s="1381" t="s">
        <v>1314</v>
      </c>
      <c r="I43" s="1381" t="s">
        <v>1325</v>
      </c>
      <c r="J43" s="1382" t="s">
        <v>1326</v>
      </c>
    </row>
    <row r="44" spans="2:10">
      <c r="B44" s="1154" t="s">
        <v>1327</v>
      </c>
      <c r="C44" s="1154" t="s">
        <v>1280</v>
      </c>
      <c r="E44" s="1380" t="s">
        <v>1312</v>
      </c>
      <c r="F44" s="1381" t="s">
        <v>1328</v>
      </c>
      <c r="G44" s="1381">
        <v>204</v>
      </c>
      <c r="H44" s="1381" t="s">
        <v>1314</v>
      </c>
      <c r="I44" s="1381" t="s">
        <v>1329</v>
      </c>
      <c r="J44" s="1382" t="s">
        <v>1330</v>
      </c>
    </row>
    <row r="45" spans="2:10">
      <c r="B45" s="1154" t="s">
        <v>780</v>
      </c>
      <c r="C45" s="1154" t="s">
        <v>1280</v>
      </c>
      <c r="E45" s="1380" t="s">
        <v>1312</v>
      </c>
      <c r="F45" s="1381" t="s">
        <v>1331</v>
      </c>
      <c r="G45" s="1381">
        <v>205</v>
      </c>
      <c r="H45" s="1381" t="s">
        <v>1314</v>
      </c>
      <c r="I45" s="1381" t="s">
        <v>1332</v>
      </c>
      <c r="J45" s="1382" t="s">
        <v>1333</v>
      </c>
    </row>
    <row r="46" spans="2:10" ht="28.5">
      <c r="B46" s="1154" t="s">
        <v>778</v>
      </c>
      <c r="C46" s="1154" t="s">
        <v>1280</v>
      </c>
      <c r="E46" s="1380" t="s">
        <v>1312</v>
      </c>
      <c r="F46" s="1381" t="s">
        <v>1334</v>
      </c>
      <c r="G46" s="1381">
        <v>215</v>
      </c>
      <c r="H46" s="1381" t="s">
        <v>1314</v>
      </c>
      <c r="I46" s="1381" t="s">
        <v>1335</v>
      </c>
      <c r="J46" s="1382" t="s">
        <v>1336</v>
      </c>
    </row>
    <row r="47" spans="2:10">
      <c r="B47" s="1154" t="s">
        <v>1337</v>
      </c>
      <c r="C47" s="1154" t="s">
        <v>1280</v>
      </c>
      <c r="E47" s="1380" t="s">
        <v>1312</v>
      </c>
      <c r="F47" s="1381" t="s">
        <v>1338</v>
      </c>
      <c r="G47" s="1381">
        <v>210</v>
      </c>
      <c r="H47" s="1381" t="s">
        <v>1314</v>
      </c>
      <c r="I47" s="1381" t="s">
        <v>1339</v>
      </c>
      <c r="J47" s="1382" t="s">
        <v>1340</v>
      </c>
    </row>
    <row r="48" spans="2:10">
      <c r="E48" s="1380" t="s">
        <v>1312</v>
      </c>
      <c r="F48" s="1381" t="s">
        <v>1341</v>
      </c>
      <c r="G48" s="1381">
        <v>217</v>
      </c>
      <c r="H48" s="1381" t="s">
        <v>1314</v>
      </c>
      <c r="I48" s="1381" t="s">
        <v>1342</v>
      </c>
      <c r="J48" s="1382" t="s">
        <v>1343</v>
      </c>
    </row>
    <row r="49" spans="5:10">
      <c r="E49" s="1380" t="s">
        <v>1312</v>
      </c>
      <c r="F49" s="1381" t="s">
        <v>1344</v>
      </c>
      <c r="G49" s="1381">
        <v>207</v>
      </c>
      <c r="H49" s="1381" t="s">
        <v>1314</v>
      </c>
      <c r="I49" s="1381" t="s">
        <v>1345</v>
      </c>
      <c r="J49" s="1382" t="s">
        <v>1346</v>
      </c>
    </row>
    <row r="50" spans="5:10">
      <c r="E50" s="1380" t="s">
        <v>1312</v>
      </c>
      <c r="F50" s="1381" t="s">
        <v>1347</v>
      </c>
      <c r="G50" s="1381">
        <v>220</v>
      </c>
      <c r="H50" s="1381" t="s">
        <v>1314</v>
      </c>
      <c r="I50" s="1381" t="s">
        <v>1348</v>
      </c>
      <c r="J50" s="1382" t="s">
        <v>1349</v>
      </c>
    </row>
    <row r="51" spans="5:10">
      <c r="E51" s="1380" t="s">
        <v>1312</v>
      </c>
      <c r="F51" s="1381" t="s">
        <v>1350</v>
      </c>
      <c r="G51" s="1381">
        <v>214</v>
      </c>
      <c r="H51" s="1381" t="s">
        <v>1314</v>
      </c>
      <c r="I51" s="1381" t="s">
        <v>1351</v>
      </c>
      <c r="J51" s="1382" t="s">
        <v>1352</v>
      </c>
    </row>
    <row r="52" spans="5:10">
      <c r="E52" s="1380" t="s">
        <v>1312</v>
      </c>
      <c r="F52" s="1381" t="s">
        <v>1353</v>
      </c>
      <c r="G52" s="1381">
        <v>226</v>
      </c>
      <c r="H52" s="1381" t="s">
        <v>1314</v>
      </c>
      <c r="I52" s="1381" t="s">
        <v>1354</v>
      </c>
      <c r="J52" s="1382" t="s">
        <v>1355</v>
      </c>
    </row>
    <row r="53" spans="5:10">
      <c r="E53" s="1380" t="s">
        <v>1312</v>
      </c>
      <c r="F53" s="1381" t="s">
        <v>1356</v>
      </c>
      <c r="G53" s="1381">
        <v>213</v>
      </c>
      <c r="H53" s="1381" t="s">
        <v>1314</v>
      </c>
      <c r="I53" s="1381" t="s">
        <v>1357</v>
      </c>
      <c r="J53" s="1382" t="s">
        <v>1358</v>
      </c>
    </row>
    <row r="54" spans="5:10">
      <c r="E54" s="1380" t="s">
        <v>1312</v>
      </c>
      <c r="F54" s="1381" t="s">
        <v>1359</v>
      </c>
      <c r="G54" s="1381">
        <v>206</v>
      </c>
      <c r="H54" s="1381" t="s">
        <v>1314</v>
      </c>
      <c r="I54" s="1381" t="s">
        <v>1360</v>
      </c>
      <c r="J54" s="1382" t="s">
        <v>1361</v>
      </c>
    </row>
    <row r="55" spans="5:10">
      <c r="E55" s="1380" t="s">
        <v>1312</v>
      </c>
      <c r="F55" s="1381" t="s">
        <v>1362</v>
      </c>
      <c r="G55" s="1381">
        <v>223</v>
      </c>
      <c r="H55" s="1381" t="s">
        <v>1314</v>
      </c>
      <c r="I55" s="1381" t="s">
        <v>1363</v>
      </c>
      <c r="J55" s="1382" t="s">
        <v>1364</v>
      </c>
    </row>
    <row r="56" spans="5:10">
      <c r="E56" s="1380" t="s">
        <v>1312</v>
      </c>
      <c r="F56" s="1381" t="s">
        <v>1365</v>
      </c>
      <c r="G56" s="1381">
        <v>216</v>
      </c>
      <c r="H56" s="1381" t="s">
        <v>1314</v>
      </c>
      <c r="I56" s="1381" t="s">
        <v>1366</v>
      </c>
      <c r="J56" s="1382" t="s">
        <v>1367</v>
      </c>
    </row>
    <row r="57" spans="5:10">
      <c r="E57" s="1380" t="s">
        <v>1312</v>
      </c>
      <c r="F57" s="1381" t="s">
        <v>1368</v>
      </c>
      <c r="G57" s="1381">
        <v>225</v>
      </c>
      <c r="H57" s="1381" t="s">
        <v>1314</v>
      </c>
      <c r="I57" s="1381" t="s">
        <v>1369</v>
      </c>
      <c r="J57" s="1382" t="s">
        <v>1370</v>
      </c>
    </row>
    <row r="58" spans="5:10">
      <c r="E58" s="1380" t="s">
        <v>1312</v>
      </c>
      <c r="F58" s="1381" t="s">
        <v>1371</v>
      </c>
      <c r="G58" s="1381">
        <v>224</v>
      </c>
      <c r="H58" s="1381" t="s">
        <v>1314</v>
      </c>
      <c r="I58" s="1381" t="s">
        <v>1372</v>
      </c>
      <c r="J58" s="1382" t="s">
        <v>1373</v>
      </c>
    </row>
    <row r="59" spans="5:10">
      <c r="E59" s="1380" t="s">
        <v>1312</v>
      </c>
      <c r="F59" s="1381" t="s">
        <v>1374</v>
      </c>
      <c r="G59" s="1381">
        <v>211</v>
      </c>
      <c r="H59" s="1381" t="s">
        <v>1314</v>
      </c>
      <c r="I59" s="1381" t="s">
        <v>1375</v>
      </c>
      <c r="J59" s="1382" t="s">
        <v>1376</v>
      </c>
    </row>
    <row r="60" spans="5:10">
      <c r="E60" s="1380" t="s">
        <v>1312</v>
      </c>
      <c r="F60" s="1381" t="s">
        <v>1377</v>
      </c>
      <c r="G60" s="1381">
        <v>222</v>
      </c>
      <c r="H60" s="1381" t="s">
        <v>1314</v>
      </c>
      <c r="I60" s="1381" t="s">
        <v>1378</v>
      </c>
      <c r="J60" s="1382" t="s">
        <v>1379</v>
      </c>
    </row>
    <row r="61" spans="5:10">
      <c r="E61" s="1380" t="s">
        <v>1312</v>
      </c>
      <c r="F61" s="1381" t="s">
        <v>1380</v>
      </c>
      <c r="G61" s="1381">
        <v>212</v>
      </c>
      <c r="H61" s="1381" t="s">
        <v>1314</v>
      </c>
      <c r="I61" s="1381" t="s">
        <v>1381</v>
      </c>
      <c r="J61" s="1382" t="s">
        <v>1382</v>
      </c>
    </row>
    <row r="62" spans="5:10">
      <c r="E62" s="1380" t="s">
        <v>1312</v>
      </c>
      <c r="F62" s="1381" t="s">
        <v>1383</v>
      </c>
      <c r="G62" s="1381">
        <v>219</v>
      </c>
      <c r="H62" s="1381" t="s">
        <v>1314</v>
      </c>
      <c r="I62" s="1381" t="s">
        <v>1384</v>
      </c>
      <c r="J62" s="1382" t="s">
        <v>1385</v>
      </c>
    </row>
    <row r="63" spans="5:10">
      <c r="E63" s="1380" t="s">
        <v>1312</v>
      </c>
      <c r="F63" s="1381" t="s">
        <v>1386</v>
      </c>
      <c r="G63" s="1381">
        <v>218</v>
      </c>
      <c r="H63" s="1381" t="s">
        <v>1314</v>
      </c>
      <c r="I63" s="1381" t="s">
        <v>1387</v>
      </c>
      <c r="J63" s="1382" t="s">
        <v>1388</v>
      </c>
    </row>
    <row r="64" spans="5:10">
      <c r="E64" s="1380" t="s">
        <v>1389</v>
      </c>
      <c r="F64" s="1381" t="s">
        <v>1390</v>
      </c>
      <c r="G64" s="1381">
        <v>56</v>
      </c>
      <c r="H64" s="1381" t="s">
        <v>1391</v>
      </c>
      <c r="I64" s="1381" t="s">
        <v>1392</v>
      </c>
      <c r="J64" s="1382" t="s">
        <v>1393</v>
      </c>
    </row>
    <row r="65" spans="5:10">
      <c r="E65" s="1380" t="s">
        <v>1389</v>
      </c>
      <c r="F65" s="1381" t="s">
        <v>1394</v>
      </c>
      <c r="G65" s="1381">
        <v>58</v>
      </c>
      <c r="H65" s="1381" t="s">
        <v>1391</v>
      </c>
      <c r="I65" s="1381" t="s">
        <v>1395</v>
      </c>
      <c r="J65" s="1382" t="s">
        <v>1396</v>
      </c>
    </row>
    <row r="66" spans="5:10">
      <c r="E66" s="1380" t="s">
        <v>1389</v>
      </c>
      <c r="F66" s="1381" t="s">
        <v>1397</v>
      </c>
      <c r="G66" s="1381">
        <v>57</v>
      </c>
      <c r="H66" s="1381" t="s">
        <v>1391</v>
      </c>
      <c r="I66" s="1381" t="s">
        <v>1398</v>
      </c>
      <c r="J66" s="1382" t="s">
        <v>1399</v>
      </c>
    </row>
    <row r="67" spans="5:10">
      <c r="E67" s="1380" t="s">
        <v>1389</v>
      </c>
      <c r="F67" s="1381" t="s">
        <v>1400</v>
      </c>
      <c r="G67" s="1381">
        <v>55</v>
      </c>
      <c r="H67" s="1381" t="s">
        <v>1391</v>
      </c>
      <c r="I67" s="1381" t="s">
        <v>1401</v>
      </c>
      <c r="J67" s="1382" t="s">
        <v>1402</v>
      </c>
    </row>
    <row r="68" spans="5:10">
      <c r="E68" s="1380" t="s">
        <v>1403</v>
      </c>
      <c r="F68" s="1381" t="s">
        <v>1404</v>
      </c>
      <c r="G68" s="1381">
        <v>50</v>
      </c>
      <c r="H68" s="1381" t="s">
        <v>1405</v>
      </c>
      <c r="I68" s="1381" t="s">
        <v>1406</v>
      </c>
      <c r="J68" s="1382" t="s">
        <v>1407</v>
      </c>
    </row>
    <row r="69" spans="5:10">
      <c r="E69" s="1380" t="s">
        <v>1403</v>
      </c>
      <c r="F69" s="1381" t="s">
        <v>1408</v>
      </c>
      <c r="G69" s="1381"/>
      <c r="H69" s="1381" t="s">
        <v>1405</v>
      </c>
      <c r="I69" s="1381" t="s">
        <v>1409</v>
      </c>
      <c r="J69" s="1382" t="s">
        <v>1410</v>
      </c>
    </row>
    <row r="70" spans="5:10">
      <c r="E70" s="1380" t="s">
        <v>1403</v>
      </c>
      <c r="F70" s="1381" t="s">
        <v>1411</v>
      </c>
      <c r="G70" s="1381"/>
      <c r="H70" s="1381" t="s">
        <v>1405</v>
      </c>
      <c r="I70" s="1381" t="s">
        <v>1412</v>
      </c>
      <c r="J70" s="1382" t="s">
        <v>1413</v>
      </c>
    </row>
    <row r="71" spans="5:10">
      <c r="E71" s="1380" t="s">
        <v>1403</v>
      </c>
      <c r="F71" s="1381" t="s">
        <v>1414</v>
      </c>
      <c r="G71" s="1381">
        <v>202</v>
      </c>
      <c r="H71" s="1381" t="s">
        <v>1405</v>
      </c>
      <c r="I71" s="1381" t="s">
        <v>1415</v>
      </c>
      <c r="J71" s="1382" t="s">
        <v>1416</v>
      </c>
    </row>
    <row r="72" spans="5:10">
      <c r="E72" s="1380" t="s">
        <v>1417</v>
      </c>
      <c r="F72" s="1381" t="s">
        <v>1418</v>
      </c>
      <c r="G72" s="1381">
        <v>1</v>
      </c>
      <c r="H72" s="1381" t="s">
        <v>1419</v>
      </c>
      <c r="I72" s="1381" t="s">
        <v>1420</v>
      </c>
      <c r="J72" s="1382" t="s">
        <v>1421</v>
      </c>
    </row>
    <row r="73" spans="5:10">
      <c r="E73" s="1380" t="s">
        <v>1417</v>
      </c>
      <c r="F73" s="1381" t="s">
        <v>1422</v>
      </c>
      <c r="G73" s="1381">
        <v>2</v>
      </c>
      <c r="H73" s="1381" t="s">
        <v>1419</v>
      </c>
      <c r="I73" s="1381" t="s">
        <v>1423</v>
      </c>
      <c r="J73" s="1382" t="s">
        <v>1424</v>
      </c>
    </row>
    <row r="74" spans="5:10">
      <c r="E74" s="1380" t="s">
        <v>1425</v>
      </c>
      <c r="F74" s="1381" t="s">
        <v>1426</v>
      </c>
      <c r="G74" s="1381">
        <v>96</v>
      </c>
      <c r="H74" s="1381" t="s">
        <v>1427</v>
      </c>
      <c r="I74" s="1381" t="s">
        <v>1428</v>
      </c>
      <c r="J74" s="1382" t="s">
        <v>1429</v>
      </c>
    </row>
    <row r="75" spans="5:10">
      <c r="E75" s="1380" t="s">
        <v>1430</v>
      </c>
      <c r="F75" s="1381" t="s">
        <v>1430</v>
      </c>
      <c r="G75" s="1381">
        <v>95</v>
      </c>
      <c r="H75" s="1381" t="s">
        <v>1431</v>
      </c>
      <c r="I75" s="1381" t="s">
        <v>1431</v>
      </c>
      <c r="J75" s="1382" t="s">
        <v>1432</v>
      </c>
    </row>
    <row r="76" spans="5:10">
      <c r="E76" s="1380" t="s">
        <v>1433</v>
      </c>
      <c r="F76" s="1381" t="s">
        <v>1434</v>
      </c>
      <c r="G76" s="1381">
        <v>51</v>
      </c>
      <c r="H76" s="1381" t="s">
        <v>1435</v>
      </c>
      <c r="I76" s="1381" t="s">
        <v>1436</v>
      </c>
      <c r="J76" s="1382" t="s">
        <v>1437</v>
      </c>
    </row>
    <row r="77" spans="5:10">
      <c r="E77" s="1380" t="s">
        <v>1433</v>
      </c>
      <c r="F77" s="1381" t="s">
        <v>1438</v>
      </c>
      <c r="G77" s="1381">
        <v>92</v>
      </c>
      <c r="H77" s="1381" t="s">
        <v>1435</v>
      </c>
      <c r="I77" s="1381" t="s">
        <v>1439</v>
      </c>
      <c r="J77" s="1382" t="s">
        <v>1440</v>
      </c>
    </row>
    <row r="78" spans="5:10">
      <c r="E78" s="1380" t="s">
        <v>1433</v>
      </c>
      <c r="F78" s="1381" t="s">
        <v>1441</v>
      </c>
      <c r="G78" s="1381">
        <v>52</v>
      </c>
      <c r="H78" s="1381" t="s">
        <v>1435</v>
      </c>
      <c r="I78" s="1381" t="s">
        <v>1442</v>
      </c>
      <c r="J78" s="1382" t="s">
        <v>1443</v>
      </c>
    </row>
    <row r="79" spans="5:10">
      <c r="E79" s="1380" t="s">
        <v>1433</v>
      </c>
      <c r="F79" s="1381" t="s">
        <v>1444</v>
      </c>
      <c r="G79" s="1381">
        <v>47</v>
      </c>
      <c r="H79" s="1381" t="s">
        <v>1435</v>
      </c>
      <c r="I79" s="1381" t="s">
        <v>1445</v>
      </c>
      <c r="J79" s="1382" t="s">
        <v>1446</v>
      </c>
    </row>
    <row r="80" spans="5:10">
      <c r="E80" s="1380" t="s">
        <v>1433</v>
      </c>
      <c r="F80" s="1381" t="s">
        <v>1447</v>
      </c>
      <c r="G80" s="1381">
        <v>48</v>
      </c>
      <c r="H80" s="1381" t="s">
        <v>1435</v>
      </c>
      <c r="I80" s="1381" t="s">
        <v>1448</v>
      </c>
      <c r="J80" s="1382" t="s">
        <v>1449</v>
      </c>
    </row>
    <row r="81" spans="5:10">
      <c r="E81" s="1380" t="s">
        <v>1433</v>
      </c>
      <c r="F81" s="1381" t="s">
        <v>1450</v>
      </c>
      <c r="G81" s="1381">
        <v>39</v>
      </c>
      <c r="H81" s="1381" t="s">
        <v>1435</v>
      </c>
      <c r="I81" s="1381" t="s">
        <v>1451</v>
      </c>
      <c r="J81" s="1382" t="s">
        <v>1452</v>
      </c>
    </row>
    <row r="82" spans="5:10">
      <c r="E82" s="1380" t="s">
        <v>1433</v>
      </c>
      <c r="F82" s="1381" t="s">
        <v>1453</v>
      </c>
      <c r="G82" s="1381">
        <v>42</v>
      </c>
      <c r="H82" s="1381" t="s">
        <v>1435</v>
      </c>
      <c r="I82" s="1381" t="s">
        <v>1454</v>
      </c>
      <c r="J82" s="1382" t="s">
        <v>1455</v>
      </c>
    </row>
    <row r="83" spans="5:10">
      <c r="E83" s="1380" t="s">
        <v>1433</v>
      </c>
      <c r="F83" s="1381" t="s">
        <v>1456</v>
      </c>
      <c r="G83" s="1381">
        <v>40</v>
      </c>
      <c r="H83" s="1381" t="s">
        <v>1435</v>
      </c>
      <c r="I83" s="1381" t="s">
        <v>1457</v>
      </c>
      <c r="J83" s="1382" t="s">
        <v>1458</v>
      </c>
    </row>
    <row r="84" spans="5:10">
      <c r="E84" s="1380" t="s">
        <v>1433</v>
      </c>
      <c r="F84" s="1381" t="s">
        <v>1459</v>
      </c>
      <c r="G84" s="1381">
        <v>49</v>
      </c>
      <c r="H84" s="1381" t="s">
        <v>1435</v>
      </c>
      <c r="I84" s="1381" t="s">
        <v>1460</v>
      </c>
      <c r="J84" s="1382" t="s">
        <v>1461</v>
      </c>
    </row>
    <row r="85" spans="5:10">
      <c r="E85" s="1380" t="s">
        <v>1433</v>
      </c>
      <c r="F85" s="1381" t="s">
        <v>1462</v>
      </c>
      <c r="G85" s="1381">
        <v>44</v>
      </c>
      <c r="H85" s="1381" t="s">
        <v>1435</v>
      </c>
      <c r="I85" s="1381" t="s">
        <v>1463</v>
      </c>
      <c r="J85" s="1382" t="s">
        <v>1464</v>
      </c>
    </row>
    <row r="86" spans="5:10">
      <c r="E86" s="1380" t="s">
        <v>1433</v>
      </c>
      <c r="F86" s="1381" t="s">
        <v>1465</v>
      </c>
      <c r="G86" s="1381">
        <v>43</v>
      </c>
      <c r="H86" s="1381" t="s">
        <v>1435</v>
      </c>
      <c r="I86" s="1381" t="s">
        <v>1466</v>
      </c>
      <c r="J86" s="1382" t="s">
        <v>1467</v>
      </c>
    </row>
    <row r="87" spans="5:10">
      <c r="E87" s="1380" t="s">
        <v>1433</v>
      </c>
      <c r="F87" s="1381" t="s">
        <v>1468</v>
      </c>
      <c r="G87" s="1381">
        <v>38</v>
      </c>
      <c r="H87" s="1381" t="s">
        <v>1435</v>
      </c>
      <c r="I87" s="1381" t="s">
        <v>1469</v>
      </c>
      <c r="J87" s="1382" t="s">
        <v>1470</v>
      </c>
    </row>
    <row r="88" spans="5:10">
      <c r="E88" s="1380" t="s">
        <v>1433</v>
      </c>
      <c r="F88" s="1381" t="s">
        <v>1471</v>
      </c>
      <c r="G88" s="1381">
        <v>41</v>
      </c>
      <c r="H88" s="1381" t="s">
        <v>1435</v>
      </c>
      <c r="I88" s="1381" t="s">
        <v>1472</v>
      </c>
      <c r="J88" s="1382" t="s">
        <v>1473</v>
      </c>
    </row>
    <row r="89" spans="5:10">
      <c r="E89" s="1380" t="s">
        <v>1433</v>
      </c>
      <c r="F89" s="1381" t="s">
        <v>1474</v>
      </c>
      <c r="G89" s="1381">
        <v>46</v>
      </c>
      <c r="H89" s="1381" t="s">
        <v>1435</v>
      </c>
      <c r="I89" s="1381" t="s">
        <v>1475</v>
      </c>
      <c r="J89" s="1382" t="s">
        <v>1476</v>
      </c>
    </row>
    <row r="90" spans="5:10">
      <c r="E90" s="1380" t="s">
        <v>1433</v>
      </c>
      <c r="F90" s="1381" t="s">
        <v>1477</v>
      </c>
      <c r="G90" s="1381">
        <v>45</v>
      </c>
      <c r="H90" s="1381" t="s">
        <v>1435</v>
      </c>
      <c r="I90" s="1381" t="s">
        <v>1478</v>
      </c>
      <c r="J90" s="1382" t="s">
        <v>1479</v>
      </c>
    </row>
    <row r="91" spans="5:10">
      <c r="E91" s="1380" t="s">
        <v>1480</v>
      </c>
      <c r="F91" s="1381" t="s">
        <v>1481</v>
      </c>
      <c r="G91" s="1381">
        <v>91</v>
      </c>
      <c r="H91" s="1381" t="s">
        <v>1372</v>
      </c>
      <c r="I91" s="1381" t="s">
        <v>1482</v>
      </c>
      <c r="J91" s="1382" t="s">
        <v>1483</v>
      </c>
    </row>
    <row r="92" spans="5:10">
      <c r="E92" s="1380" t="s">
        <v>1480</v>
      </c>
      <c r="F92" s="1381" t="s">
        <v>1484</v>
      </c>
      <c r="G92" s="1381">
        <v>92</v>
      </c>
      <c r="H92" s="1381" t="s">
        <v>1372</v>
      </c>
      <c r="I92" s="1381" t="s">
        <v>1485</v>
      </c>
      <c r="J92" s="1382" t="s">
        <v>1486</v>
      </c>
    </row>
    <row r="93" spans="5:10">
      <c r="E93" s="1380" t="s">
        <v>1480</v>
      </c>
      <c r="F93" s="1381" t="s">
        <v>1487</v>
      </c>
      <c r="G93" s="1381">
        <v>90</v>
      </c>
      <c r="H93" s="1381" t="s">
        <v>1372</v>
      </c>
      <c r="I93" s="1381" t="s">
        <v>1488</v>
      </c>
      <c r="J93" s="1382" t="s">
        <v>1489</v>
      </c>
    </row>
    <row r="94" spans="5:10">
      <c r="E94" s="1380" t="s">
        <v>1480</v>
      </c>
      <c r="F94" s="1381" t="s">
        <v>1490</v>
      </c>
      <c r="G94" s="1381">
        <v>93</v>
      </c>
      <c r="H94" s="1381" t="s">
        <v>1372</v>
      </c>
      <c r="I94" s="1381" t="s">
        <v>1491</v>
      </c>
      <c r="J94" s="1382" t="s">
        <v>1492</v>
      </c>
    </row>
    <row r="95" spans="5:10">
      <c r="E95" s="1380" t="s">
        <v>1480</v>
      </c>
      <c r="F95" s="1381" t="s">
        <v>1493</v>
      </c>
      <c r="G95" s="1381">
        <v>94</v>
      </c>
      <c r="H95" s="1381" t="s">
        <v>1372</v>
      </c>
      <c r="I95" s="1381" t="s">
        <v>1494</v>
      </c>
      <c r="J95" s="1382" t="s">
        <v>1495</v>
      </c>
    </row>
    <row r="96" spans="5:10">
      <c r="E96" s="1380" t="s">
        <v>1480</v>
      </c>
      <c r="F96" s="1381" t="s">
        <v>1496</v>
      </c>
      <c r="G96" s="1381">
        <v>88</v>
      </c>
      <c r="H96" s="1381" t="s">
        <v>1372</v>
      </c>
      <c r="I96" s="1381" t="s">
        <v>1497</v>
      </c>
      <c r="J96" s="1382" t="s">
        <v>1498</v>
      </c>
    </row>
    <row r="97" spans="5:10">
      <c r="E97" s="1380" t="s">
        <v>1480</v>
      </c>
      <c r="F97" s="1381" t="s">
        <v>1499</v>
      </c>
      <c r="G97" s="1381">
        <v>89</v>
      </c>
      <c r="H97" s="1381" t="s">
        <v>1372</v>
      </c>
      <c r="I97" s="1381" t="s">
        <v>1500</v>
      </c>
      <c r="J97" s="1382" t="s">
        <v>1501</v>
      </c>
    </row>
    <row r="98" spans="5:10">
      <c r="E98" s="1380" t="s">
        <v>1480</v>
      </c>
      <c r="F98" s="1381" t="s">
        <v>1502</v>
      </c>
      <c r="G98" s="1381">
        <v>87</v>
      </c>
      <c r="H98" s="1381" t="s">
        <v>1372</v>
      </c>
      <c r="I98" s="1381" t="s">
        <v>1503</v>
      </c>
      <c r="J98" s="1382" t="s">
        <v>1504</v>
      </c>
    </row>
    <row r="99" spans="5:10">
      <c r="E99" s="1380" t="s">
        <v>15</v>
      </c>
      <c r="F99" s="1381" t="s">
        <v>1164</v>
      </c>
      <c r="G99" s="1381">
        <v>53</v>
      </c>
      <c r="H99" s="1381" t="s">
        <v>1165</v>
      </c>
      <c r="I99" s="1381" t="s">
        <v>1165</v>
      </c>
      <c r="J99" s="1382" t="s">
        <v>355</v>
      </c>
    </row>
    <row r="100" spans="5:10">
      <c r="E100" s="1380" t="s">
        <v>1505</v>
      </c>
      <c r="F100" s="1381" t="s">
        <v>1506</v>
      </c>
      <c r="G100" s="1381">
        <v>99</v>
      </c>
      <c r="H100" s="1381" t="s">
        <v>1507</v>
      </c>
      <c r="I100" s="1381" t="s">
        <v>1508</v>
      </c>
      <c r="J100" s="1382" t="s">
        <v>1509</v>
      </c>
    </row>
    <row r="101" spans="5:10">
      <c r="E101" s="1380" t="s">
        <v>1505</v>
      </c>
      <c r="F101" s="1381" t="s">
        <v>1510</v>
      </c>
      <c r="G101" s="1381">
        <v>102</v>
      </c>
      <c r="H101" s="1381" t="s">
        <v>1507</v>
      </c>
      <c r="I101" s="1381" t="s">
        <v>1511</v>
      </c>
      <c r="J101" s="1382" t="s">
        <v>1512</v>
      </c>
    </row>
    <row r="102" spans="5:10">
      <c r="E102" s="1380" t="s">
        <v>1505</v>
      </c>
      <c r="F102" s="1381" t="s">
        <v>1513</v>
      </c>
      <c r="G102" s="1381">
        <v>101</v>
      </c>
      <c r="H102" s="1381" t="s">
        <v>1507</v>
      </c>
      <c r="I102" s="1381" t="s">
        <v>1514</v>
      </c>
      <c r="J102" s="1382" t="s">
        <v>1515</v>
      </c>
    </row>
    <row r="103" spans="5:10">
      <c r="E103" s="1380" t="s">
        <v>1505</v>
      </c>
      <c r="F103" s="1381" t="s">
        <v>1516</v>
      </c>
      <c r="G103" s="1381">
        <v>100</v>
      </c>
      <c r="H103" s="1381" t="s">
        <v>1507</v>
      </c>
      <c r="I103" s="1381" t="s">
        <v>1517</v>
      </c>
      <c r="J103" s="1382" t="s">
        <v>1518</v>
      </c>
    </row>
    <row r="104" spans="5:10">
      <c r="E104" s="1380" t="s">
        <v>1519</v>
      </c>
      <c r="F104" s="1381" t="s">
        <v>1520</v>
      </c>
      <c r="G104" s="1381">
        <v>81</v>
      </c>
      <c r="H104" s="1381" t="s">
        <v>1521</v>
      </c>
      <c r="I104" s="1381" t="s">
        <v>1522</v>
      </c>
      <c r="J104" s="1382" t="s">
        <v>1523</v>
      </c>
    </row>
    <row r="105" spans="5:10">
      <c r="E105" s="1380" t="s">
        <v>1519</v>
      </c>
      <c r="F105" s="1381" t="s">
        <v>1524</v>
      </c>
      <c r="G105" s="1381">
        <v>80</v>
      </c>
      <c r="H105" s="1381" t="s">
        <v>1521</v>
      </c>
      <c r="I105" s="1381" t="s">
        <v>1525</v>
      </c>
      <c r="J105" s="1382" t="s">
        <v>1526</v>
      </c>
    </row>
    <row r="106" spans="5:10">
      <c r="E106" s="1380" t="s">
        <v>1519</v>
      </c>
      <c r="F106" s="1381" t="s">
        <v>1527</v>
      </c>
      <c r="G106" s="1381">
        <v>82</v>
      </c>
      <c r="H106" s="1381" t="s">
        <v>1521</v>
      </c>
      <c r="I106" s="1381" t="s">
        <v>1528</v>
      </c>
      <c r="J106" s="1382" t="s">
        <v>1529</v>
      </c>
    </row>
    <row r="107" spans="5:10">
      <c r="E107" s="1380" t="s">
        <v>1519</v>
      </c>
      <c r="F107" s="1381" t="s">
        <v>1530</v>
      </c>
      <c r="G107" s="1381">
        <v>83</v>
      </c>
      <c r="H107" s="1381" t="s">
        <v>1521</v>
      </c>
      <c r="I107" s="1381" t="s">
        <v>1531</v>
      </c>
      <c r="J107" s="1382" t="s">
        <v>1532</v>
      </c>
    </row>
    <row r="108" spans="5:10">
      <c r="E108" s="1380" t="s">
        <v>1519</v>
      </c>
      <c r="F108" s="1381" t="s">
        <v>1533</v>
      </c>
      <c r="G108" s="1381">
        <v>86</v>
      </c>
      <c r="H108" s="1381" t="s">
        <v>1521</v>
      </c>
      <c r="I108" s="1381" t="s">
        <v>1534</v>
      </c>
      <c r="J108" s="1382" t="s">
        <v>1535</v>
      </c>
    </row>
    <row r="109" spans="5:10">
      <c r="E109" s="1380" t="s">
        <v>1519</v>
      </c>
      <c r="F109" s="1381" t="s">
        <v>1536</v>
      </c>
      <c r="G109" s="1381">
        <v>74</v>
      </c>
      <c r="H109" s="1381" t="s">
        <v>1521</v>
      </c>
      <c r="I109" s="1381" t="s">
        <v>1537</v>
      </c>
      <c r="J109" s="1382" t="s">
        <v>1538</v>
      </c>
    </row>
    <row r="110" spans="5:10">
      <c r="E110" s="1380" t="s">
        <v>1519</v>
      </c>
      <c r="F110" s="1381" t="s">
        <v>1539</v>
      </c>
      <c r="G110" s="1381">
        <v>73</v>
      </c>
      <c r="H110" s="1381" t="s">
        <v>1521</v>
      </c>
      <c r="I110" s="1381" t="s">
        <v>1540</v>
      </c>
      <c r="J110" s="1382" t="s">
        <v>1541</v>
      </c>
    </row>
    <row r="111" spans="5:10">
      <c r="E111" s="1380" t="s">
        <v>1519</v>
      </c>
      <c r="F111" s="1381" t="s">
        <v>1542</v>
      </c>
      <c r="G111" s="1381">
        <v>75</v>
      </c>
      <c r="H111" s="1381" t="s">
        <v>1521</v>
      </c>
      <c r="I111" s="1381" t="s">
        <v>1543</v>
      </c>
      <c r="J111" s="1382" t="s">
        <v>1544</v>
      </c>
    </row>
    <row r="112" spans="5:10">
      <c r="E112" s="1380" t="s">
        <v>1519</v>
      </c>
      <c r="F112" s="1381" t="s">
        <v>1545</v>
      </c>
      <c r="G112" s="1381">
        <v>84</v>
      </c>
      <c r="H112" s="1381" t="s">
        <v>1521</v>
      </c>
      <c r="I112" s="1381" t="s">
        <v>1546</v>
      </c>
      <c r="J112" s="1382" t="s">
        <v>1547</v>
      </c>
    </row>
    <row r="113" spans="5:10">
      <c r="E113" s="1380" t="s">
        <v>1519</v>
      </c>
      <c r="F113" s="1381" t="s">
        <v>1548</v>
      </c>
      <c r="G113" s="1381">
        <v>85</v>
      </c>
      <c r="H113" s="1381" t="s">
        <v>1521</v>
      </c>
      <c r="I113" s="1381" t="s">
        <v>1549</v>
      </c>
      <c r="J113" s="1382" t="s">
        <v>1550</v>
      </c>
    </row>
    <row r="114" spans="5:10">
      <c r="E114" s="1380" t="s">
        <v>1519</v>
      </c>
      <c r="F114" s="1381" t="s">
        <v>1551</v>
      </c>
      <c r="G114" s="1381">
        <v>77</v>
      </c>
      <c r="H114" s="1381" t="s">
        <v>1521</v>
      </c>
      <c r="I114" s="1381" t="s">
        <v>1552</v>
      </c>
      <c r="J114" s="1382" t="s">
        <v>1553</v>
      </c>
    </row>
    <row r="115" spans="5:10">
      <c r="E115" s="1380" t="s">
        <v>1519</v>
      </c>
      <c r="F115" s="1381" t="s">
        <v>1554</v>
      </c>
      <c r="G115" s="1381">
        <v>76</v>
      </c>
      <c r="H115" s="1381" t="s">
        <v>1521</v>
      </c>
      <c r="I115" s="1381" t="s">
        <v>1555</v>
      </c>
      <c r="J115" s="1382" t="s">
        <v>1556</v>
      </c>
    </row>
    <row r="116" spans="5:10">
      <c r="E116" s="1380" t="s">
        <v>1519</v>
      </c>
      <c r="F116" s="1381" t="s">
        <v>1557</v>
      </c>
      <c r="G116" s="1381">
        <v>79</v>
      </c>
      <c r="H116" s="1381" t="s">
        <v>1521</v>
      </c>
      <c r="I116" s="1381" t="s">
        <v>1558</v>
      </c>
      <c r="J116" s="1382" t="s">
        <v>1559</v>
      </c>
    </row>
    <row r="117" spans="5:10">
      <c r="E117" s="1380" t="s">
        <v>1519</v>
      </c>
      <c r="F117" s="1381" t="s">
        <v>1560</v>
      </c>
      <c r="G117" s="1381">
        <v>78</v>
      </c>
      <c r="H117" s="1381" t="s">
        <v>1521</v>
      </c>
      <c r="I117" s="1381" t="s">
        <v>1561</v>
      </c>
      <c r="J117" s="1382" t="s">
        <v>1562</v>
      </c>
    </row>
    <row r="118" spans="5:10">
      <c r="E118" s="1380" t="s">
        <v>1563</v>
      </c>
      <c r="F118" s="1381" t="s">
        <v>1564</v>
      </c>
      <c r="G118" s="1381">
        <v>72</v>
      </c>
      <c r="H118" s="1381" t="s">
        <v>1565</v>
      </c>
      <c r="I118" s="1381" t="s">
        <v>1566</v>
      </c>
      <c r="J118" s="1382" t="s">
        <v>1567</v>
      </c>
    </row>
    <row r="119" spans="5:10">
      <c r="E119" s="1380" t="s">
        <v>1563</v>
      </c>
      <c r="F119" s="1381" t="s">
        <v>1568</v>
      </c>
      <c r="G119" s="1381">
        <v>70</v>
      </c>
      <c r="H119" s="1381" t="s">
        <v>1565</v>
      </c>
      <c r="I119" s="1381" t="s">
        <v>1569</v>
      </c>
      <c r="J119" s="1382" t="s">
        <v>1570</v>
      </c>
    </row>
    <row r="120" spans="5:10">
      <c r="E120" s="1380" t="s">
        <v>1563</v>
      </c>
      <c r="F120" s="1381" t="s">
        <v>1571</v>
      </c>
      <c r="G120" s="1381">
        <v>69</v>
      </c>
      <c r="H120" s="1381" t="s">
        <v>1565</v>
      </c>
      <c r="I120" s="1381" t="s">
        <v>1572</v>
      </c>
      <c r="J120" s="1382" t="s">
        <v>1573</v>
      </c>
    </row>
    <row r="121" spans="5:10">
      <c r="E121" s="1380" t="s">
        <v>1563</v>
      </c>
      <c r="F121" s="1381" t="s">
        <v>1574</v>
      </c>
      <c r="G121" s="1381">
        <v>71</v>
      </c>
      <c r="H121" s="1381" t="s">
        <v>1565</v>
      </c>
      <c r="I121" s="1381" t="s">
        <v>1575</v>
      </c>
      <c r="J121" s="1382" t="s">
        <v>1576</v>
      </c>
    </row>
    <row r="122" spans="5:10">
      <c r="E122" s="1380" t="s">
        <v>1563</v>
      </c>
      <c r="F122" s="1381" t="s">
        <v>1577</v>
      </c>
      <c r="G122" s="1381">
        <v>68</v>
      </c>
      <c r="H122" s="1381" t="s">
        <v>1565</v>
      </c>
      <c r="I122" s="1381" t="s">
        <v>1578</v>
      </c>
      <c r="J122" s="1382" t="s">
        <v>1579</v>
      </c>
    </row>
    <row r="123" spans="5:10">
      <c r="E123" s="1380" t="s">
        <v>1563</v>
      </c>
      <c r="F123" s="1381" t="s">
        <v>1580</v>
      </c>
      <c r="G123" s="1381">
        <v>67</v>
      </c>
      <c r="H123" s="1381" t="s">
        <v>1565</v>
      </c>
      <c r="I123" s="1381" t="s">
        <v>1581</v>
      </c>
      <c r="J123" s="1382" t="s">
        <v>1582</v>
      </c>
    </row>
    <row r="124" spans="5:10">
      <c r="E124" s="1380" t="s">
        <v>1583</v>
      </c>
      <c r="F124" s="1381" t="s">
        <v>1584</v>
      </c>
      <c r="G124" s="1381">
        <v>5</v>
      </c>
      <c r="H124" s="1381" t="s">
        <v>1585</v>
      </c>
      <c r="I124" s="1381" t="s">
        <v>1586</v>
      </c>
      <c r="J124" s="1382" t="s">
        <v>1587</v>
      </c>
    </row>
    <row r="125" spans="5:10">
      <c r="E125" s="1380" t="s">
        <v>1583</v>
      </c>
      <c r="F125" s="1381" t="s">
        <v>1588</v>
      </c>
      <c r="G125" s="1381">
        <v>6</v>
      </c>
      <c r="H125" s="1381" t="s">
        <v>1585</v>
      </c>
      <c r="I125" s="1381" t="s">
        <v>1234</v>
      </c>
      <c r="J125" s="1382" t="s">
        <v>1589</v>
      </c>
    </row>
    <row r="126" spans="5:10">
      <c r="E126" s="1380" t="s">
        <v>1583</v>
      </c>
      <c r="F126" s="1381" t="s">
        <v>1590</v>
      </c>
      <c r="G126" s="1381">
        <v>7</v>
      </c>
      <c r="H126" s="1381" t="s">
        <v>1585</v>
      </c>
      <c r="I126" s="1381" t="s">
        <v>1591</v>
      </c>
      <c r="J126" s="1382" t="s">
        <v>1592</v>
      </c>
    </row>
    <row r="127" spans="5:10">
      <c r="E127" s="1380" t="s">
        <v>1593</v>
      </c>
      <c r="F127" s="1381" t="s">
        <v>1594</v>
      </c>
      <c r="G127" s="1381">
        <v>103</v>
      </c>
      <c r="H127" s="1381" t="s">
        <v>1595</v>
      </c>
      <c r="I127" s="1381" t="s">
        <v>1596</v>
      </c>
      <c r="J127" s="1382" t="s">
        <v>1597</v>
      </c>
    </row>
    <row r="128" spans="5:10">
      <c r="E128" s="1380" t="s">
        <v>1598</v>
      </c>
      <c r="F128" s="1381" t="s">
        <v>1599</v>
      </c>
      <c r="G128" s="1381">
        <v>98</v>
      </c>
      <c r="H128" s="1381" t="s">
        <v>1600</v>
      </c>
      <c r="I128" s="1381" t="s">
        <v>1601</v>
      </c>
      <c r="J128" s="1382" t="s">
        <v>1602</v>
      </c>
    </row>
    <row r="129" spans="5:10">
      <c r="E129" s="1380" t="s">
        <v>1603</v>
      </c>
      <c r="F129" s="1381" t="s">
        <v>1604</v>
      </c>
      <c r="G129" s="1381">
        <v>8</v>
      </c>
      <c r="H129" s="1381" t="s">
        <v>1605</v>
      </c>
      <c r="I129" s="1381" t="s">
        <v>1606</v>
      </c>
      <c r="J129" s="1382" t="s">
        <v>1607</v>
      </c>
    </row>
    <row r="130" spans="5:10">
      <c r="E130" s="1383" t="s">
        <v>1603</v>
      </c>
      <c r="F130" s="1384" t="s">
        <v>1608</v>
      </c>
      <c r="G130" s="1384">
        <v>9</v>
      </c>
      <c r="H130" s="1384" t="s">
        <v>1605</v>
      </c>
      <c r="I130" s="1384" t="s">
        <v>1609</v>
      </c>
      <c r="J130" s="1385" t="s">
        <v>1610</v>
      </c>
    </row>
    <row r="131" spans="5:10">
      <c r="E131" s="1380" t="s">
        <v>1611</v>
      </c>
      <c r="F131" s="1381" t="s">
        <v>1611</v>
      </c>
      <c r="G131" s="1381"/>
      <c r="H131" s="1381" t="s">
        <v>1611</v>
      </c>
      <c r="I131" s="1381" t="s">
        <v>1611</v>
      </c>
      <c r="J131" s="1382" t="s">
        <v>1612</v>
      </c>
    </row>
    <row r="132" spans="5:10">
      <c r="E132" s="1383" t="s">
        <v>761</v>
      </c>
      <c r="F132" s="1384" t="s">
        <v>761</v>
      </c>
      <c r="G132" s="1384" t="s">
        <v>761</v>
      </c>
      <c r="H132" s="1384" t="s">
        <v>761</v>
      </c>
      <c r="I132" s="1384" t="s">
        <v>761</v>
      </c>
      <c r="J132" s="1385" t="s">
        <v>761</v>
      </c>
    </row>
    <row r="133" spans="5:10">
      <c r="E133" s="1383" t="s">
        <v>761</v>
      </c>
      <c r="F133" s="1384" t="s">
        <v>761</v>
      </c>
      <c r="G133" s="1384" t="s">
        <v>761</v>
      </c>
      <c r="H133" s="1384" t="s">
        <v>761</v>
      </c>
      <c r="I133" s="1384" t="s">
        <v>761</v>
      </c>
      <c r="J133" s="1385" t="s">
        <v>761</v>
      </c>
    </row>
  </sheetData>
  <phoneticPr fontId="39" type="noConversion"/>
  <pageMargins left="0.7" right="0.7" top="0.75" bottom="0.75"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83"/>
  <sheetViews>
    <sheetView zoomScale="85" zoomScaleNormal="85" workbookViewId="0">
      <selection activeCell="D7" sqref="D7"/>
    </sheetView>
  </sheetViews>
  <sheetFormatPr defaultColWidth="8.77734375" defaultRowHeight="14.25"/>
  <cols>
    <col min="1" max="1" width="2.21875" style="8" customWidth="1"/>
    <col min="2" max="2" width="22.77734375" style="8" customWidth="1"/>
    <col min="3" max="3" width="18.109375" style="8" customWidth="1"/>
    <col min="4" max="4" width="23.21875" style="8" customWidth="1"/>
    <col min="5" max="5" width="29.77734375" style="8" bestFit="1" customWidth="1"/>
    <col min="6" max="6" width="32" style="8" customWidth="1"/>
    <col min="7" max="7" width="23.5546875" style="8" customWidth="1"/>
    <col min="8" max="8" width="16.5546875" style="8" customWidth="1"/>
    <col min="9" max="10" width="26.77734375" style="8" customWidth="1"/>
    <col min="11" max="11" width="32.77734375" style="8" customWidth="1"/>
    <col min="12" max="12" width="25.44140625" style="8" customWidth="1"/>
    <col min="13" max="256" width="8.77734375" style="8"/>
    <col min="257" max="257" width="1.44140625" style="8" customWidth="1"/>
    <col min="258" max="258" width="3.77734375" style="8" customWidth="1"/>
    <col min="259" max="259" width="17.109375" style="8" customWidth="1"/>
    <col min="260" max="260" width="16.21875" style="8" customWidth="1"/>
    <col min="261" max="261" width="23.21875" style="8" customWidth="1"/>
    <col min="262" max="262" width="29.77734375" style="8" bestFit="1" customWidth="1"/>
    <col min="263" max="263" width="16.109375" style="8" customWidth="1"/>
    <col min="264" max="264" width="16.5546875" style="8" customWidth="1"/>
    <col min="265" max="265" width="16.44140625" style="8" customWidth="1"/>
    <col min="266" max="266" width="36.77734375" style="8" customWidth="1"/>
    <col min="267" max="267" width="8.77734375" style="8"/>
    <col min="268" max="268" width="2" style="8" customWidth="1"/>
    <col min="269" max="512" width="8.77734375" style="8"/>
    <col min="513" max="513" width="1.44140625" style="8" customWidth="1"/>
    <col min="514" max="514" width="3.77734375" style="8" customWidth="1"/>
    <col min="515" max="515" width="17.109375" style="8" customWidth="1"/>
    <col min="516" max="516" width="16.21875" style="8" customWidth="1"/>
    <col min="517" max="517" width="23.21875" style="8" customWidth="1"/>
    <col min="518" max="518" width="29.77734375" style="8" bestFit="1" customWidth="1"/>
    <col min="519" max="519" width="16.109375" style="8" customWidth="1"/>
    <col min="520" max="520" width="16.5546875" style="8" customWidth="1"/>
    <col min="521" max="521" width="16.44140625" style="8" customWidth="1"/>
    <col min="522" max="522" width="36.77734375" style="8" customWidth="1"/>
    <col min="523" max="523" width="8.77734375" style="8"/>
    <col min="524" max="524" width="2" style="8" customWidth="1"/>
    <col min="525" max="768" width="8.77734375" style="8"/>
    <col min="769" max="769" width="1.44140625" style="8" customWidth="1"/>
    <col min="770" max="770" width="3.77734375" style="8" customWidth="1"/>
    <col min="771" max="771" width="17.109375" style="8" customWidth="1"/>
    <col min="772" max="772" width="16.21875" style="8" customWidth="1"/>
    <col min="773" max="773" width="23.21875" style="8" customWidth="1"/>
    <col min="774" max="774" width="29.77734375" style="8" bestFit="1" customWidth="1"/>
    <col min="775" max="775" width="16.109375" style="8" customWidth="1"/>
    <col min="776" max="776" width="16.5546875" style="8" customWidth="1"/>
    <col min="777" max="777" width="16.44140625" style="8" customWidth="1"/>
    <col min="778" max="778" width="36.77734375" style="8" customWidth="1"/>
    <col min="779" max="779" width="8.77734375" style="8"/>
    <col min="780" max="780" width="2" style="8" customWidth="1"/>
    <col min="781" max="1024" width="8.77734375" style="8"/>
    <col min="1025" max="1025" width="1.44140625" style="8" customWidth="1"/>
    <col min="1026" max="1026" width="3.77734375" style="8" customWidth="1"/>
    <col min="1027" max="1027" width="17.109375" style="8" customWidth="1"/>
    <col min="1028" max="1028" width="16.21875" style="8" customWidth="1"/>
    <col min="1029" max="1029" width="23.21875" style="8" customWidth="1"/>
    <col min="1030" max="1030" width="29.77734375" style="8" bestFit="1" customWidth="1"/>
    <col min="1031" max="1031" width="16.109375" style="8" customWidth="1"/>
    <col min="1032" max="1032" width="16.5546875" style="8" customWidth="1"/>
    <col min="1033" max="1033" width="16.44140625" style="8" customWidth="1"/>
    <col min="1034" max="1034" width="36.77734375" style="8" customWidth="1"/>
    <col min="1035" max="1035" width="8.77734375" style="8"/>
    <col min="1036" max="1036" width="2" style="8" customWidth="1"/>
    <col min="1037" max="1280" width="8.77734375" style="8"/>
    <col min="1281" max="1281" width="1.44140625" style="8" customWidth="1"/>
    <col min="1282" max="1282" width="3.77734375" style="8" customWidth="1"/>
    <col min="1283" max="1283" width="17.109375" style="8" customWidth="1"/>
    <col min="1284" max="1284" width="16.21875" style="8" customWidth="1"/>
    <col min="1285" max="1285" width="23.21875" style="8" customWidth="1"/>
    <col min="1286" max="1286" width="29.77734375" style="8" bestFit="1" customWidth="1"/>
    <col min="1287" max="1287" width="16.109375" style="8" customWidth="1"/>
    <col min="1288" max="1288" width="16.5546875" style="8" customWidth="1"/>
    <col min="1289" max="1289" width="16.44140625" style="8" customWidth="1"/>
    <col min="1290" max="1290" width="36.77734375" style="8" customWidth="1"/>
    <col min="1291" max="1291" width="8.77734375" style="8"/>
    <col min="1292" max="1292" width="2" style="8" customWidth="1"/>
    <col min="1293" max="1536" width="8.77734375" style="8"/>
    <col min="1537" max="1537" width="1.44140625" style="8" customWidth="1"/>
    <col min="1538" max="1538" width="3.77734375" style="8" customWidth="1"/>
    <col min="1539" max="1539" width="17.109375" style="8" customWidth="1"/>
    <col min="1540" max="1540" width="16.21875" style="8" customWidth="1"/>
    <col min="1541" max="1541" width="23.21875" style="8" customWidth="1"/>
    <col min="1542" max="1542" width="29.77734375" style="8" bestFit="1" customWidth="1"/>
    <col min="1543" max="1543" width="16.109375" style="8" customWidth="1"/>
    <col min="1544" max="1544" width="16.5546875" style="8" customWidth="1"/>
    <col min="1545" max="1545" width="16.44140625" style="8" customWidth="1"/>
    <col min="1546" max="1546" width="36.77734375" style="8" customWidth="1"/>
    <col min="1547" max="1547" width="8.77734375" style="8"/>
    <col min="1548" max="1548" width="2" style="8" customWidth="1"/>
    <col min="1549" max="1792" width="8.77734375" style="8"/>
    <col min="1793" max="1793" width="1.44140625" style="8" customWidth="1"/>
    <col min="1794" max="1794" width="3.77734375" style="8" customWidth="1"/>
    <col min="1795" max="1795" width="17.109375" style="8" customWidth="1"/>
    <col min="1796" max="1796" width="16.21875" style="8" customWidth="1"/>
    <col min="1797" max="1797" width="23.21875" style="8" customWidth="1"/>
    <col min="1798" max="1798" width="29.77734375" style="8" bestFit="1" customWidth="1"/>
    <col min="1799" max="1799" width="16.109375" style="8" customWidth="1"/>
    <col min="1800" max="1800" width="16.5546875" style="8" customWidth="1"/>
    <col min="1801" max="1801" width="16.44140625" style="8" customWidth="1"/>
    <col min="1802" max="1802" width="36.77734375" style="8" customWidth="1"/>
    <col min="1803" max="1803" width="8.77734375" style="8"/>
    <col min="1804" max="1804" width="2" style="8" customWidth="1"/>
    <col min="1805" max="2048" width="8.77734375" style="8"/>
    <col min="2049" max="2049" width="1.44140625" style="8" customWidth="1"/>
    <col min="2050" max="2050" width="3.77734375" style="8" customWidth="1"/>
    <col min="2051" max="2051" width="17.109375" style="8" customWidth="1"/>
    <col min="2052" max="2052" width="16.21875" style="8" customWidth="1"/>
    <col min="2053" max="2053" width="23.21875" style="8" customWidth="1"/>
    <col min="2054" max="2054" width="29.77734375" style="8" bestFit="1" customWidth="1"/>
    <col min="2055" max="2055" width="16.109375" style="8" customWidth="1"/>
    <col min="2056" max="2056" width="16.5546875" style="8" customWidth="1"/>
    <col min="2057" max="2057" width="16.44140625" style="8" customWidth="1"/>
    <col min="2058" max="2058" width="36.77734375" style="8" customWidth="1"/>
    <col min="2059" max="2059" width="8.77734375" style="8"/>
    <col min="2060" max="2060" width="2" style="8" customWidth="1"/>
    <col min="2061" max="2304" width="8.77734375" style="8"/>
    <col min="2305" max="2305" width="1.44140625" style="8" customWidth="1"/>
    <col min="2306" max="2306" width="3.77734375" style="8" customWidth="1"/>
    <col min="2307" max="2307" width="17.109375" style="8" customWidth="1"/>
    <col min="2308" max="2308" width="16.21875" style="8" customWidth="1"/>
    <col min="2309" max="2309" width="23.21875" style="8" customWidth="1"/>
    <col min="2310" max="2310" width="29.77734375" style="8" bestFit="1" customWidth="1"/>
    <col min="2311" max="2311" width="16.109375" style="8" customWidth="1"/>
    <col min="2312" max="2312" width="16.5546875" style="8" customWidth="1"/>
    <col min="2313" max="2313" width="16.44140625" style="8" customWidth="1"/>
    <col min="2314" max="2314" width="36.77734375" style="8" customWidth="1"/>
    <col min="2315" max="2315" width="8.77734375" style="8"/>
    <col min="2316" max="2316" width="2" style="8" customWidth="1"/>
    <col min="2317" max="2560" width="8.77734375" style="8"/>
    <col min="2561" max="2561" width="1.44140625" style="8" customWidth="1"/>
    <col min="2562" max="2562" width="3.77734375" style="8" customWidth="1"/>
    <col min="2563" max="2563" width="17.109375" style="8" customWidth="1"/>
    <col min="2564" max="2564" width="16.21875" style="8" customWidth="1"/>
    <col min="2565" max="2565" width="23.21875" style="8" customWidth="1"/>
    <col min="2566" max="2566" width="29.77734375" style="8" bestFit="1" customWidth="1"/>
    <col min="2567" max="2567" width="16.109375" style="8" customWidth="1"/>
    <col min="2568" max="2568" width="16.5546875" style="8" customWidth="1"/>
    <col min="2569" max="2569" width="16.44140625" style="8" customWidth="1"/>
    <col min="2570" max="2570" width="36.77734375" style="8" customWidth="1"/>
    <col min="2571" max="2571" width="8.77734375" style="8"/>
    <col min="2572" max="2572" width="2" style="8" customWidth="1"/>
    <col min="2573" max="2816" width="8.77734375" style="8"/>
    <col min="2817" max="2817" width="1.44140625" style="8" customWidth="1"/>
    <col min="2818" max="2818" width="3.77734375" style="8" customWidth="1"/>
    <col min="2819" max="2819" width="17.109375" style="8" customWidth="1"/>
    <col min="2820" max="2820" width="16.21875" style="8" customWidth="1"/>
    <col min="2821" max="2821" width="23.21875" style="8" customWidth="1"/>
    <col min="2822" max="2822" width="29.77734375" style="8" bestFit="1" customWidth="1"/>
    <col min="2823" max="2823" width="16.109375" style="8" customWidth="1"/>
    <col min="2824" max="2824" width="16.5546875" style="8" customWidth="1"/>
    <col min="2825" max="2825" width="16.44140625" style="8" customWidth="1"/>
    <col min="2826" max="2826" width="36.77734375" style="8" customWidth="1"/>
    <col min="2827" max="2827" width="8.77734375" style="8"/>
    <col min="2828" max="2828" width="2" style="8" customWidth="1"/>
    <col min="2829" max="3072" width="8.77734375" style="8"/>
    <col min="3073" max="3073" width="1.44140625" style="8" customWidth="1"/>
    <col min="3074" max="3074" width="3.77734375" style="8" customWidth="1"/>
    <col min="3075" max="3075" width="17.109375" style="8" customWidth="1"/>
    <col min="3076" max="3076" width="16.21875" style="8" customWidth="1"/>
    <col min="3077" max="3077" width="23.21875" style="8" customWidth="1"/>
    <col min="3078" max="3078" width="29.77734375" style="8" bestFit="1" customWidth="1"/>
    <col min="3079" max="3079" width="16.109375" style="8" customWidth="1"/>
    <col min="3080" max="3080" width="16.5546875" style="8" customWidth="1"/>
    <col min="3081" max="3081" width="16.44140625" style="8" customWidth="1"/>
    <col min="3082" max="3082" width="36.77734375" style="8" customWidth="1"/>
    <col min="3083" max="3083" width="8.77734375" style="8"/>
    <col min="3084" max="3084" width="2" style="8" customWidth="1"/>
    <col min="3085" max="3328" width="8.77734375" style="8"/>
    <col min="3329" max="3329" width="1.44140625" style="8" customWidth="1"/>
    <col min="3330" max="3330" width="3.77734375" style="8" customWidth="1"/>
    <col min="3331" max="3331" width="17.109375" style="8" customWidth="1"/>
    <col min="3332" max="3332" width="16.21875" style="8" customWidth="1"/>
    <col min="3333" max="3333" width="23.21875" style="8" customWidth="1"/>
    <col min="3334" max="3334" width="29.77734375" style="8" bestFit="1" customWidth="1"/>
    <col min="3335" max="3335" width="16.109375" style="8" customWidth="1"/>
    <col min="3336" max="3336" width="16.5546875" style="8" customWidth="1"/>
    <col min="3337" max="3337" width="16.44140625" style="8" customWidth="1"/>
    <col min="3338" max="3338" width="36.77734375" style="8" customWidth="1"/>
    <col min="3339" max="3339" width="8.77734375" style="8"/>
    <col min="3340" max="3340" width="2" style="8" customWidth="1"/>
    <col min="3341" max="3584" width="8.77734375" style="8"/>
    <col min="3585" max="3585" width="1.44140625" style="8" customWidth="1"/>
    <col min="3586" max="3586" width="3.77734375" style="8" customWidth="1"/>
    <col min="3587" max="3587" width="17.109375" style="8" customWidth="1"/>
    <col min="3588" max="3588" width="16.21875" style="8" customWidth="1"/>
    <col min="3589" max="3589" width="23.21875" style="8" customWidth="1"/>
    <col min="3590" max="3590" width="29.77734375" style="8" bestFit="1" customWidth="1"/>
    <col min="3591" max="3591" width="16.109375" style="8" customWidth="1"/>
    <col min="3592" max="3592" width="16.5546875" style="8" customWidth="1"/>
    <col min="3593" max="3593" width="16.44140625" style="8" customWidth="1"/>
    <col min="3594" max="3594" width="36.77734375" style="8" customWidth="1"/>
    <col min="3595" max="3595" width="8.77734375" style="8"/>
    <col min="3596" max="3596" width="2" style="8" customWidth="1"/>
    <col min="3597" max="3840" width="8.77734375" style="8"/>
    <col min="3841" max="3841" width="1.44140625" style="8" customWidth="1"/>
    <col min="3842" max="3842" width="3.77734375" style="8" customWidth="1"/>
    <col min="3843" max="3843" width="17.109375" style="8" customWidth="1"/>
    <col min="3844" max="3844" width="16.21875" style="8" customWidth="1"/>
    <col min="3845" max="3845" width="23.21875" style="8" customWidth="1"/>
    <col min="3846" max="3846" width="29.77734375" style="8" bestFit="1" customWidth="1"/>
    <col min="3847" max="3847" width="16.109375" style="8" customWidth="1"/>
    <col min="3848" max="3848" width="16.5546875" style="8" customWidth="1"/>
    <col min="3849" max="3849" width="16.44140625" style="8" customWidth="1"/>
    <col min="3850" max="3850" width="36.77734375" style="8" customWidth="1"/>
    <col min="3851" max="3851" width="8.77734375" style="8"/>
    <col min="3852" max="3852" width="2" style="8" customWidth="1"/>
    <col min="3853" max="4096" width="8.77734375" style="8"/>
    <col min="4097" max="4097" width="1.44140625" style="8" customWidth="1"/>
    <col min="4098" max="4098" width="3.77734375" style="8" customWidth="1"/>
    <col min="4099" max="4099" width="17.109375" style="8" customWidth="1"/>
    <col min="4100" max="4100" width="16.21875" style="8" customWidth="1"/>
    <col min="4101" max="4101" width="23.21875" style="8" customWidth="1"/>
    <col min="4102" max="4102" width="29.77734375" style="8" bestFit="1" customWidth="1"/>
    <col min="4103" max="4103" width="16.109375" style="8" customWidth="1"/>
    <col min="4104" max="4104" width="16.5546875" style="8" customWidth="1"/>
    <col min="4105" max="4105" width="16.44140625" style="8" customWidth="1"/>
    <col min="4106" max="4106" width="36.77734375" style="8" customWidth="1"/>
    <col min="4107" max="4107" width="8.77734375" style="8"/>
    <col min="4108" max="4108" width="2" style="8" customWidth="1"/>
    <col min="4109" max="4352" width="8.77734375" style="8"/>
    <col min="4353" max="4353" width="1.44140625" style="8" customWidth="1"/>
    <col min="4354" max="4354" width="3.77734375" style="8" customWidth="1"/>
    <col min="4355" max="4355" width="17.109375" style="8" customWidth="1"/>
    <col min="4356" max="4356" width="16.21875" style="8" customWidth="1"/>
    <col min="4357" max="4357" width="23.21875" style="8" customWidth="1"/>
    <col min="4358" max="4358" width="29.77734375" style="8" bestFit="1" customWidth="1"/>
    <col min="4359" max="4359" width="16.109375" style="8" customWidth="1"/>
    <col min="4360" max="4360" width="16.5546875" style="8" customWidth="1"/>
    <col min="4361" max="4361" width="16.44140625" style="8" customWidth="1"/>
    <col min="4362" max="4362" width="36.77734375" style="8" customWidth="1"/>
    <col min="4363" max="4363" width="8.77734375" style="8"/>
    <col min="4364" max="4364" width="2" style="8" customWidth="1"/>
    <col min="4365" max="4608" width="8.77734375" style="8"/>
    <col min="4609" max="4609" width="1.44140625" style="8" customWidth="1"/>
    <col min="4610" max="4610" width="3.77734375" style="8" customWidth="1"/>
    <col min="4611" max="4611" width="17.109375" style="8" customWidth="1"/>
    <col min="4612" max="4612" width="16.21875" style="8" customWidth="1"/>
    <col min="4613" max="4613" width="23.21875" style="8" customWidth="1"/>
    <col min="4614" max="4614" width="29.77734375" style="8" bestFit="1" customWidth="1"/>
    <col min="4615" max="4615" width="16.109375" style="8" customWidth="1"/>
    <col min="4616" max="4616" width="16.5546875" style="8" customWidth="1"/>
    <col min="4617" max="4617" width="16.44140625" style="8" customWidth="1"/>
    <col min="4618" max="4618" width="36.77734375" style="8" customWidth="1"/>
    <col min="4619" max="4619" width="8.77734375" style="8"/>
    <col min="4620" max="4620" width="2" style="8" customWidth="1"/>
    <col min="4621" max="4864" width="8.77734375" style="8"/>
    <col min="4865" max="4865" width="1.44140625" style="8" customWidth="1"/>
    <col min="4866" max="4866" width="3.77734375" style="8" customWidth="1"/>
    <col min="4867" max="4867" width="17.109375" style="8" customWidth="1"/>
    <col min="4868" max="4868" width="16.21875" style="8" customWidth="1"/>
    <col min="4869" max="4869" width="23.21875" style="8" customWidth="1"/>
    <col min="4870" max="4870" width="29.77734375" style="8" bestFit="1" customWidth="1"/>
    <col min="4871" max="4871" width="16.109375" style="8" customWidth="1"/>
    <col min="4872" max="4872" width="16.5546875" style="8" customWidth="1"/>
    <col min="4873" max="4873" width="16.44140625" style="8" customWidth="1"/>
    <col min="4874" max="4874" width="36.77734375" style="8" customWidth="1"/>
    <col min="4875" max="4875" width="8.77734375" style="8"/>
    <col min="4876" max="4876" width="2" style="8" customWidth="1"/>
    <col min="4877" max="5120" width="8.77734375" style="8"/>
    <col min="5121" max="5121" width="1.44140625" style="8" customWidth="1"/>
    <col min="5122" max="5122" width="3.77734375" style="8" customWidth="1"/>
    <col min="5123" max="5123" width="17.109375" style="8" customWidth="1"/>
    <col min="5124" max="5124" width="16.21875" style="8" customWidth="1"/>
    <col min="5125" max="5125" width="23.21875" style="8" customWidth="1"/>
    <col min="5126" max="5126" width="29.77734375" style="8" bestFit="1" customWidth="1"/>
    <col min="5127" max="5127" width="16.109375" style="8" customWidth="1"/>
    <col min="5128" max="5128" width="16.5546875" style="8" customWidth="1"/>
    <col min="5129" max="5129" width="16.44140625" style="8" customWidth="1"/>
    <col min="5130" max="5130" width="36.77734375" style="8" customWidth="1"/>
    <col min="5131" max="5131" width="8.77734375" style="8"/>
    <col min="5132" max="5132" width="2" style="8" customWidth="1"/>
    <col min="5133" max="5376" width="8.77734375" style="8"/>
    <col min="5377" max="5377" width="1.44140625" style="8" customWidth="1"/>
    <col min="5378" max="5378" width="3.77734375" style="8" customWidth="1"/>
    <col min="5379" max="5379" width="17.109375" style="8" customWidth="1"/>
    <col min="5380" max="5380" width="16.21875" style="8" customWidth="1"/>
    <col min="5381" max="5381" width="23.21875" style="8" customWidth="1"/>
    <col min="5382" max="5382" width="29.77734375" style="8" bestFit="1" customWidth="1"/>
    <col min="5383" max="5383" width="16.109375" style="8" customWidth="1"/>
    <col min="5384" max="5384" width="16.5546875" style="8" customWidth="1"/>
    <col min="5385" max="5385" width="16.44140625" style="8" customWidth="1"/>
    <col min="5386" max="5386" width="36.77734375" style="8" customWidth="1"/>
    <col min="5387" max="5387" width="8.77734375" style="8"/>
    <col min="5388" max="5388" width="2" style="8" customWidth="1"/>
    <col min="5389" max="5632" width="8.77734375" style="8"/>
    <col min="5633" max="5633" width="1.44140625" style="8" customWidth="1"/>
    <col min="5634" max="5634" width="3.77734375" style="8" customWidth="1"/>
    <col min="5635" max="5635" width="17.109375" style="8" customWidth="1"/>
    <col min="5636" max="5636" width="16.21875" style="8" customWidth="1"/>
    <col min="5637" max="5637" width="23.21875" style="8" customWidth="1"/>
    <col min="5638" max="5638" width="29.77734375" style="8" bestFit="1" customWidth="1"/>
    <col min="5639" max="5639" width="16.109375" style="8" customWidth="1"/>
    <col min="5640" max="5640" width="16.5546875" style="8" customWidth="1"/>
    <col min="5641" max="5641" width="16.44140625" style="8" customWidth="1"/>
    <col min="5642" max="5642" width="36.77734375" style="8" customWidth="1"/>
    <col min="5643" max="5643" width="8.77734375" style="8"/>
    <col min="5644" max="5644" width="2" style="8" customWidth="1"/>
    <col min="5645" max="5888" width="8.77734375" style="8"/>
    <col min="5889" max="5889" width="1.44140625" style="8" customWidth="1"/>
    <col min="5890" max="5890" width="3.77734375" style="8" customWidth="1"/>
    <col min="5891" max="5891" width="17.109375" style="8" customWidth="1"/>
    <col min="5892" max="5892" width="16.21875" style="8" customWidth="1"/>
    <col min="5893" max="5893" width="23.21875" style="8" customWidth="1"/>
    <col min="5894" max="5894" width="29.77734375" style="8" bestFit="1" customWidth="1"/>
    <col min="5895" max="5895" width="16.109375" style="8" customWidth="1"/>
    <col min="5896" max="5896" width="16.5546875" style="8" customWidth="1"/>
    <col min="5897" max="5897" width="16.44140625" style="8" customWidth="1"/>
    <col min="5898" max="5898" width="36.77734375" style="8" customWidth="1"/>
    <col min="5899" max="5899" width="8.77734375" style="8"/>
    <col min="5900" max="5900" width="2" style="8" customWidth="1"/>
    <col min="5901" max="6144" width="8.77734375" style="8"/>
    <col min="6145" max="6145" width="1.44140625" style="8" customWidth="1"/>
    <col min="6146" max="6146" width="3.77734375" style="8" customWidth="1"/>
    <col min="6147" max="6147" width="17.109375" style="8" customWidth="1"/>
    <col min="6148" max="6148" width="16.21875" style="8" customWidth="1"/>
    <col min="6149" max="6149" width="23.21875" style="8" customWidth="1"/>
    <col min="6150" max="6150" width="29.77734375" style="8" bestFit="1" customWidth="1"/>
    <col min="6151" max="6151" width="16.109375" style="8" customWidth="1"/>
    <col min="6152" max="6152" width="16.5546875" style="8" customWidth="1"/>
    <col min="6153" max="6153" width="16.44140625" style="8" customWidth="1"/>
    <col min="6154" max="6154" width="36.77734375" style="8" customWidth="1"/>
    <col min="6155" max="6155" width="8.77734375" style="8"/>
    <col min="6156" max="6156" width="2" style="8" customWidth="1"/>
    <col min="6157" max="6400" width="8.77734375" style="8"/>
    <col min="6401" max="6401" width="1.44140625" style="8" customWidth="1"/>
    <col min="6402" max="6402" width="3.77734375" style="8" customWidth="1"/>
    <col min="6403" max="6403" width="17.109375" style="8" customWidth="1"/>
    <col min="6404" max="6404" width="16.21875" style="8" customWidth="1"/>
    <col min="6405" max="6405" width="23.21875" style="8" customWidth="1"/>
    <col min="6406" max="6406" width="29.77734375" style="8" bestFit="1" customWidth="1"/>
    <col min="6407" max="6407" width="16.109375" style="8" customWidth="1"/>
    <col min="6408" max="6408" width="16.5546875" style="8" customWidth="1"/>
    <col min="6409" max="6409" width="16.44140625" style="8" customWidth="1"/>
    <col min="6410" max="6410" width="36.77734375" style="8" customWidth="1"/>
    <col min="6411" max="6411" width="8.77734375" style="8"/>
    <col min="6412" max="6412" width="2" style="8" customWidth="1"/>
    <col min="6413" max="6656" width="8.77734375" style="8"/>
    <col min="6657" max="6657" width="1.44140625" style="8" customWidth="1"/>
    <col min="6658" max="6658" width="3.77734375" style="8" customWidth="1"/>
    <col min="6659" max="6659" width="17.109375" style="8" customWidth="1"/>
    <col min="6660" max="6660" width="16.21875" style="8" customWidth="1"/>
    <col min="6661" max="6661" width="23.21875" style="8" customWidth="1"/>
    <col min="6662" max="6662" width="29.77734375" style="8" bestFit="1" customWidth="1"/>
    <col min="6663" max="6663" width="16.109375" style="8" customWidth="1"/>
    <col min="6664" max="6664" width="16.5546875" style="8" customWidth="1"/>
    <col min="6665" max="6665" width="16.44140625" style="8" customWidth="1"/>
    <col min="6666" max="6666" width="36.77734375" style="8" customWidth="1"/>
    <col min="6667" max="6667" width="8.77734375" style="8"/>
    <col min="6668" max="6668" width="2" style="8" customWidth="1"/>
    <col min="6669" max="6912" width="8.77734375" style="8"/>
    <col min="6913" max="6913" width="1.44140625" style="8" customWidth="1"/>
    <col min="6914" max="6914" width="3.77734375" style="8" customWidth="1"/>
    <col min="6915" max="6915" width="17.109375" style="8" customWidth="1"/>
    <col min="6916" max="6916" width="16.21875" style="8" customWidth="1"/>
    <col min="6917" max="6917" width="23.21875" style="8" customWidth="1"/>
    <col min="6918" max="6918" width="29.77734375" style="8" bestFit="1" customWidth="1"/>
    <col min="6919" max="6919" width="16.109375" style="8" customWidth="1"/>
    <col min="6920" max="6920" width="16.5546875" style="8" customWidth="1"/>
    <col min="6921" max="6921" width="16.44140625" style="8" customWidth="1"/>
    <col min="6922" max="6922" width="36.77734375" style="8" customWidth="1"/>
    <col min="6923" max="6923" width="8.77734375" style="8"/>
    <col min="6924" max="6924" width="2" style="8" customWidth="1"/>
    <col min="6925" max="7168" width="8.77734375" style="8"/>
    <col min="7169" max="7169" width="1.44140625" style="8" customWidth="1"/>
    <col min="7170" max="7170" width="3.77734375" style="8" customWidth="1"/>
    <col min="7171" max="7171" width="17.109375" style="8" customWidth="1"/>
    <col min="7172" max="7172" width="16.21875" style="8" customWidth="1"/>
    <col min="7173" max="7173" width="23.21875" style="8" customWidth="1"/>
    <col min="7174" max="7174" width="29.77734375" style="8" bestFit="1" customWidth="1"/>
    <col min="7175" max="7175" width="16.109375" style="8" customWidth="1"/>
    <col min="7176" max="7176" width="16.5546875" style="8" customWidth="1"/>
    <col min="7177" max="7177" width="16.44140625" style="8" customWidth="1"/>
    <col min="7178" max="7178" width="36.77734375" style="8" customWidth="1"/>
    <col min="7179" max="7179" width="8.77734375" style="8"/>
    <col min="7180" max="7180" width="2" style="8" customWidth="1"/>
    <col min="7181" max="7424" width="8.77734375" style="8"/>
    <col min="7425" max="7425" width="1.44140625" style="8" customWidth="1"/>
    <col min="7426" max="7426" width="3.77734375" style="8" customWidth="1"/>
    <col min="7427" max="7427" width="17.109375" style="8" customWidth="1"/>
    <col min="7428" max="7428" width="16.21875" style="8" customWidth="1"/>
    <col min="7429" max="7429" width="23.21875" style="8" customWidth="1"/>
    <col min="7430" max="7430" width="29.77734375" style="8" bestFit="1" customWidth="1"/>
    <col min="7431" max="7431" width="16.109375" style="8" customWidth="1"/>
    <col min="7432" max="7432" width="16.5546875" style="8" customWidth="1"/>
    <col min="7433" max="7433" width="16.44140625" style="8" customWidth="1"/>
    <col min="7434" max="7434" width="36.77734375" style="8" customWidth="1"/>
    <col min="7435" max="7435" width="8.77734375" style="8"/>
    <col min="7436" max="7436" width="2" style="8" customWidth="1"/>
    <col min="7437" max="7680" width="8.77734375" style="8"/>
    <col min="7681" max="7681" width="1.44140625" style="8" customWidth="1"/>
    <col min="7682" max="7682" width="3.77734375" style="8" customWidth="1"/>
    <col min="7683" max="7683" width="17.109375" style="8" customWidth="1"/>
    <col min="7684" max="7684" width="16.21875" style="8" customWidth="1"/>
    <col min="7685" max="7685" width="23.21875" style="8" customWidth="1"/>
    <col min="7686" max="7686" width="29.77734375" style="8" bestFit="1" customWidth="1"/>
    <col min="7687" max="7687" width="16.109375" style="8" customWidth="1"/>
    <col min="7688" max="7688" width="16.5546875" style="8" customWidth="1"/>
    <col min="7689" max="7689" width="16.44140625" style="8" customWidth="1"/>
    <col min="7690" max="7690" width="36.77734375" style="8" customWidth="1"/>
    <col min="7691" max="7691" width="8.77734375" style="8"/>
    <col min="7692" max="7692" width="2" style="8" customWidth="1"/>
    <col min="7693" max="7936" width="8.77734375" style="8"/>
    <col min="7937" max="7937" width="1.44140625" style="8" customWidth="1"/>
    <col min="7938" max="7938" width="3.77734375" style="8" customWidth="1"/>
    <col min="7939" max="7939" width="17.109375" style="8" customWidth="1"/>
    <col min="7940" max="7940" width="16.21875" style="8" customWidth="1"/>
    <col min="7941" max="7941" width="23.21875" style="8" customWidth="1"/>
    <col min="7942" max="7942" width="29.77734375" style="8" bestFit="1" customWidth="1"/>
    <col min="7943" max="7943" width="16.109375" style="8" customWidth="1"/>
    <col min="7944" max="7944" width="16.5546875" style="8" customWidth="1"/>
    <col min="7945" max="7945" width="16.44140625" style="8" customWidth="1"/>
    <col min="7946" max="7946" width="36.77734375" style="8" customWidth="1"/>
    <col min="7947" max="7947" width="8.77734375" style="8"/>
    <col min="7948" max="7948" width="2" style="8" customWidth="1"/>
    <col min="7949" max="8192" width="8.77734375" style="8"/>
    <col min="8193" max="8193" width="1.44140625" style="8" customWidth="1"/>
    <col min="8194" max="8194" width="3.77734375" style="8" customWidth="1"/>
    <col min="8195" max="8195" width="17.109375" style="8" customWidth="1"/>
    <col min="8196" max="8196" width="16.21875" style="8" customWidth="1"/>
    <col min="8197" max="8197" width="23.21875" style="8" customWidth="1"/>
    <col min="8198" max="8198" width="29.77734375" style="8" bestFit="1" customWidth="1"/>
    <col min="8199" max="8199" width="16.109375" style="8" customWidth="1"/>
    <col min="8200" max="8200" width="16.5546875" style="8" customWidth="1"/>
    <col min="8201" max="8201" width="16.44140625" style="8" customWidth="1"/>
    <col min="8202" max="8202" width="36.77734375" style="8" customWidth="1"/>
    <col min="8203" max="8203" width="8.77734375" style="8"/>
    <col min="8204" max="8204" width="2" style="8" customWidth="1"/>
    <col min="8205" max="8448" width="8.77734375" style="8"/>
    <col min="8449" max="8449" width="1.44140625" style="8" customWidth="1"/>
    <col min="8450" max="8450" width="3.77734375" style="8" customWidth="1"/>
    <col min="8451" max="8451" width="17.109375" style="8" customWidth="1"/>
    <col min="8452" max="8452" width="16.21875" style="8" customWidth="1"/>
    <col min="8453" max="8453" width="23.21875" style="8" customWidth="1"/>
    <col min="8454" max="8454" width="29.77734375" style="8" bestFit="1" customWidth="1"/>
    <col min="8455" max="8455" width="16.109375" style="8" customWidth="1"/>
    <col min="8456" max="8456" width="16.5546875" style="8" customWidth="1"/>
    <col min="8457" max="8457" width="16.44140625" style="8" customWidth="1"/>
    <col min="8458" max="8458" width="36.77734375" style="8" customWidth="1"/>
    <col min="8459" max="8459" width="8.77734375" style="8"/>
    <col min="8460" max="8460" width="2" style="8" customWidth="1"/>
    <col min="8461" max="8704" width="8.77734375" style="8"/>
    <col min="8705" max="8705" width="1.44140625" style="8" customWidth="1"/>
    <col min="8706" max="8706" width="3.77734375" style="8" customWidth="1"/>
    <col min="8707" max="8707" width="17.109375" style="8" customWidth="1"/>
    <col min="8708" max="8708" width="16.21875" style="8" customWidth="1"/>
    <col min="8709" max="8709" width="23.21875" style="8" customWidth="1"/>
    <col min="8710" max="8710" width="29.77734375" style="8" bestFit="1" customWidth="1"/>
    <col min="8711" max="8711" width="16.109375" style="8" customWidth="1"/>
    <col min="8712" max="8712" width="16.5546875" style="8" customWidth="1"/>
    <col min="8713" max="8713" width="16.44140625" style="8" customWidth="1"/>
    <col min="8714" max="8714" width="36.77734375" style="8" customWidth="1"/>
    <col min="8715" max="8715" width="8.77734375" style="8"/>
    <col min="8716" max="8716" width="2" style="8" customWidth="1"/>
    <col min="8717" max="8960" width="8.77734375" style="8"/>
    <col min="8961" max="8961" width="1.44140625" style="8" customWidth="1"/>
    <col min="8962" max="8962" width="3.77734375" style="8" customWidth="1"/>
    <col min="8963" max="8963" width="17.109375" style="8" customWidth="1"/>
    <col min="8964" max="8964" width="16.21875" style="8" customWidth="1"/>
    <col min="8965" max="8965" width="23.21875" style="8" customWidth="1"/>
    <col min="8966" max="8966" width="29.77734375" style="8" bestFit="1" customWidth="1"/>
    <col min="8967" max="8967" width="16.109375" style="8" customWidth="1"/>
    <col min="8968" max="8968" width="16.5546875" style="8" customWidth="1"/>
    <col min="8969" max="8969" width="16.44140625" style="8" customWidth="1"/>
    <col min="8970" max="8970" width="36.77734375" style="8" customWidth="1"/>
    <col min="8971" max="8971" width="8.77734375" style="8"/>
    <col min="8972" max="8972" width="2" style="8" customWidth="1"/>
    <col min="8973" max="9216" width="8.77734375" style="8"/>
    <col min="9217" max="9217" width="1.44140625" style="8" customWidth="1"/>
    <col min="9218" max="9218" width="3.77734375" style="8" customWidth="1"/>
    <col min="9219" max="9219" width="17.109375" style="8" customWidth="1"/>
    <col min="9220" max="9220" width="16.21875" style="8" customWidth="1"/>
    <col min="9221" max="9221" width="23.21875" style="8" customWidth="1"/>
    <col min="9222" max="9222" width="29.77734375" style="8" bestFit="1" customWidth="1"/>
    <col min="9223" max="9223" width="16.109375" style="8" customWidth="1"/>
    <col min="9224" max="9224" width="16.5546875" style="8" customWidth="1"/>
    <col min="9225" max="9225" width="16.44140625" style="8" customWidth="1"/>
    <col min="9226" max="9226" width="36.77734375" style="8" customWidth="1"/>
    <col min="9227" max="9227" width="8.77734375" style="8"/>
    <col min="9228" max="9228" width="2" style="8" customWidth="1"/>
    <col min="9229" max="9472" width="8.77734375" style="8"/>
    <col min="9473" max="9473" width="1.44140625" style="8" customWidth="1"/>
    <col min="9474" max="9474" width="3.77734375" style="8" customWidth="1"/>
    <col min="9475" max="9475" width="17.109375" style="8" customWidth="1"/>
    <col min="9476" max="9476" width="16.21875" style="8" customWidth="1"/>
    <col min="9477" max="9477" width="23.21875" style="8" customWidth="1"/>
    <col min="9478" max="9478" width="29.77734375" style="8" bestFit="1" customWidth="1"/>
    <col min="9479" max="9479" width="16.109375" style="8" customWidth="1"/>
    <col min="9480" max="9480" width="16.5546875" style="8" customWidth="1"/>
    <col min="9481" max="9481" width="16.44140625" style="8" customWidth="1"/>
    <col min="9482" max="9482" width="36.77734375" style="8" customWidth="1"/>
    <col min="9483" max="9483" width="8.77734375" style="8"/>
    <col min="9484" max="9484" width="2" style="8" customWidth="1"/>
    <col min="9485" max="9728" width="8.77734375" style="8"/>
    <col min="9729" max="9729" width="1.44140625" style="8" customWidth="1"/>
    <col min="9730" max="9730" width="3.77734375" style="8" customWidth="1"/>
    <col min="9731" max="9731" width="17.109375" style="8" customWidth="1"/>
    <col min="9732" max="9732" width="16.21875" style="8" customWidth="1"/>
    <col min="9733" max="9733" width="23.21875" style="8" customWidth="1"/>
    <col min="9734" max="9734" width="29.77734375" style="8" bestFit="1" customWidth="1"/>
    <col min="9735" max="9735" width="16.109375" style="8" customWidth="1"/>
    <col min="9736" max="9736" width="16.5546875" style="8" customWidth="1"/>
    <col min="9737" max="9737" width="16.44140625" style="8" customWidth="1"/>
    <col min="9738" max="9738" width="36.77734375" style="8" customWidth="1"/>
    <col min="9739" max="9739" width="8.77734375" style="8"/>
    <col min="9740" max="9740" width="2" style="8" customWidth="1"/>
    <col min="9741" max="9984" width="8.77734375" style="8"/>
    <col min="9985" max="9985" width="1.44140625" style="8" customWidth="1"/>
    <col min="9986" max="9986" width="3.77734375" style="8" customWidth="1"/>
    <col min="9987" max="9987" width="17.109375" style="8" customWidth="1"/>
    <col min="9988" max="9988" width="16.21875" style="8" customWidth="1"/>
    <col min="9989" max="9989" width="23.21875" style="8" customWidth="1"/>
    <col min="9990" max="9990" width="29.77734375" style="8" bestFit="1" customWidth="1"/>
    <col min="9991" max="9991" width="16.109375" style="8" customWidth="1"/>
    <col min="9992" max="9992" width="16.5546875" style="8" customWidth="1"/>
    <col min="9993" max="9993" width="16.44140625" style="8" customWidth="1"/>
    <col min="9994" max="9994" width="36.77734375" style="8" customWidth="1"/>
    <col min="9995" max="9995" width="8.77734375" style="8"/>
    <col min="9996" max="9996" width="2" style="8" customWidth="1"/>
    <col min="9997" max="10240" width="8.77734375" style="8"/>
    <col min="10241" max="10241" width="1.44140625" style="8" customWidth="1"/>
    <col min="10242" max="10242" width="3.77734375" style="8" customWidth="1"/>
    <col min="10243" max="10243" width="17.109375" style="8" customWidth="1"/>
    <col min="10244" max="10244" width="16.21875" style="8" customWidth="1"/>
    <col min="10245" max="10245" width="23.21875" style="8" customWidth="1"/>
    <col min="10246" max="10246" width="29.77734375" style="8" bestFit="1" customWidth="1"/>
    <col min="10247" max="10247" width="16.109375" style="8" customWidth="1"/>
    <col min="10248" max="10248" width="16.5546875" style="8" customWidth="1"/>
    <col min="10249" max="10249" width="16.44140625" style="8" customWidth="1"/>
    <col min="10250" max="10250" width="36.77734375" style="8" customWidth="1"/>
    <col min="10251" max="10251" width="8.77734375" style="8"/>
    <col min="10252" max="10252" width="2" style="8" customWidth="1"/>
    <col min="10253" max="10496" width="8.77734375" style="8"/>
    <col min="10497" max="10497" width="1.44140625" style="8" customWidth="1"/>
    <col min="10498" max="10498" width="3.77734375" style="8" customWidth="1"/>
    <col min="10499" max="10499" width="17.109375" style="8" customWidth="1"/>
    <col min="10500" max="10500" width="16.21875" style="8" customWidth="1"/>
    <col min="10501" max="10501" width="23.21875" style="8" customWidth="1"/>
    <col min="10502" max="10502" width="29.77734375" style="8" bestFit="1" customWidth="1"/>
    <col min="10503" max="10503" width="16.109375" style="8" customWidth="1"/>
    <col min="10504" max="10504" width="16.5546875" style="8" customWidth="1"/>
    <col min="10505" max="10505" width="16.44140625" style="8" customWidth="1"/>
    <col min="10506" max="10506" width="36.77734375" style="8" customWidth="1"/>
    <col min="10507" max="10507" width="8.77734375" style="8"/>
    <col min="10508" max="10508" width="2" style="8" customWidth="1"/>
    <col min="10509" max="10752" width="8.77734375" style="8"/>
    <col min="10753" max="10753" width="1.44140625" style="8" customWidth="1"/>
    <col min="10754" max="10754" width="3.77734375" style="8" customWidth="1"/>
    <col min="10755" max="10755" width="17.109375" style="8" customWidth="1"/>
    <col min="10756" max="10756" width="16.21875" style="8" customWidth="1"/>
    <col min="10757" max="10757" width="23.21875" style="8" customWidth="1"/>
    <col min="10758" max="10758" width="29.77734375" style="8" bestFit="1" customWidth="1"/>
    <col min="10759" max="10759" width="16.109375" style="8" customWidth="1"/>
    <col min="10760" max="10760" width="16.5546875" style="8" customWidth="1"/>
    <col min="10761" max="10761" width="16.44140625" style="8" customWidth="1"/>
    <col min="10762" max="10762" width="36.77734375" style="8" customWidth="1"/>
    <col min="10763" max="10763" width="8.77734375" style="8"/>
    <col min="10764" max="10764" width="2" style="8" customWidth="1"/>
    <col min="10765" max="11008" width="8.77734375" style="8"/>
    <col min="11009" max="11009" width="1.44140625" style="8" customWidth="1"/>
    <col min="11010" max="11010" width="3.77734375" style="8" customWidth="1"/>
    <col min="11011" max="11011" width="17.109375" style="8" customWidth="1"/>
    <col min="11012" max="11012" width="16.21875" style="8" customWidth="1"/>
    <col min="11013" max="11013" width="23.21875" style="8" customWidth="1"/>
    <col min="11014" max="11014" width="29.77734375" style="8" bestFit="1" customWidth="1"/>
    <col min="11015" max="11015" width="16.109375" style="8" customWidth="1"/>
    <col min="11016" max="11016" width="16.5546875" style="8" customWidth="1"/>
    <col min="11017" max="11017" width="16.44140625" style="8" customWidth="1"/>
    <col min="11018" max="11018" width="36.77734375" style="8" customWidth="1"/>
    <col min="11019" max="11019" width="8.77734375" style="8"/>
    <col min="11020" max="11020" width="2" style="8" customWidth="1"/>
    <col min="11021" max="11264" width="8.77734375" style="8"/>
    <col min="11265" max="11265" width="1.44140625" style="8" customWidth="1"/>
    <col min="11266" max="11266" width="3.77734375" style="8" customWidth="1"/>
    <col min="11267" max="11267" width="17.109375" style="8" customWidth="1"/>
    <col min="11268" max="11268" width="16.21875" style="8" customWidth="1"/>
    <col min="11269" max="11269" width="23.21875" style="8" customWidth="1"/>
    <col min="11270" max="11270" width="29.77734375" style="8" bestFit="1" customWidth="1"/>
    <col min="11271" max="11271" width="16.109375" style="8" customWidth="1"/>
    <col min="11272" max="11272" width="16.5546875" style="8" customWidth="1"/>
    <col min="11273" max="11273" width="16.44140625" style="8" customWidth="1"/>
    <col min="11274" max="11274" width="36.77734375" style="8" customWidth="1"/>
    <col min="11275" max="11275" width="8.77734375" style="8"/>
    <col min="11276" max="11276" width="2" style="8" customWidth="1"/>
    <col min="11277" max="11520" width="8.77734375" style="8"/>
    <col min="11521" max="11521" width="1.44140625" style="8" customWidth="1"/>
    <col min="11522" max="11522" width="3.77734375" style="8" customWidth="1"/>
    <col min="11523" max="11523" width="17.109375" style="8" customWidth="1"/>
    <col min="11524" max="11524" width="16.21875" style="8" customWidth="1"/>
    <col min="11525" max="11525" width="23.21875" style="8" customWidth="1"/>
    <col min="11526" max="11526" width="29.77734375" style="8" bestFit="1" customWidth="1"/>
    <col min="11527" max="11527" width="16.109375" style="8" customWidth="1"/>
    <col min="11528" max="11528" width="16.5546875" style="8" customWidth="1"/>
    <col min="11529" max="11529" width="16.44140625" style="8" customWidth="1"/>
    <col min="11530" max="11530" width="36.77734375" style="8" customWidth="1"/>
    <col min="11531" max="11531" width="8.77734375" style="8"/>
    <col min="11532" max="11532" width="2" style="8" customWidth="1"/>
    <col min="11533" max="11776" width="8.77734375" style="8"/>
    <col min="11777" max="11777" width="1.44140625" style="8" customWidth="1"/>
    <col min="11778" max="11778" width="3.77734375" style="8" customWidth="1"/>
    <col min="11779" max="11779" width="17.109375" style="8" customWidth="1"/>
    <col min="11780" max="11780" width="16.21875" style="8" customWidth="1"/>
    <col min="11781" max="11781" width="23.21875" style="8" customWidth="1"/>
    <col min="11782" max="11782" width="29.77734375" style="8" bestFit="1" customWidth="1"/>
    <col min="11783" max="11783" width="16.109375" style="8" customWidth="1"/>
    <col min="11784" max="11784" width="16.5546875" style="8" customWidth="1"/>
    <col min="11785" max="11785" width="16.44140625" style="8" customWidth="1"/>
    <col min="11786" max="11786" width="36.77734375" style="8" customWidth="1"/>
    <col min="11787" max="11787" width="8.77734375" style="8"/>
    <col min="11788" max="11788" width="2" style="8" customWidth="1"/>
    <col min="11789" max="12032" width="8.77734375" style="8"/>
    <col min="12033" max="12033" width="1.44140625" style="8" customWidth="1"/>
    <col min="12034" max="12034" width="3.77734375" style="8" customWidth="1"/>
    <col min="12035" max="12035" width="17.109375" style="8" customWidth="1"/>
    <col min="12036" max="12036" width="16.21875" style="8" customWidth="1"/>
    <col min="12037" max="12037" width="23.21875" style="8" customWidth="1"/>
    <col min="12038" max="12038" width="29.77734375" style="8" bestFit="1" customWidth="1"/>
    <col min="12039" max="12039" width="16.109375" style="8" customWidth="1"/>
    <col min="12040" max="12040" width="16.5546875" style="8" customWidth="1"/>
    <col min="12041" max="12041" width="16.44140625" style="8" customWidth="1"/>
    <col min="12042" max="12042" width="36.77734375" style="8" customWidth="1"/>
    <col min="12043" max="12043" width="8.77734375" style="8"/>
    <col min="12044" max="12044" width="2" style="8" customWidth="1"/>
    <col min="12045" max="12288" width="8.77734375" style="8"/>
    <col min="12289" max="12289" width="1.44140625" style="8" customWidth="1"/>
    <col min="12290" max="12290" width="3.77734375" style="8" customWidth="1"/>
    <col min="12291" max="12291" width="17.109375" style="8" customWidth="1"/>
    <col min="12292" max="12292" width="16.21875" style="8" customWidth="1"/>
    <col min="12293" max="12293" width="23.21875" style="8" customWidth="1"/>
    <col min="12294" max="12294" width="29.77734375" style="8" bestFit="1" customWidth="1"/>
    <col min="12295" max="12295" width="16.109375" style="8" customWidth="1"/>
    <col min="12296" max="12296" width="16.5546875" style="8" customWidth="1"/>
    <col min="12297" max="12297" width="16.44140625" style="8" customWidth="1"/>
    <col min="12298" max="12298" width="36.77734375" style="8" customWidth="1"/>
    <col min="12299" max="12299" width="8.77734375" style="8"/>
    <col min="12300" max="12300" width="2" style="8" customWidth="1"/>
    <col min="12301" max="12544" width="8.77734375" style="8"/>
    <col min="12545" max="12545" width="1.44140625" style="8" customWidth="1"/>
    <col min="12546" max="12546" width="3.77734375" style="8" customWidth="1"/>
    <col min="12547" max="12547" width="17.109375" style="8" customWidth="1"/>
    <col min="12548" max="12548" width="16.21875" style="8" customWidth="1"/>
    <col min="12549" max="12549" width="23.21875" style="8" customWidth="1"/>
    <col min="12550" max="12550" width="29.77734375" style="8" bestFit="1" customWidth="1"/>
    <col min="12551" max="12551" width="16.109375" style="8" customWidth="1"/>
    <col min="12552" max="12552" width="16.5546875" style="8" customWidth="1"/>
    <col min="12553" max="12553" width="16.44140625" style="8" customWidth="1"/>
    <col min="12554" max="12554" width="36.77734375" style="8" customWidth="1"/>
    <col min="12555" max="12555" width="8.77734375" style="8"/>
    <col min="12556" max="12556" width="2" style="8" customWidth="1"/>
    <col min="12557" max="12800" width="8.77734375" style="8"/>
    <col min="12801" max="12801" width="1.44140625" style="8" customWidth="1"/>
    <col min="12802" max="12802" width="3.77734375" style="8" customWidth="1"/>
    <col min="12803" max="12803" width="17.109375" style="8" customWidth="1"/>
    <col min="12804" max="12804" width="16.21875" style="8" customWidth="1"/>
    <col min="12805" max="12805" width="23.21875" style="8" customWidth="1"/>
    <col min="12806" max="12806" width="29.77734375" style="8" bestFit="1" customWidth="1"/>
    <col min="12807" max="12807" width="16.109375" style="8" customWidth="1"/>
    <col min="12808" max="12808" width="16.5546875" style="8" customWidth="1"/>
    <col min="12809" max="12809" width="16.44140625" style="8" customWidth="1"/>
    <col min="12810" max="12810" width="36.77734375" style="8" customWidth="1"/>
    <col min="12811" max="12811" width="8.77734375" style="8"/>
    <col min="12812" max="12812" width="2" style="8" customWidth="1"/>
    <col min="12813" max="13056" width="8.77734375" style="8"/>
    <col min="13057" max="13057" width="1.44140625" style="8" customWidth="1"/>
    <col min="13058" max="13058" width="3.77734375" style="8" customWidth="1"/>
    <col min="13059" max="13059" width="17.109375" style="8" customWidth="1"/>
    <col min="13060" max="13060" width="16.21875" style="8" customWidth="1"/>
    <col min="13061" max="13061" width="23.21875" style="8" customWidth="1"/>
    <col min="13062" max="13062" width="29.77734375" style="8" bestFit="1" customWidth="1"/>
    <col min="13063" max="13063" width="16.109375" style="8" customWidth="1"/>
    <col min="13064" max="13064" width="16.5546875" style="8" customWidth="1"/>
    <col min="13065" max="13065" width="16.44140625" style="8" customWidth="1"/>
    <col min="13066" max="13066" width="36.77734375" style="8" customWidth="1"/>
    <col min="13067" max="13067" width="8.77734375" style="8"/>
    <col min="13068" max="13068" width="2" style="8" customWidth="1"/>
    <col min="13069" max="13312" width="8.77734375" style="8"/>
    <col min="13313" max="13313" width="1.44140625" style="8" customWidth="1"/>
    <col min="13314" max="13314" width="3.77734375" style="8" customWidth="1"/>
    <col min="13315" max="13315" width="17.109375" style="8" customWidth="1"/>
    <col min="13316" max="13316" width="16.21875" style="8" customWidth="1"/>
    <col min="13317" max="13317" width="23.21875" style="8" customWidth="1"/>
    <col min="13318" max="13318" width="29.77734375" style="8" bestFit="1" customWidth="1"/>
    <col min="13319" max="13319" width="16.109375" style="8" customWidth="1"/>
    <col min="13320" max="13320" width="16.5546875" style="8" customWidth="1"/>
    <col min="13321" max="13321" width="16.44140625" style="8" customWidth="1"/>
    <col min="13322" max="13322" width="36.77734375" style="8" customWidth="1"/>
    <col min="13323" max="13323" width="8.77734375" style="8"/>
    <col min="13324" max="13324" width="2" style="8" customWidth="1"/>
    <col min="13325" max="13568" width="8.77734375" style="8"/>
    <col min="13569" max="13569" width="1.44140625" style="8" customWidth="1"/>
    <col min="13570" max="13570" width="3.77734375" style="8" customWidth="1"/>
    <col min="13571" max="13571" width="17.109375" style="8" customWidth="1"/>
    <col min="13572" max="13572" width="16.21875" style="8" customWidth="1"/>
    <col min="13573" max="13573" width="23.21875" style="8" customWidth="1"/>
    <col min="13574" max="13574" width="29.77734375" style="8" bestFit="1" customWidth="1"/>
    <col min="13575" max="13575" width="16.109375" style="8" customWidth="1"/>
    <col min="13576" max="13576" width="16.5546875" style="8" customWidth="1"/>
    <col min="13577" max="13577" width="16.44140625" style="8" customWidth="1"/>
    <col min="13578" max="13578" width="36.77734375" style="8" customWidth="1"/>
    <col min="13579" max="13579" width="8.77734375" style="8"/>
    <col min="13580" max="13580" width="2" style="8" customWidth="1"/>
    <col min="13581" max="13824" width="8.77734375" style="8"/>
    <col min="13825" max="13825" width="1.44140625" style="8" customWidth="1"/>
    <col min="13826" max="13826" width="3.77734375" style="8" customWidth="1"/>
    <col min="13827" max="13827" width="17.109375" style="8" customWidth="1"/>
    <col min="13828" max="13828" width="16.21875" style="8" customWidth="1"/>
    <col min="13829" max="13829" width="23.21875" style="8" customWidth="1"/>
    <col min="13830" max="13830" width="29.77734375" style="8" bestFit="1" customWidth="1"/>
    <col min="13831" max="13831" width="16.109375" style="8" customWidth="1"/>
    <col min="13832" max="13832" width="16.5546875" style="8" customWidth="1"/>
    <col min="13833" max="13833" width="16.44140625" style="8" customWidth="1"/>
    <col min="13834" max="13834" width="36.77734375" style="8" customWidth="1"/>
    <col min="13835" max="13835" width="8.77734375" style="8"/>
    <col min="13836" max="13836" width="2" style="8" customWidth="1"/>
    <col min="13837" max="14080" width="8.77734375" style="8"/>
    <col min="14081" max="14081" width="1.44140625" style="8" customWidth="1"/>
    <col min="14082" max="14082" width="3.77734375" style="8" customWidth="1"/>
    <col min="14083" max="14083" width="17.109375" style="8" customWidth="1"/>
    <col min="14084" max="14084" width="16.21875" style="8" customWidth="1"/>
    <col min="14085" max="14085" width="23.21875" style="8" customWidth="1"/>
    <col min="14086" max="14086" width="29.77734375" style="8" bestFit="1" customWidth="1"/>
    <col min="14087" max="14087" width="16.109375" style="8" customWidth="1"/>
    <col min="14088" max="14088" width="16.5546875" style="8" customWidth="1"/>
    <col min="14089" max="14089" width="16.44140625" style="8" customWidth="1"/>
    <col min="14090" max="14090" width="36.77734375" style="8" customWidth="1"/>
    <col min="14091" max="14091" width="8.77734375" style="8"/>
    <col min="14092" max="14092" width="2" style="8" customWidth="1"/>
    <col min="14093" max="14336" width="8.77734375" style="8"/>
    <col min="14337" max="14337" width="1.44140625" style="8" customWidth="1"/>
    <col min="14338" max="14338" width="3.77734375" style="8" customWidth="1"/>
    <col min="14339" max="14339" width="17.109375" style="8" customWidth="1"/>
    <col min="14340" max="14340" width="16.21875" style="8" customWidth="1"/>
    <col min="14341" max="14341" width="23.21875" style="8" customWidth="1"/>
    <col min="14342" max="14342" width="29.77734375" style="8" bestFit="1" customWidth="1"/>
    <col min="14343" max="14343" width="16.109375" style="8" customWidth="1"/>
    <col min="14344" max="14344" width="16.5546875" style="8" customWidth="1"/>
    <col min="14345" max="14345" width="16.44140625" style="8" customWidth="1"/>
    <col min="14346" max="14346" width="36.77734375" style="8" customWidth="1"/>
    <col min="14347" max="14347" width="8.77734375" style="8"/>
    <col min="14348" max="14348" width="2" style="8" customWidth="1"/>
    <col min="14349" max="14592" width="8.77734375" style="8"/>
    <col min="14593" max="14593" width="1.44140625" style="8" customWidth="1"/>
    <col min="14594" max="14594" width="3.77734375" style="8" customWidth="1"/>
    <col min="14595" max="14595" width="17.109375" style="8" customWidth="1"/>
    <col min="14596" max="14596" width="16.21875" style="8" customWidth="1"/>
    <col min="14597" max="14597" width="23.21875" style="8" customWidth="1"/>
    <col min="14598" max="14598" width="29.77734375" style="8" bestFit="1" customWidth="1"/>
    <col min="14599" max="14599" width="16.109375" style="8" customWidth="1"/>
    <col min="14600" max="14600" width="16.5546875" style="8" customWidth="1"/>
    <col min="14601" max="14601" width="16.44140625" style="8" customWidth="1"/>
    <col min="14602" max="14602" width="36.77734375" style="8" customWidth="1"/>
    <col min="14603" max="14603" width="8.77734375" style="8"/>
    <col min="14604" max="14604" width="2" style="8" customWidth="1"/>
    <col min="14605" max="14848" width="8.77734375" style="8"/>
    <col min="14849" max="14849" width="1.44140625" style="8" customWidth="1"/>
    <col min="14850" max="14850" width="3.77734375" style="8" customWidth="1"/>
    <col min="14851" max="14851" width="17.109375" style="8" customWidth="1"/>
    <col min="14852" max="14852" width="16.21875" style="8" customWidth="1"/>
    <col min="14853" max="14853" width="23.21875" style="8" customWidth="1"/>
    <col min="14854" max="14854" width="29.77734375" style="8" bestFit="1" customWidth="1"/>
    <col min="14855" max="14855" width="16.109375" style="8" customWidth="1"/>
    <col min="14856" max="14856" width="16.5546875" style="8" customWidth="1"/>
    <col min="14857" max="14857" width="16.44140625" style="8" customWidth="1"/>
    <col min="14858" max="14858" width="36.77734375" style="8" customWidth="1"/>
    <col min="14859" max="14859" width="8.77734375" style="8"/>
    <col min="14860" max="14860" width="2" style="8" customWidth="1"/>
    <col min="14861" max="15104" width="8.77734375" style="8"/>
    <col min="15105" max="15105" width="1.44140625" style="8" customWidth="1"/>
    <col min="15106" max="15106" width="3.77734375" style="8" customWidth="1"/>
    <col min="15107" max="15107" width="17.109375" style="8" customWidth="1"/>
    <col min="15108" max="15108" width="16.21875" style="8" customWidth="1"/>
    <col min="15109" max="15109" width="23.21875" style="8" customWidth="1"/>
    <col min="15110" max="15110" width="29.77734375" style="8" bestFit="1" customWidth="1"/>
    <col min="15111" max="15111" width="16.109375" style="8" customWidth="1"/>
    <col min="15112" max="15112" width="16.5546875" style="8" customWidth="1"/>
    <col min="15113" max="15113" width="16.44140625" style="8" customWidth="1"/>
    <col min="15114" max="15114" width="36.77734375" style="8" customWidth="1"/>
    <col min="15115" max="15115" width="8.77734375" style="8"/>
    <col min="15116" max="15116" width="2" style="8" customWidth="1"/>
    <col min="15117" max="15360" width="8.77734375" style="8"/>
    <col min="15361" max="15361" width="1.44140625" style="8" customWidth="1"/>
    <col min="15362" max="15362" width="3.77734375" style="8" customWidth="1"/>
    <col min="15363" max="15363" width="17.109375" style="8" customWidth="1"/>
    <col min="15364" max="15364" width="16.21875" style="8" customWidth="1"/>
    <col min="15365" max="15365" width="23.21875" style="8" customWidth="1"/>
    <col min="15366" max="15366" width="29.77734375" style="8" bestFit="1" customWidth="1"/>
    <col min="15367" max="15367" width="16.109375" style="8" customWidth="1"/>
    <col min="15368" max="15368" width="16.5546875" style="8" customWidth="1"/>
    <col min="15369" max="15369" width="16.44140625" style="8" customWidth="1"/>
    <col min="15370" max="15370" width="36.77734375" style="8" customWidth="1"/>
    <col min="15371" max="15371" width="8.77734375" style="8"/>
    <col min="15372" max="15372" width="2" style="8" customWidth="1"/>
    <col min="15373" max="15616" width="8.77734375" style="8"/>
    <col min="15617" max="15617" width="1.44140625" style="8" customWidth="1"/>
    <col min="15618" max="15618" width="3.77734375" style="8" customWidth="1"/>
    <col min="15619" max="15619" width="17.109375" style="8" customWidth="1"/>
    <col min="15620" max="15620" width="16.21875" style="8" customWidth="1"/>
    <col min="15621" max="15621" width="23.21875" style="8" customWidth="1"/>
    <col min="15622" max="15622" width="29.77734375" style="8" bestFit="1" customWidth="1"/>
    <col min="15623" max="15623" width="16.109375" style="8" customWidth="1"/>
    <col min="15624" max="15624" width="16.5546875" style="8" customWidth="1"/>
    <col min="15625" max="15625" width="16.44140625" style="8" customWidth="1"/>
    <col min="15626" max="15626" width="36.77734375" style="8" customWidth="1"/>
    <col min="15627" max="15627" width="8.77734375" style="8"/>
    <col min="15628" max="15628" width="2" style="8" customWidth="1"/>
    <col min="15629" max="15872" width="8.77734375" style="8"/>
    <col min="15873" max="15873" width="1.44140625" style="8" customWidth="1"/>
    <col min="15874" max="15874" width="3.77734375" style="8" customWidth="1"/>
    <col min="15875" max="15875" width="17.109375" style="8" customWidth="1"/>
    <col min="15876" max="15876" width="16.21875" style="8" customWidth="1"/>
    <col min="15877" max="15877" width="23.21875" style="8" customWidth="1"/>
    <col min="15878" max="15878" width="29.77734375" style="8" bestFit="1" customWidth="1"/>
    <col min="15879" max="15879" width="16.109375" style="8" customWidth="1"/>
    <col min="15880" max="15880" width="16.5546875" style="8" customWidth="1"/>
    <col min="15881" max="15881" width="16.44140625" style="8" customWidth="1"/>
    <col min="15882" max="15882" width="36.77734375" style="8" customWidth="1"/>
    <col min="15883" max="15883" width="8.77734375" style="8"/>
    <col min="15884" max="15884" width="2" style="8" customWidth="1"/>
    <col min="15885" max="16128" width="8.77734375" style="8"/>
    <col min="16129" max="16129" width="1.44140625" style="8" customWidth="1"/>
    <col min="16130" max="16130" width="3.77734375" style="8" customWidth="1"/>
    <col min="16131" max="16131" width="17.109375" style="8" customWidth="1"/>
    <col min="16132" max="16132" width="16.21875" style="8" customWidth="1"/>
    <col min="16133" max="16133" width="23.21875" style="8" customWidth="1"/>
    <col min="16134" max="16134" width="29.77734375" style="8" bestFit="1" customWidth="1"/>
    <col min="16135" max="16135" width="16.109375" style="8" customWidth="1"/>
    <col min="16136" max="16136" width="16.5546875" style="8" customWidth="1"/>
    <col min="16137" max="16137" width="16.44140625" style="8" customWidth="1"/>
    <col min="16138" max="16138" width="36.77734375" style="8" customWidth="1"/>
    <col min="16139" max="16139" width="8.77734375" style="8"/>
    <col min="16140" max="16140" width="2" style="8" customWidth="1"/>
    <col min="16141" max="16384" width="8.77734375" style="8"/>
  </cols>
  <sheetData>
    <row r="1" spans="1:16" ht="15" thickBot="1"/>
    <row r="2" spans="1:16" ht="15.75" thickBot="1">
      <c r="B2" s="1233" t="s">
        <v>56</v>
      </c>
    </row>
    <row r="5" spans="1:16" ht="15" thickBot="1"/>
    <row r="6" spans="1:16" ht="35.1" customHeight="1" thickBot="1">
      <c r="B6" s="459" t="s">
        <v>57</v>
      </c>
      <c r="C6" s="460" t="str">
        <f>'TITLE PAGE'!$D$18</f>
        <v>South Staffordshire Water</v>
      </c>
      <c r="D6" s="458" t="s">
        <v>1871</v>
      </c>
      <c r="E6" s="213" t="s">
        <v>58</v>
      </c>
    </row>
    <row r="7" spans="1:16" ht="15.75" thickBot="1">
      <c r="A7" s="9"/>
      <c r="B7" s="5"/>
      <c r="C7" s="5"/>
      <c r="D7" s="5"/>
      <c r="E7" s="4"/>
      <c r="F7" s="5"/>
      <c r="G7" s="10"/>
      <c r="H7" s="10"/>
      <c r="I7" s="6" t="s">
        <v>59</v>
      </c>
      <c r="J7" s="5"/>
      <c r="K7" s="7"/>
      <c r="L7" s="10"/>
      <c r="P7" s="1364" t="s">
        <v>60</v>
      </c>
    </row>
    <row r="8" spans="1:16" ht="58.5" customHeight="1" thickBot="1">
      <c r="A8" s="11"/>
      <c r="B8" s="541" t="s">
        <v>61</v>
      </c>
      <c r="C8" s="7"/>
      <c r="D8" s="7"/>
      <c r="E8" s="7"/>
      <c r="F8" s="7"/>
      <c r="G8" s="7"/>
      <c r="H8" s="7"/>
      <c r="I8" s="7"/>
      <c r="J8" s="7"/>
      <c r="K8" s="7"/>
      <c r="P8" s="1345" t="s">
        <v>62</v>
      </c>
    </row>
    <row r="9" spans="1:16" ht="30.75" thickBot="1">
      <c r="A9" s="12"/>
      <c r="B9" s="526" t="s">
        <v>63</v>
      </c>
      <c r="C9" s="527" t="s">
        <v>64</v>
      </c>
      <c r="D9" s="527" t="s">
        <v>65</v>
      </c>
      <c r="E9" s="527" t="s">
        <v>66</v>
      </c>
      <c r="F9" s="527" t="s">
        <v>67</v>
      </c>
      <c r="G9" s="527" t="s">
        <v>68</v>
      </c>
      <c r="H9" s="527" t="s">
        <v>69</v>
      </c>
      <c r="I9" s="1228" t="s">
        <v>70</v>
      </c>
      <c r="J9" s="527" t="s">
        <v>71</v>
      </c>
      <c r="K9" s="527" t="s">
        <v>72</v>
      </c>
      <c r="L9" s="530" t="s">
        <v>73</v>
      </c>
      <c r="P9" s="1345" t="s">
        <v>74</v>
      </c>
    </row>
    <row r="10" spans="1:16">
      <c r="A10" s="13"/>
      <c r="B10" s="528" t="s">
        <v>75</v>
      </c>
      <c r="C10" s="529" t="s">
        <v>76</v>
      </c>
      <c r="D10" s="529" t="s">
        <v>77</v>
      </c>
      <c r="E10" s="529" t="s">
        <v>77</v>
      </c>
      <c r="F10" s="529" t="s">
        <v>77</v>
      </c>
      <c r="G10" s="1344"/>
      <c r="H10" s="1157">
        <f>SUM(H11:H16)</f>
        <v>267.47000000000003</v>
      </c>
      <c r="I10" s="1157">
        <f>SUM(I11:I16)</f>
        <v>340.62</v>
      </c>
      <c r="J10" s="531">
        <f>SUM(J11:J16)</f>
        <v>340.82</v>
      </c>
      <c r="K10" s="532" t="s">
        <v>77</v>
      </c>
      <c r="L10" s="533" t="s">
        <v>77</v>
      </c>
      <c r="P10" s="1345" t="s">
        <v>78</v>
      </c>
    </row>
    <row r="11" spans="1:16" ht="15">
      <c r="A11" s="2"/>
      <c r="B11" s="24" t="s">
        <v>77</v>
      </c>
      <c r="C11" s="14" t="s">
        <v>79</v>
      </c>
      <c r="D11" s="14" t="s">
        <v>1722</v>
      </c>
      <c r="E11" s="15" t="s">
        <v>1723</v>
      </c>
      <c r="F11" s="15" t="s">
        <v>62</v>
      </c>
      <c r="G11" s="15" t="s">
        <v>355</v>
      </c>
      <c r="H11" s="285">
        <v>0.52</v>
      </c>
      <c r="I11" s="285">
        <v>0.52</v>
      </c>
      <c r="J11" s="285">
        <v>0.52</v>
      </c>
      <c r="K11" s="15" t="s">
        <v>1724</v>
      </c>
      <c r="L11" s="25"/>
      <c r="P11" s="8" t="s">
        <v>80</v>
      </c>
    </row>
    <row r="12" spans="1:16" ht="15">
      <c r="A12" s="2"/>
      <c r="B12" s="24" t="s">
        <v>77</v>
      </c>
      <c r="C12" s="14" t="s">
        <v>79</v>
      </c>
      <c r="D12" s="14" t="s">
        <v>1725</v>
      </c>
      <c r="E12" s="15" t="s">
        <v>1726</v>
      </c>
      <c r="F12" s="15" t="s">
        <v>62</v>
      </c>
      <c r="G12" s="15" t="s">
        <v>355</v>
      </c>
      <c r="H12" s="285">
        <v>2.2000000000000002</v>
      </c>
      <c r="I12" s="286">
        <v>2.2000000000000002</v>
      </c>
      <c r="J12" s="285">
        <v>2.4</v>
      </c>
      <c r="K12" s="15" t="s">
        <v>1727</v>
      </c>
      <c r="L12" s="25"/>
    </row>
    <row r="13" spans="1:16" ht="15">
      <c r="A13" s="2"/>
      <c r="B13" s="24" t="s">
        <v>77</v>
      </c>
      <c r="C13" s="14" t="s">
        <v>79</v>
      </c>
      <c r="D13" s="14" t="s">
        <v>1728</v>
      </c>
      <c r="E13" s="15" t="s">
        <v>1729</v>
      </c>
      <c r="F13" s="15" t="s">
        <v>62</v>
      </c>
      <c r="G13" s="15" t="s">
        <v>355</v>
      </c>
      <c r="H13" s="285">
        <v>6.91</v>
      </c>
      <c r="I13" s="286">
        <v>6.91</v>
      </c>
      <c r="J13" s="285">
        <v>6.91</v>
      </c>
      <c r="K13" s="15" t="s">
        <v>1724</v>
      </c>
      <c r="L13" s="25"/>
    </row>
    <row r="14" spans="1:16" ht="15">
      <c r="A14" s="2"/>
      <c r="B14" s="24" t="s">
        <v>77</v>
      </c>
      <c r="C14" s="14" t="s">
        <v>79</v>
      </c>
      <c r="D14" s="14" t="s">
        <v>1730</v>
      </c>
      <c r="E14" s="15" t="s">
        <v>1731</v>
      </c>
      <c r="F14" s="15" t="s">
        <v>74</v>
      </c>
      <c r="G14" s="15" t="s">
        <v>355</v>
      </c>
      <c r="H14" s="285">
        <v>53.65</v>
      </c>
      <c r="I14" s="286">
        <v>110</v>
      </c>
      <c r="J14" s="285">
        <v>80</v>
      </c>
      <c r="K14" s="15" t="s">
        <v>1732</v>
      </c>
      <c r="L14" s="25"/>
    </row>
    <row r="15" spans="1:16" ht="28.5">
      <c r="A15" s="2"/>
      <c r="B15" s="24" t="s">
        <v>77</v>
      </c>
      <c r="C15" s="14" t="s">
        <v>79</v>
      </c>
      <c r="D15" s="1516" t="s">
        <v>1816</v>
      </c>
      <c r="E15" s="1494" t="s">
        <v>1817</v>
      </c>
      <c r="F15" s="1494" t="s">
        <v>78</v>
      </c>
      <c r="G15" s="1494" t="s">
        <v>355</v>
      </c>
      <c r="H15" s="1517">
        <v>23.6</v>
      </c>
      <c r="I15" s="1493">
        <v>0</v>
      </c>
      <c r="J15" s="1517">
        <v>30</v>
      </c>
      <c r="K15" s="1494" t="s">
        <v>1818</v>
      </c>
      <c r="L15" s="25"/>
    </row>
    <row r="16" spans="1:16" ht="42.75">
      <c r="A16" s="2"/>
      <c r="B16" s="26" t="s">
        <v>77</v>
      </c>
      <c r="C16" s="27" t="s">
        <v>79</v>
      </c>
      <c r="D16" s="27" t="s">
        <v>1733</v>
      </c>
      <c r="E16" s="28" t="s">
        <v>1734</v>
      </c>
      <c r="F16" s="15" t="s">
        <v>78</v>
      </c>
      <c r="G16" s="15" t="s">
        <v>355</v>
      </c>
      <c r="H16" s="286">
        <v>180.59</v>
      </c>
      <c r="I16" s="286">
        <v>220.99</v>
      </c>
      <c r="J16" s="286">
        <v>220.99</v>
      </c>
      <c r="K16" s="28" t="s">
        <v>1735</v>
      </c>
      <c r="L16" s="29"/>
    </row>
    <row r="17" spans="1:12" ht="15">
      <c r="A17" s="2"/>
      <c r="B17" s="62"/>
      <c r="C17" s="35"/>
      <c r="D17" s="35"/>
      <c r="E17" s="23"/>
      <c r="F17" s="23"/>
      <c r="G17" s="23"/>
      <c r="H17" s="1176"/>
      <c r="I17" s="1176"/>
      <c r="J17" s="1176"/>
      <c r="K17" s="23"/>
      <c r="L17" s="63"/>
    </row>
    <row r="18" spans="1:12" ht="15.75" thickBot="1">
      <c r="A18" s="2"/>
      <c r="B18" s="62"/>
      <c r="C18" s="35"/>
      <c r="D18" s="35"/>
      <c r="E18" s="23"/>
      <c r="F18" s="23"/>
      <c r="G18" s="23"/>
      <c r="H18" s="43"/>
      <c r="I18" s="43"/>
      <c r="J18" s="23"/>
      <c r="K18" s="63"/>
    </row>
    <row r="19" spans="1:12" ht="45.75" thickBot="1">
      <c r="A19" s="2"/>
      <c r="B19" s="542" t="s">
        <v>81</v>
      </c>
      <c r="C19" s="30"/>
      <c r="D19" s="30"/>
      <c r="E19" s="31"/>
      <c r="F19" s="31"/>
      <c r="G19" s="31"/>
      <c r="H19" s="32"/>
      <c r="I19" s="32"/>
      <c r="J19" s="31"/>
      <c r="K19" s="33"/>
    </row>
    <row r="20" spans="1:12" ht="30.75" thickBot="1">
      <c r="A20" s="16"/>
      <c r="B20" s="526" t="s">
        <v>63</v>
      </c>
      <c r="C20" s="527" t="s">
        <v>64</v>
      </c>
      <c r="D20" s="527" t="s">
        <v>65</v>
      </c>
      <c r="E20" s="527" t="s">
        <v>66</v>
      </c>
      <c r="F20" s="527" t="s">
        <v>67</v>
      </c>
      <c r="G20" s="527" t="s">
        <v>68</v>
      </c>
      <c r="H20" s="527" t="s">
        <v>69</v>
      </c>
      <c r="I20" s="527" t="s">
        <v>70</v>
      </c>
      <c r="J20" s="527" t="s">
        <v>71</v>
      </c>
      <c r="K20" s="527" t="s">
        <v>72</v>
      </c>
      <c r="L20" s="536" t="s">
        <v>73</v>
      </c>
    </row>
    <row r="21" spans="1:12" ht="15">
      <c r="A21" s="16"/>
      <c r="B21" s="534" t="s">
        <v>82</v>
      </c>
      <c r="C21" s="532" t="s">
        <v>83</v>
      </c>
      <c r="D21" s="529" t="s">
        <v>77</v>
      </c>
      <c r="E21" s="535" t="s">
        <v>84</v>
      </c>
      <c r="F21" s="529" t="s">
        <v>77</v>
      </c>
      <c r="G21" s="1344"/>
      <c r="H21" s="287">
        <f>SUM(H23:H47)</f>
        <v>158.52000000000001</v>
      </c>
      <c r="I21" s="287">
        <f>SUM(I23:I47)</f>
        <v>172.07000000000002</v>
      </c>
      <c r="J21" s="537" t="s">
        <v>77</v>
      </c>
      <c r="K21" s="532" t="s">
        <v>77</v>
      </c>
      <c r="L21" s="533" t="s">
        <v>77</v>
      </c>
    </row>
    <row r="22" spans="1:12" ht="15">
      <c r="A22" s="2"/>
      <c r="B22" s="24" t="s">
        <v>77</v>
      </c>
      <c r="C22" s="14" t="s">
        <v>77</v>
      </c>
      <c r="D22" s="17" t="s">
        <v>85</v>
      </c>
      <c r="E22" s="17" t="s">
        <v>1782</v>
      </c>
      <c r="F22" s="1197" t="s">
        <v>77</v>
      </c>
      <c r="G22" s="15"/>
      <c r="H22" s="285">
        <f>SUM(H23:H47)</f>
        <v>158.52000000000001</v>
      </c>
      <c r="I22" s="285">
        <f>SUM(I23:I47)</f>
        <v>172.07000000000002</v>
      </c>
      <c r="J22" s="378" t="s">
        <v>77</v>
      </c>
      <c r="K22" s="3" t="s">
        <v>77</v>
      </c>
      <c r="L22" s="40" t="s">
        <v>77</v>
      </c>
    </row>
    <row r="23" spans="1:12">
      <c r="A23" s="2"/>
      <c r="B23" s="24" t="s">
        <v>77</v>
      </c>
      <c r="C23" s="14" t="s">
        <v>79</v>
      </c>
      <c r="D23" s="18" t="s">
        <v>1736</v>
      </c>
      <c r="E23" s="19" t="s">
        <v>1737</v>
      </c>
      <c r="F23" s="15" t="s">
        <v>62</v>
      </c>
      <c r="G23" s="28" t="s">
        <v>355</v>
      </c>
      <c r="H23" s="288">
        <v>0</v>
      </c>
      <c r="I23" s="288">
        <v>0</v>
      </c>
      <c r="J23" s="289">
        <v>0</v>
      </c>
      <c r="K23" s="15" t="s">
        <v>1738</v>
      </c>
      <c r="L23" s="41"/>
    </row>
    <row r="24" spans="1:12">
      <c r="A24" s="2"/>
      <c r="B24" s="24" t="s">
        <v>77</v>
      </c>
      <c r="C24" s="14" t="s">
        <v>79</v>
      </c>
      <c r="D24" s="18" t="s">
        <v>1736</v>
      </c>
      <c r="E24" s="18" t="s">
        <v>1739</v>
      </c>
      <c r="F24" s="15" t="s">
        <v>62</v>
      </c>
      <c r="G24" s="28" t="s">
        <v>355</v>
      </c>
      <c r="H24" s="288">
        <v>3</v>
      </c>
      <c r="I24" s="288">
        <v>3</v>
      </c>
      <c r="J24" s="289">
        <v>3</v>
      </c>
      <c r="K24" s="15" t="s">
        <v>1724</v>
      </c>
      <c r="L24" s="1471"/>
    </row>
    <row r="25" spans="1:12">
      <c r="A25" s="2"/>
      <c r="B25" s="24" t="s">
        <v>77</v>
      </c>
      <c r="C25" s="14" t="s">
        <v>79</v>
      </c>
      <c r="D25" s="18" t="s">
        <v>1736</v>
      </c>
      <c r="E25" s="18" t="s">
        <v>1740</v>
      </c>
      <c r="F25" s="1467" t="s">
        <v>62</v>
      </c>
      <c r="G25" s="1467" t="s">
        <v>355</v>
      </c>
      <c r="H25" s="288">
        <v>7.8</v>
      </c>
      <c r="I25" s="288">
        <v>7.8</v>
      </c>
      <c r="J25" s="289">
        <v>7.8</v>
      </c>
      <c r="K25" s="15" t="s">
        <v>1724</v>
      </c>
      <c r="L25" s="1471"/>
    </row>
    <row r="26" spans="1:12" ht="15">
      <c r="A26" s="2"/>
      <c r="B26" s="24" t="s">
        <v>77</v>
      </c>
      <c r="C26" s="14" t="s">
        <v>77</v>
      </c>
      <c r="D26" s="1466"/>
      <c r="E26" s="1472" t="s">
        <v>1741</v>
      </c>
      <c r="F26" s="1467"/>
      <c r="G26" s="1467"/>
      <c r="H26" s="1468"/>
      <c r="I26" s="1468"/>
      <c r="J26" s="1469"/>
      <c r="K26" s="1470"/>
      <c r="L26" s="1471"/>
    </row>
    <row r="27" spans="1:12">
      <c r="A27" s="2"/>
      <c r="B27" s="24" t="s">
        <v>77</v>
      </c>
      <c r="C27" s="1465" t="s">
        <v>79</v>
      </c>
      <c r="D27" s="1466" t="s">
        <v>1742</v>
      </c>
      <c r="E27" s="1466" t="s">
        <v>1743</v>
      </c>
      <c r="F27" s="1467" t="s">
        <v>62</v>
      </c>
      <c r="G27" s="1467" t="s">
        <v>355</v>
      </c>
      <c r="H27" s="1468">
        <v>8.4700000000000006</v>
      </c>
      <c r="I27" s="1468">
        <v>8.4700000000000006</v>
      </c>
      <c r="J27" s="1469">
        <v>9</v>
      </c>
      <c r="K27" s="1470" t="s">
        <v>1724</v>
      </c>
      <c r="L27" s="1471"/>
    </row>
    <row r="28" spans="1:12">
      <c r="A28" s="2"/>
      <c r="B28" s="24" t="s">
        <v>77</v>
      </c>
      <c r="C28" s="1465" t="s">
        <v>79</v>
      </c>
      <c r="D28" s="1466" t="s">
        <v>1742</v>
      </c>
      <c r="E28" s="1466" t="s">
        <v>1744</v>
      </c>
      <c r="F28" s="1467" t="s">
        <v>62</v>
      </c>
      <c r="G28" s="1467" t="s">
        <v>355</v>
      </c>
      <c r="H28" s="1468">
        <v>5</v>
      </c>
      <c r="I28" s="1468">
        <v>5</v>
      </c>
      <c r="J28" s="1469">
        <v>5</v>
      </c>
      <c r="K28" s="1470" t="s">
        <v>1724</v>
      </c>
      <c r="L28" s="1471"/>
    </row>
    <row r="29" spans="1:12" ht="15">
      <c r="A29" s="2"/>
      <c r="B29" s="24" t="s">
        <v>77</v>
      </c>
      <c r="C29" s="1465" t="s">
        <v>77</v>
      </c>
      <c r="D29" s="1466"/>
      <c r="E29" s="1472" t="s">
        <v>1745</v>
      </c>
      <c r="F29" s="1467"/>
      <c r="G29" s="1467"/>
      <c r="H29" s="1468"/>
      <c r="I29" s="1468"/>
      <c r="J29" s="1469"/>
      <c r="K29" s="1470"/>
      <c r="L29" s="1471"/>
    </row>
    <row r="30" spans="1:12">
      <c r="A30" s="2"/>
      <c r="B30" s="24" t="s">
        <v>77</v>
      </c>
      <c r="C30" s="1465" t="s">
        <v>79</v>
      </c>
      <c r="D30" s="1466" t="s">
        <v>1746</v>
      </c>
      <c r="E30" s="1466" t="s">
        <v>1747</v>
      </c>
      <c r="F30" s="1467" t="s">
        <v>62</v>
      </c>
      <c r="G30" s="1467" t="s">
        <v>355</v>
      </c>
      <c r="H30" s="1468">
        <v>5.5</v>
      </c>
      <c r="I30" s="1468">
        <v>7.05</v>
      </c>
      <c r="J30" s="1469">
        <v>9.09</v>
      </c>
      <c r="K30" s="1470" t="s">
        <v>1748</v>
      </c>
      <c r="L30" s="1471"/>
    </row>
    <row r="31" spans="1:12" ht="15">
      <c r="A31" s="2"/>
      <c r="B31" s="24" t="s">
        <v>77</v>
      </c>
      <c r="C31" s="1465" t="s">
        <v>77</v>
      </c>
      <c r="D31" s="1466"/>
      <c r="E31" s="1472" t="s">
        <v>1752</v>
      </c>
      <c r="F31" s="1467"/>
      <c r="G31" s="1467"/>
      <c r="H31" s="1468"/>
      <c r="I31" s="1468"/>
      <c r="J31" s="1469"/>
      <c r="K31" s="1470"/>
      <c r="L31" s="1471"/>
    </row>
    <row r="32" spans="1:12">
      <c r="A32" s="2"/>
      <c r="B32" s="24" t="s">
        <v>77</v>
      </c>
      <c r="C32" s="1465" t="s">
        <v>79</v>
      </c>
      <c r="D32" s="1466" t="s">
        <v>1753</v>
      </c>
      <c r="E32" s="1466" t="s">
        <v>1754</v>
      </c>
      <c r="F32" s="1467" t="s">
        <v>62</v>
      </c>
      <c r="G32" s="1467" t="s">
        <v>355</v>
      </c>
      <c r="H32" s="1468">
        <v>18</v>
      </c>
      <c r="I32" s="1468">
        <v>18</v>
      </c>
      <c r="J32" s="1468">
        <v>18</v>
      </c>
      <c r="K32" s="1470" t="s">
        <v>1755</v>
      </c>
      <c r="L32" s="1471"/>
    </row>
    <row r="33" spans="1:13">
      <c r="A33" s="2"/>
      <c r="B33" s="24" t="s">
        <v>77</v>
      </c>
      <c r="C33" s="1465" t="s">
        <v>79</v>
      </c>
      <c r="D33" s="1466" t="s">
        <v>1753</v>
      </c>
      <c r="E33" s="1466" t="s">
        <v>1756</v>
      </c>
      <c r="F33" s="1467" t="s">
        <v>62</v>
      </c>
      <c r="G33" s="1467" t="s">
        <v>355</v>
      </c>
      <c r="H33" s="1468">
        <v>10</v>
      </c>
      <c r="I33" s="1468">
        <v>10</v>
      </c>
      <c r="J33" s="1468">
        <v>10</v>
      </c>
      <c r="K33" s="1470" t="s">
        <v>1757</v>
      </c>
      <c r="L33" s="1471"/>
    </row>
    <row r="34" spans="1:13">
      <c r="A34" s="2"/>
      <c r="B34" s="24" t="s">
        <v>77</v>
      </c>
      <c r="C34" s="1465" t="s">
        <v>79</v>
      </c>
      <c r="D34" s="1466" t="s">
        <v>1753</v>
      </c>
      <c r="E34" s="1466" t="s">
        <v>1758</v>
      </c>
      <c r="F34" s="1467" t="s">
        <v>62</v>
      </c>
      <c r="G34" s="1467" t="s">
        <v>355</v>
      </c>
      <c r="H34" s="1468">
        <v>15</v>
      </c>
      <c r="I34" s="1468">
        <v>18</v>
      </c>
      <c r="J34" s="1468">
        <v>18</v>
      </c>
      <c r="K34" s="1470" t="s">
        <v>1759</v>
      </c>
      <c r="L34" s="1471"/>
    </row>
    <row r="35" spans="1:13">
      <c r="A35" s="2"/>
      <c r="B35" s="24" t="s">
        <v>77</v>
      </c>
      <c r="C35" s="1465" t="s">
        <v>79</v>
      </c>
      <c r="D35" s="1466" t="s">
        <v>1753</v>
      </c>
      <c r="E35" s="1466" t="s">
        <v>1760</v>
      </c>
      <c r="F35" s="1467" t="s">
        <v>62</v>
      </c>
      <c r="G35" s="1467" t="s">
        <v>355</v>
      </c>
      <c r="H35" s="1468">
        <v>5.6</v>
      </c>
      <c r="I35" s="1468">
        <v>5.6</v>
      </c>
      <c r="J35" s="1469">
        <v>5.6</v>
      </c>
      <c r="K35" s="1470" t="s">
        <v>1755</v>
      </c>
      <c r="L35" s="1471"/>
    </row>
    <row r="36" spans="1:13">
      <c r="A36" s="2"/>
      <c r="B36" s="24" t="s">
        <v>77</v>
      </c>
      <c r="C36" s="1465" t="s">
        <v>79</v>
      </c>
      <c r="D36" s="1466" t="s">
        <v>1753</v>
      </c>
      <c r="E36" s="1466" t="s">
        <v>1761</v>
      </c>
      <c r="F36" s="1467" t="s">
        <v>62</v>
      </c>
      <c r="G36" s="1467" t="s">
        <v>355</v>
      </c>
      <c r="H36" s="1468">
        <v>9</v>
      </c>
      <c r="I36" s="1468">
        <v>14</v>
      </c>
      <c r="J36" s="1469">
        <v>9</v>
      </c>
      <c r="K36" s="1470" t="s">
        <v>1762</v>
      </c>
      <c r="L36" s="1471"/>
    </row>
    <row r="37" spans="1:13">
      <c r="A37" s="2"/>
      <c r="B37" s="24" t="s">
        <v>77</v>
      </c>
      <c r="C37" s="1465" t="s">
        <v>79</v>
      </c>
      <c r="D37" s="1466" t="s">
        <v>1753</v>
      </c>
      <c r="E37" s="1466" t="s">
        <v>1763</v>
      </c>
      <c r="F37" s="1467" t="s">
        <v>62</v>
      </c>
      <c r="G37" s="1467" t="s">
        <v>355</v>
      </c>
      <c r="H37" s="1468">
        <v>20</v>
      </c>
      <c r="I37" s="1468">
        <v>20</v>
      </c>
      <c r="J37" s="1469">
        <v>20</v>
      </c>
      <c r="K37" s="1470" t="s">
        <v>1755</v>
      </c>
      <c r="L37" s="1471"/>
    </row>
    <row r="38" spans="1:13" ht="15">
      <c r="A38" s="2"/>
      <c r="B38" s="24" t="s">
        <v>77</v>
      </c>
      <c r="C38" s="1465" t="s">
        <v>77</v>
      </c>
      <c r="D38" s="1466"/>
      <c r="E38" s="1472" t="s">
        <v>1764</v>
      </c>
      <c r="F38" s="1467"/>
      <c r="G38" s="1467"/>
      <c r="H38" s="1468"/>
      <c r="I38" s="1468"/>
      <c r="J38" s="1469"/>
      <c r="K38" s="1470"/>
      <c r="L38" s="1471"/>
    </row>
    <row r="39" spans="1:13">
      <c r="A39" s="2"/>
      <c r="B39" s="24" t="s">
        <v>77</v>
      </c>
      <c r="C39" s="1465" t="s">
        <v>79</v>
      </c>
      <c r="D39" s="1466" t="s">
        <v>1765</v>
      </c>
      <c r="E39" s="1466" t="s">
        <v>1766</v>
      </c>
      <c r="F39" s="1467" t="s">
        <v>62</v>
      </c>
      <c r="G39" s="1467" t="s">
        <v>355</v>
      </c>
      <c r="H39" s="1468">
        <v>4.5</v>
      </c>
      <c r="I39" s="1468">
        <v>4.5</v>
      </c>
      <c r="J39" s="1469">
        <v>4.5</v>
      </c>
      <c r="K39" s="1470" t="s">
        <v>1724</v>
      </c>
      <c r="L39" s="1471"/>
    </row>
    <row r="40" spans="1:13">
      <c r="A40" s="2"/>
      <c r="B40" s="24" t="s">
        <v>77</v>
      </c>
      <c r="C40" s="1465" t="s">
        <v>79</v>
      </c>
      <c r="D40" s="1466" t="s">
        <v>1765</v>
      </c>
      <c r="E40" s="1466" t="s">
        <v>1767</v>
      </c>
      <c r="F40" s="1467" t="s">
        <v>62</v>
      </c>
      <c r="G40" s="1467" t="s">
        <v>355</v>
      </c>
      <c r="H40" s="1468">
        <v>2</v>
      </c>
      <c r="I40" s="1468">
        <v>4</v>
      </c>
      <c r="J40" s="1469">
        <v>2</v>
      </c>
      <c r="K40" s="1470" t="s">
        <v>1724</v>
      </c>
      <c r="L40" s="1471"/>
    </row>
    <row r="41" spans="1:13" ht="15">
      <c r="A41" s="2"/>
      <c r="B41" s="24" t="s">
        <v>77</v>
      </c>
      <c r="C41" s="1465" t="s">
        <v>77</v>
      </c>
      <c r="D41" s="1466"/>
      <c r="E41" s="1472" t="s">
        <v>1768</v>
      </c>
      <c r="F41" s="1467"/>
      <c r="G41" s="1467"/>
      <c r="H41" s="1468"/>
      <c r="I41" s="1468"/>
      <c r="J41" s="1469"/>
      <c r="K41" s="1470"/>
      <c r="L41" s="1471"/>
    </row>
    <row r="42" spans="1:13">
      <c r="A42" s="2"/>
      <c r="B42" s="24" t="s">
        <v>77</v>
      </c>
      <c r="C42" s="1465" t="s">
        <v>79</v>
      </c>
      <c r="D42" s="1466" t="s">
        <v>1769</v>
      </c>
      <c r="E42" s="1466" t="s">
        <v>1770</v>
      </c>
      <c r="F42" s="1467" t="s">
        <v>62</v>
      </c>
      <c r="G42" s="1467" t="s">
        <v>355</v>
      </c>
      <c r="H42" s="1468">
        <v>4.5</v>
      </c>
      <c r="I42" s="1468">
        <v>4.5</v>
      </c>
      <c r="J42" s="1469">
        <v>37.44</v>
      </c>
      <c r="K42" s="1470" t="s">
        <v>1757</v>
      </c>
      <c r="L42" s="1471"/>
    </row>
    <row r="43" spans="1:13">
      <c r="A43" s="2"/>
      <c r="B43" s="24" t="s">
        <v>77</v>
      </c>
      <c r="C43" s="1465" t="s">
        <v>79</v>
      </c>
      <c r="D43" s="1466" t="s">
        <v>1769</v>
      </c>
      <c r="E43" s="1466" t="s">
        <v>1771</v>
      </c>
      <c r="F43" s="1467" t="s">
        <v>62</v>
      </c>
      <c r="G43" s="1467" t="s">
        <v>355</v>
      </c>
      <c r="H43" s="1468">
        <v>5</v>
      </c>
      <c r="I43" s="1468">
        <v>5</v>
      </c>
      <c r="J43" s="1469"/>
      <c r="K43" s="1470" t="s">
        <v>1772</v>
      </c>
      <c r="L43" s="1471"/>
    </row>
    <row r="44" spans="1:13">
      <c r="A44" s="2"/>
      <c r="B44" s="24" t="s">
        <v>77</v>
      </c>
      <c r="C44" s="1465" t="s">
        <v>79</v>
      </c>
      <c r="D44" s="1466" t="s">
        <v>1769</v>
      </c>
      <c r="E44" s="1466" t="s">
        <v>1773</v>
      </c>
      <c r="F44" s="1467" t="s">
        <v>62</v>
      </c>
      <c r="G44" s="1467" t="s">
        <v>355</v>
      </c>
      <c r="H44" s="1468">
        <v>11.46</v>
      </c>
      <c r="I44" s="1468">
        <v>11.46</v>
      </c>
      <c r="J44" s="1469"/>
      <c r="K44" s="1470" t="s">
        <v>1772</v>
      </c>
      <c r="L44" s="1471"/>
    </row>
    <row r="45" spans="1:13" ht="15">
      <c r="A45" s="2"/>
      <c r="B45" s="24" t="s">
        <v>77</v>
      </c>
      <c r="C45" s="1465"/>
      <c r="D45" s="1466"/>
      <c r="E45" s="1472" t="s">
        <v>1777</v>
      </c>
      <c r="F45" s="1467"/>
      <c r="G45" s="1467"/>
      <c r="H45" s="1468"/>
      <c r="I45" s="1468"/>
      <c r="J45" s="1469"/>
      <c r="K45" s="1470"/>
      <c r="L45" s="41"/>
    </row>
    <row r="46" spans="1:13">
      <c r="A46" s="2"/>
      <c r="B46" s="24" t="s">
        <v>77</v>
      </c>
      <c r="C46" s="1465"/>
      <c r="D46" s="1466" t="s">
        <v>1778</v>
      </c>
      <c r="E46" s="1466" t="s">
        <v>1779</v>
      </c>
      <c r="F46" s="15" t="s">
        <v>62</v>
      </c>
      <c r="G46" s="28" t="s">
        <v>355</v>
      </c>
      <c r="H46" s="1468">
        <v>10</v>
      </c>
      <c r="I46" s="1468">
        <v>12</v>
      </c>
      <c r="J46" s="1469">
        <v>10</v>
      </c>
      <c r="K46" s="1470" t="s">
        <v>1724</v>
      </c>
      <c r="L46" s="41"/>
    </row>
    <row r="47" spans="1:13">
      <c r="A47" s="2"/>
      <c r="B47" s="26" t="s">
        <v>77</v>
      </c>
      <c r="C47" s="27" t="s">
        <v>79</v>
      </c>
      <c r="D47" s="18" t="s">
        <v>1780</v>
      </c>
      <c r="E47" s="18" t="s">
        <v>1781</v>
      </c>
      <c r="F47" s="15" t="s">
        <v>62</v>
      </c>
      <c r="G47" s="28" t="s">
        <v>355</v>
      </c>
      <c r="H47" s="288">
        <v>13.69</v>
      </c>
      <c r="I47" s="288">
        <v>13.69</v>
      </c>
      <c r="J47" s="289">
        <v>13.69</v>
      </c>
      <c r="K47" s="15" t="s">
        <v>1724</v>
      </c>
      <c r="L47" s="42"/>
      <c r="M47" s="10"/>
    </row>
    <row r="48" spans="1:13">
      <c r="A48" s="2"/>
      <c r="B48" s="62"/>
      <c r="C48" s="35"/>
      <c r="D48" s="36"/>
      <c r="E48" s="36"/>
      <c r="F48" s="37"/>
      <c r="G48" s="37"/>
      <c r="H48" s="1178"/>
      <c r="I48" s="1178"/>
      <c r="J48" s="1179"/>
      <c r="K48" s="23"/>
      <c r="L48" s="10"/>
      <c r="M48" s="10"/>
    </row>
    <row r="49" spans="1:13" ht="15" thickBot="1">
      <c r="A49" s="2"/>
      <c r="B49" s="62"/>
      <c r="C49" s="35"/>
      <c r="D49" s="36"/>
      <c r="E49" s="36"/>
      <c r="F49" s="37"/>
      <c r="G49" s="37"/>
      <c r="H49" s="38"/>
      <c r="I49" s="39"/>
      <c r="J49" s="23"/>
      <c r="K49" s="10"/>
      <c r="L49" s="10"/>
    </row>
    <row r="50" spans="1:13" ht="45.75" thickBot="1">
      <c r="A50" s="9"/>
      <c r="B50" s="541" t="s">
        <v>86</v>
      </c>
      <c r="C50" s="35"/>
      <c r="D50" s="36"/>
      <c r="E50" s="36"/>
      <c r="F50" s="37"/>
      <c r="G50" s="37"/>
      <c r="H50" s="38"/>
      <c r="I50" s="39"/>
      <c r="J50" s="23"/>
      <c r="K50" s="10"/>
    </row>
    <row r="51" spans="1:13" ht="30.75" thickBot="1">
      <c r="A51" s="20"/>
      <c r="B51" s="538" t="s">
        <v>63</v>
      </c>
      <c r="C51" s="527" t="s">
        <v>64</v>
      </c>
      <c r="D51" s="527" t="s">
        <v>65</v>
      </c>
      <c r="E51" s="527" t="s">
        <v>66</v>
      </c>
      <c r="F51" s="527" t="s">
        <v>67</v>
      </c>
      <c r="G51" s="527" t="s">
        <v>68</v>
      </c>
      <c r="H51" s="527" t="s">
        <v>69</v>
      </c>
      <c r="I51" s="1228" t="s">
        <v>70</v>
      </c>
      <c r="J51" s="527" t="s">
        <v>71</v>
      </c>
      <c r="K51" s="527" t="s">
        <v>87</v>
      </c>
      <c r="L51" s="530" t="s">
        <v>73</v>
      </c>
    </row>
    <row r="52" spans="1:13">
      <c r="A52" s="2"/>
      <c r="B52" s="534" t="s">
        <v>88</v>
      </c>
      <c r="C52" s="532" t="s">
        <v>89</v>
      </c>
      <c r="D52" s="532" t="s">
        <v>77</v>
      </c>
      <c r="E52" s="532" t="s">
        <v>77</v>
      </c>
      <c r="F52" s="532" t="s">
        <v>77</v>
      </c>
      <c r="G52" s="1344"/>
      <c r="H52" s="284">
        <f>SUM(H53:H55)</f>
        <v>0</v>
      </c>
      <c r="I52" s="284">
        <f>SUM(I53:I55)</f>
        <v>0</v>
      </c>
      <c r="J52" s="284">
        <f>SUM(J53:J55)</f>
        <v>0</v>
      </c>
      <c r="K52" s="532" t="s">
        <v>77</v>
      </c>
      <c r="L52" s="533" t="s">
        <v>77</v>
      </c>
    </row>
    <row r="53" spans="1:13">
      <c r="A53" s="2"/>
      <c r="B53" s="24" t="s">
        <v>77</v>
      </c>
      <c r="C53" s="1465" t="s">
        <v>79</v>
      </c>
      <c r="D53" s="1466" t="s">
        <v>1749</v>
      </c>
      <c r="E53" s="1466" t="s">
        <v>1750</v>
      </c>
      <c r="F53" s="1467" t="s">
        <v>62</v>
      </c>
      <c r="G53" s="1467" t="s">
        <v>355</v>
      </c>
      <c r="H53" s="1468">
        <v>0</v>
      </c>
      <c r="I53" s="1468">
        <v>0</v>
      </c>
      <c r="J53" s="1469"/>
      <c r="K53" s="1470" t="s">
        <v>1751</v>
      </c>
      <c r="L53" s="1471"/>
    </row>
    <row r="54" spans="1:13">
      <c r="A54" s="2"/>
      <c r="B54" s="24" t="s">
        <v>77</v>
      </c>
      <c r="C54" s="1465" t="s">
        <v>79</v>
      </c>
      <c r="D54" s="1466" t="s">
        <v>1769</v>
      </c>
      <c r="E54" s="1466" t="s">
        <v>1774</v>
      </c>
      <c r="F54" s="1467" t="s">
        <v>62</v>
      </c>
      <c r="G54" s="1467" t="s">
        <v>355</v>
      </c>
      <c r="H54" s="1468">
        <v>0</v>
      </c>
      <c r="I54" s="1468">
        <v>0</v>
      </c>
      <c r="J54" s="1469"/>
      <c r="K54" s="1470" t="s">
        <v>1775</v>
      </c>
      <c r="L54" s="1471"/>
    </row>
    <row r="55" spans="1:13">
      <c r="A55" s="2"/>
      <c r="B55" s="24" t="s">
        <v>77</v>
      </c>
      <c r="C55" s="1465" t="s">
        <v>79</v>
      </c>
      <c r="D55" s="1466" t="s">
        <v>1769</v>
      </c>
      <c r="E55" s="1466" t="s">
        <v>1776</v>
      </c>
      <c r="F55" s="1467" t="s">
        <v>62</v>
      </c>
      <c r="G55" s="1467" t="s">
        <v>355</v>
      </c>
      <c r="H55" s="1468">
        <v>0</v>
      </c>
      <c r="I55" s="1468">
        <v>0</v>
      </c>
      <c r="J55" s="1469"/>
      <c r="K55" s="1470" t="s">
        <v>1775</v>
      </c>
      <c r="L55" s="41"/>
      <c r="M55" s="10"/>
    </row>
    <row r="56" spans="1:13">
      <c r="A56" s="2"/>
      <c r="B56" s="62"/>
      <c r="C56" s="35"/>
      <c r="D56" s="35"/>
      <c r="E56" s="23"/>
      <c r="F56" s="23"/>
      <c r="G56" s="23"/>
      <c r="H56" s="1176"/>
      <c r="I56" s="1176"/>
      <c r="J56" s="1176"/>
      <c r="K56" s="23"/>
      <c r="L56" s="10"/>
      <c r="M56" s="10"/>
    </row>
    <row r="57" spans="1:13" ht="15" thickBot="1">
      <c r="A57" s="2"/>
      <c r="B57" s="62"/>
      <c r="C57" s="35"/>
      <c r="D57" s="35"/>
      <c r="E57" s="23"/>
      <c r="F57" s="23"/>
      <c r="G57" s="23"/>
      <c r="H57" s="43"/>
      <c r="I57" s="43"/>
      <c r="J57" s="23"/>
      <c r="K57" s="10"/>
      <c r="L57" s="10"/>
    </row>
    <row r="58" spans="1:13" ht="45.75" thickBot="1">
      <c r="A58" s="9"/>
      <c r="B58" s="541" t="s">
        <v>90</v>
      </c>
      <c r="C58" s="61"/>
      <c r="D58" s="35"/>
      <c r="E58" s="23"/>
      <c r="F58" s="23"/>
      <c r="G58" s="23"/>
      <c r="H58" s="43"/>
      <c r="I58" s="43"/>
      <c r="J58" s="23"/>
      <c r="K58" s="10"/>
    </row>
    <row r="59" spans="1:13" ht="30.75" thickBot="1">
      <c r="A59" s="20"/>
      <c r="B59" s="538" t="s">
        <v>63</v>
      </c>
      <c r="C59" s="527" t="s">
        <v>64</v>
      </c>
      <c r="D59" s="527" t="s">
        <v>65</v>
      </c>
      <c r="E59" s="527" t="s">
        <v>66</v>
      </c>
      <c r="F59" s="527" t="s">
        <v>67</v>
      </c>
      <c r="G59" s="527" t="s">
        <v>68</v>
      </c>
      <c r="H59" s="527" t="s">
        <v>69</v>
      </c>
      <c r="I59" s="1228" t="s">
        <v>70</v>
      </c>
      <c r="J59" s="527" t="s">
        <v>71</v>
      </c>
      <c r="K59" s="527" t="s">
        <v>87</v>
      </c>
      <c r="L59" s="530" t="s">
        <v>73</v>
      </c>
    </row>
    <row r="60" spans="1:13">
      <c r="A60" s="2"/>
      <c r="B60" s="534" t="s">
        <v>91</v>
      </c>
      <c r="C60" s="532" t="s">
        <v>92</v>
      </c>
      <c r="D60" s="532"/>
      <c r="E60" s="532"/>
      <c r="F60" s="532"/>
      <c r="G60" s="1344"/>
      <c r="H60" s="284">
        <f>SUM(H61:H62)</f>
        <v>0</v>
      </c>
      <c r="I60" s="284">
        <f>SUM(I61:I62)</f>
        <v>0</v>
      </c>
      <c r="J60" s="284">
        <f>SUM(J61:J62)</f>
        <v>0</v>
      </c>
      <c r="K60" s="532" t="s">
        <v>77</v>
      </c>
      <c r="L60" s="533" t="s">
        <v>77</v>
      </c>
    </row>
    <row r="61" spans="1:13">
      <c r="A61" s="2"/>
      <c r="B61" s="24" t="s">
        <v>77</v>
      </c>
      <c r="C61" s="14" t="s">
        <v>79</v>
      </c>
      <c r="D61" s="14"/>
      <c r="E61" s="15"/>
      <c r="F61" s="15"/>
      <c r="G61" s="15"/>
      <c r="H61" s="285"/>
      <c r="I61" s="285"/>
      <c r="J61" s="285"/>
      <c r="K61" s="15"/>
      <c r="L61" s="41"/>
    </row>
    <row r="62" spans="1:13">
      <c r="A62" s="2"/>
      <c r="B62" s="26" t="s">
        <v>77</v>
      </c>
      <c r="C62" s="27" t="s">
        <v>79</v>
      </c>
      <c r="D62" s="27"/>
      <c r="E62" s="28"/>
      <c r="F62" s="15"/>
      <c r="G62" s="28"/>
      <c r="H62" s="286"/>
      <c r="I62" s="286"/>
      <c r="J62" s="286"/>
      <c r="K62" s="28"/>
      <c r="L62" s="42"/>
      <c r="M62" s="10"/>
    </row>
    <row r="63" spans="1:13">
      <c r="A63" s="2"/>
      <c r="B63" s="62"/>
      <c r="C63" s="35"/>
      <c r="D63" s="35"/>
      <c r="E63" s="23"/>
      <c r="F63" s="23"/>
      <c r="G63" s="23"/>
      <c r="H63" s="1176"/>
      <c r="I63" s="1176"/>
      <c r="J63" s="1176"/>
      <c r="K63" s="23"/>
      <c r="L63" s="10"/>
      <c r="M63" s="10"/>
    </row>
    <row r="64" spans="1:13" ht="15" thickBot="1">
      <c r="A64" s="2"/>
      <c r="B64" s="62"/>
      <c r="C64" s="35"/>
      <c r="D64" s="35"/>
      <c r="E64" s="23"/>
      <c r="F64" s="23"/>
      <c r="G64" s="23"/>
      <c r="H64" s="43"/>
      <c r="I64" s="43"/>
      <c r="J64" s="23"/>
      <c r="K64" s="10"/>
      <c r="L64" s="10"/>
    </row>
    <row r="65" spans="1:12" ht="60.75" thickBot="1">
      <c r="A65" s="20"/>
      <c r="B65" s="541" t="s">
        <v>93</v>
      </c>
      <c r="C65" s="61"/>
      <c r="D65" s="35"/>
      <c r="E65" s="23"/>
      <c r="F65" s="23"/>
      <c r="G65" s="23"/>
      <c r="H65" s="43"/>
      <c r="I65" s="43"/>
      <c r="J65" s="23"/>
      <c r="K65" s="10"/>
    </row>
    <row r="66" spans="1:12" ht="30.75" thickBot="1">
      <c r="A66" s="20"/>
      <c r="B66" s="538" t="s">
        <v>63</v>
      </c>
      <c r="C66" s="527" t="s">
        <v>64</v>
      </c>
      <c r="D66" s="527" t="s">
        <v>65</v>
      </c>
      <c r="E66" s="527" t="s">
        <v>66</v>
      </c>
      <c r="F66" s="527" t="s">
        <v>67</v>
      </c>
      <c r="G66" s="527" t="s">
        <v>68</v>
      </c>
      <c r="H66" s="527" t="s">
        <v>69</v>
      </c>
      <c r="I66" s="1228" t="s">
        <v>70</v>
      </c>
      <c r="J66" s="527" t="s">
        <v>71</v>
      </c>
      <c r="K66" s="527" t="s">
        <v>94</v>
      </c>
      <c r="L66" s="530" t="s">
        <v>73</v>
      </c>
    </row>
    <row r="67" spans="1:12">
      <c r="A67" s="20"/>
      <c r="B67" s="534" t="s">
        <v>95</v>
      </c>
      <c r="C67" s="532" t="s">
        <v>96</v>
      </c>
      <c r="D67" s="532" t="s">
        <v>77</v>
      </c>
      <c r="E67" s="532" t="s">
        <v>77</v>
      </c>
      <c r="F67" s="532" t="s">
        <v>77</v>
      </c>
      <c r="G67" s="1344"/>
      <c r="H67" s="284">
        <f>SUM(H68:H69)</f>
        <v>0</v>
      </c>
      <c r="I67" s="284">
        <f>SUM(I68:I69)</f>
        <v>0</v>
      </c>
      <c r="J67" s="284">
        <f>SUM(J68:J69)</f>
        <v>0</v>
      </c>
      <c r="K67" s="532" t="s">
        <v>77</v>
      </c>
      <c r="L67" s="533" t="s">
        <v>77</v>
      </c>
    </row>
    <row r="68" spans="1:12">
      <c r="A68" s="20"/>
      <c r="B68" s="24" t="s">
        <v>77</v>
      </c>
      <c r="C68" s="14" t="s">
        <v>79</v>
      </c>
      <c r="D68" s="14"/>
      <c r="E68" s="15"/>
      <c r="F68" s="15"/>
      <c r="G68" s="15"/>
      <c r="H68" s="285"/>
      <c r="I68" s="285"/>
      <c r="J68" s="285"/>
      <c r="K68" s="15"/>
      <c r="L68" s="41"/>
    </row>
    <row r="69" spans="1:12">
      <c r="B69" s="26" t="s">
        <v>77</v>
      </c>
      <c r="C69" s="27" t="s">
        <v>79</v>
      </c>
      <c r="D69" s="27"/>
      <c r="E69" s="28"/>
      <c r="F69" s="15"/>
      <c r="G69" s="28"/>
      <c r="H69" s="286"/>
      <c r="I69" s="286"/>
      <c r="J69" s="286"/>
      <c r="K69" s="28"/>
      <c r="L69" s="42"/>
    </row>
    <row r="70" spans="1:12">
      <c r="B70" s="62"/>
      <c r="C70" s="35"/>
      <c r="D70" s="35"/>
      <c r="E70" s="23"/>
      <c r="F70" s="23"/>
      <c r="G70" s="23"/>
      <c r="H70" s="1176"/>
      <c r="I70" s="1176"/>
      <c r="J70" s="1176"/>
      <c r="K70" s="23"/>
      <c r="L70" s="10"/>
    </row>
    <row r="71" spans="1:12" ht="15.75" thickBot="1">
      <c r="A71" s="11"/>
      <c r="L71" s="7"/>
    </row>
    <row r="72" spans="1:12" ht="45.75" thickBot="1">
      <c r="A72" s="11"/>
      <c r="B72" s="542" t="s">
        <v>97</v>
      </c>
      <c r="C72" s="7"/>
      <c r="D72" s="7"/>
      <c r="E72" s="7"/>
      <c r="F72" s="7"/>
      <c r="G72" s="7"/>
      <c r="H72" s="7"/>
      <c r="I72" s="7"/>
      <c r="J72" s="7"/>
      <c r="K72" s="7"/>
    </row>
    <row r="73" spans="1:12" ht="30.75" thickBot="1">
      <c r="A73" s="2"/>
      <c r="B73" s="539" t="s">
        <v>63</v>
      </c>
      <c r="C73" s="539" t="s">
        <v>64</v>
      </c>
      <c r="D73" s="539" t="s">
        <v>98</v>
      </c>
      <c r="E73" s="539" t="s">
        <v>99</v>
      </c>
      <c r="F73" s="539" t="s">
        <v>100</v>
      </c>
      <c r="G73" s="539" t="s">
        <v>101</v>
      </c>
      <c r="H73" s="539" t="s">
        <v>69</v>
      </c>
      <c r="I73" s="539" t="s">
        <v>70</v>
      </c>
      <c r="J73" s="539" t="s">
        <v>102</v>
      </c>
      <c r="K73" s="539" t="s">
        <v>103</v>
      </c>
      <c r="L73" s="540" t="s">
        <v>73</v>
      </c>
    </row>
    <row r="74" spans="1:12" ht="15" customHeight="1">
      <c r="A74" s="2"/>
      <c r="B74" s="53" t="s">
        <v>104</v>
      </c>
      <c r="C74" s="54" t="s">
        <v>79</v>
      </c>
      <c r="D74" s="54" t="s">
        <v>1798</v>
      </c>
      <c r="E74" s="54" t="s">
        <v>1698</v>
      </c>
      <c r="F74" s="54" t="s">
        <v>355</v>
      </c>
      <c r="G74" s="54" t="s">
        <v>355</v>
      </c>
      <c r="H74" s="290">
        <v>2.2999999999999998</v>
      </c>
      <c r="I74" s="290" t="s">
        <v>1698</v>
      </c>
      <c r="J74" s="290">
        <v>2.2999999999999998</v>
      </c>
      <c r="K74" s="54" t="s">
        <v>1698</v>
      </c>
      <c r="L74" s="55"/>
    </row>
    <row r="75" spans="1:12" ht="15.6" customHeight="1">
      <c r="B75" s="21" t="s">
        <v>77</v>
      </c>
      <c r="C75" s="14" t="s">
        <v>79</v>
      </c>
      <c r="D75" s="15"/>
      <c r="E75" s="15"/>
      <c r="F75" s="15"/>
      <c r="G75" s="15"/>
      <c r="H75" s="285"/>
      <c r="I75" s="285"/>
      <c r="J75" s="285"/>
      <c r="K75" s="17"/>
      <c r="L75" s="25"/>
    </row>
    <row r="76" spans="1:12" ht="15.6" customHeight="1">
      <c r="B76" s="44" t="s">
        <v>77</v>
      </c>
      <c r="C76" s="27" t="s">
        <v>79</v>
      </c>
      <c r="D76" s="45"/>
      <c r="E76" s="45"/>
      <c r="F76" s="45"/>
      <c r="G76" s="45"/>
      <c r="H76" s="291"/>
      <c r="I76" s="291"/>
      <c r="J76" s="291"/>
      <c r="K76" s="45"/>
      <c r="L76" s="46"/>
    </row>
    <row r="77" spans="1:12" ht="15.6" customHeight="1">
      <c r="B77" s="34"/>
      <c r="C77" s="35"/>
      <c r="H77" s="1177"/>
      <c r="I77" s="1177"/>
      <c r="J77" s="1177"/>
    </row>
    <row r="78" spans="1:12" ht="15.6" customHeight="1" thickBot="1">
      <c r="B78" s="5"/>
      <c r="C78" s="35"/>
    </row>
    <row r="79" spans="1:12" ht="45.75" thickBot="1">
      <c r="B79" s="542" t="s">
        <v>105</v>
      </c>
      <c r="C79" s="34"/>
      <c r="D79" s="35"/>
    </row>
    <row r="80" spans="1:12" ht="30.75" thickBot="1">
      <c r="A80" s="2"/>
      <c r="B80" s="539" t="s">
        <v>63</v>
      </c>
      <c r="C80" s="539" t="s">
        <v>64</v>
      </c>
      <c r="D80" s="539" t="s">
        <v>98</v>
      </c>
      <c r="E80" s="539" t="s">
        <v>99</v>
      </c>
      <c r="F80" s="539" t="s">
        <v>100</v>
      </c>
      <c r="G80" s="539" t="s">
        <v>101</v>
      </c>
      <c r="H80" s="539" t="s">
        <v>69</v>
      </c>
      <c r="I80" s="539" t="s">
        <v>70</v>
      </c>
      <c r="J80" s="539" t="s">
        <v>102</v>
      </c>
      <c r="K80" s="539" t="s">
        <v>103</v>
      </c>
      <c r="L80" s="540" t="s">
        <v>73</v>
      </c>
    </row>
    <row r="81" spans="1:12" ht="29.25" thickBot="1">
      <c r="A81" s="2"/>
      <c r="B81" s="53" t="s">
        <v>106</v>
      </c>
      <c r="C81" s="54" t="s">
        <v>79</v>
      </c>
      <c r="D81" s="54" t="s">
        <v>1796</v>
      </c>
      <c r="E81" s="54" t="s">
        <v>1698</v>
      </c>
      <c r="F81" s="54" t="s">
        <v>355</v>
      </c>
      <c r="G81" s="54" t="s">
        <v>1479</v>
      </c>
      <c r="H81" s="290">
        <v>40.659999999999997</v>
      </c>
      <c r="I81" s="290" t="s">
        <v>1698</v>
      </c>
      <c r="J81" s="290">
        <v>40.659999999999997</v>
      </c>
      <c r="K81" s="54" t="s">
        <v>1698</v>
      </c>
      <c r="L81" s="55"/>
    </row>
    <row r="82" spans="1:12" ht="15.6" customHeight="1">
      <c r="B82" s="21" t="s">
        <v>77</v>
      </c>
      <c r="C82" s="14" t="s">
        <v>79</v>
      </c>
      <c r="D82" s="1492" t="s">
        <v>1797</v>
      </c>
      <c r="E82" s="1490" t="s">
        <v>1698</v>
      </c>
      <c r="F82" s="1494" t="s">
        <v>355</v>
      </c>
      <c r="G82" s="1492" t="s">
        <v>1467</v>
      </c>
      <c r="H82" s="1493">
        <v>1.4</v>
      </c>
      <c r="I82" s="1491" t="s">
        <v>1698</v>
      </c>
      <c r="J82" s="1493">
        <v>1.4</v>
      </c>
      <c r="K82" s="1490" t="s">
        <v>1698</v>
      </c>
      <c r="L82" s="25"/>
    </row>
    <row r="83" spans="1:12">
      <c r="B83" s="44" t="s">
        <v>77</v>
      </c>
      <c r="C83" s="27" t="s">
        <v>79</v>
      </c>
      <c r="D83" s="45"/>
      <c r="E83" s="45"/>
      <c r="F83" s="1494"/>
      <c r="G83" s="45"/>
      <c r="H83" s="291"/>
      <c r="I83" s="291"/>
      <c r="J83" s="291"/>
      <c r="K83" s="45"/>
      <c r="L83" s="46"/>
    </row>
  </sheetData>
  <dataValidations count="3">
    <dataValidation type="list" allowBlank="1" showInputMessage="1" showErrorMessage="1" sqref="G60 G18:G19 G21 G10:G16 G67 G52:G55 G23:G47" xr:uid="{00000000-0002-0000-0100-000000000000}">
      <formula1>Source_Types</formula1>
    </dataValidation>
    <dataValidation type="list" allowBlank="1" showInputMessage="1" showErrorMessage="1" sqref="K68:K70" xr:uid="{00000000-0002-0000-0100-000001000000}">
      <formula1>"Approved, Granted yet to be implemented, Other"</formula1>
    </dataValidation>
    <dataValidation type="list" allowBlank="1" showInputMessage="1" showErrorMessage="1" sqref="F68:F69 F11:F16 F61:F62 F53:F55 F23:F47" xr:uid="{00000000-0002-0000-0100-000002000000}">
      <formula1>$P$8:$P$11</formula1>
    </dataValidation>
  </dataValidations>
  <pageMargins left="0.7" right="0.7" top="0.75" bottom="0.75" header="0.3" footer="0.3"/>
  <pageSetup paperSize="9" orientation="portrait" r:id="rId1"/>
  <legacy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'Option Typs_Grps'!$J$3:$J$130</xm:f>
          </x14:formula1>
          <xm:sqref>F77:G77</xm:sqref>
        </x14:dataValidation>
        <x14:dataValidation type="list" allowBlank="1" showInputMessage="1" showErrorMessage="1" xr:uid="{00000000-0002-0000-0100-000004000000}">
          <x14:formula1>
            <xm:f>'Option Typs_Grps'!$J$3:$J$131</xm:f>
          </x14:formula1>
          <xm:sqref>F74:G76 F81:G83</xm:sqref>
        </x14:dataValidation>
        <x14:dataValidation type="list" allowBlank="1" showInputMessage="1" showErrorMessage="1" xr:uid="{00000000-0002-0000-0100-000005000000}">
          <x14:formula1>
            <xm:f>'Option Typs_Grps'!$Q$2</xm:f>
          </x14:formula1>
          <xm:sqref>G68:G70 G17 G48 G61:G63 G22 G56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CZ91"/>
  <sheetViews>
    <sheetView zoomScale="85" zoomScaleNormal="85" workbookViewId="0">
      <selection activeCell="D4" sqref="D4"/>
    </sheetView>
  </sheetViews>
  <sheetFormatPr defaultColWidth="9.44140625" defaultRowHeight="14.25"/>
  <cols>
    <col min="1" max="1" width="2.21875" style="1" customWidth="1"/>
    <col min="2" max="2" width="22.77734375" style="1" customWidth="1"/>
    <col min="3" max="3" width="31.21875" style="1" bestFit="1" customWidth="1"/>
    <col min="4" max="4" width="38" style="1" customWidth="1"/>
    <col min="5" max="5" width="6.21875" style="1" customWidth="1"/>
    <col min="6" max="6" width="16.5546875" style="1" customWidth="1"/>
    <col min="7" max="9" width="10.21875" style="1" customWidth="1"/>
    <col min="10" max="17" width="10.5546875" style="1" customWidth="1"/>
    <col min="18" max="19" width="10.21875" style="1" customWidth="1"/>
    <col min="20" max="27" width="10.5546875" style="1" customWidth="1"/>
    <col min="28" max="29" width="10.21875" style="1" customWidth="1"/>
    <col min="30" max="37" width="10.5546875" style="1" customWidth="1"/>
    <col min="38" max="39" width="10.21875" style="1" customWidth="1"/>
    <col min="40" max="47" width="10.5546875" style="1" customWidth="1"/>
    <col min="48" max="49" width="10.21875" style="1" customWidth="1"/>
    <col min="50" max="57" width="10.5546875" style="1" customWidth="1"/>
    <col min="58" max="59" width="10.21875" style="1" customWidth="1"/>
    <col min="60" max="67" width="10.5546875" style="1" customWidth="1"/>
    <col min="68" max="69" width="10.21875" style="1" customWidth="1"/>
    <col min="70" max="77" width="10.5546875" style="1" customWidth="1"/>
    <col min="78" max="79" width="10.21875" style="1" customWidth="1"/>
    <col min="80" max="86" width="10.5546875" style="1" customWidth="1"/>
    <col min="87" max="87" width="11.21875" style="1" customWidth="1"/>
    <col min="88" max="89" width="9.77734375" style="1" customWidth="1"/>
    <col min="90" max="92" width="10.21875" style="1" customWidth="1"/>
    <col min="93" max="16384" width="9.44140625" style="1"/>
  </cols>
  <sheetData>
    <row r="1" spans="2:104" ht="15">
      <c r="B1" s="1233" t="s">
        <v>56</v>
      </c>
    </row>
    <row r="2" spans="2:104" ht="39" thickBot="1">
      <c r="F2" s="1421" t="s">
        <v>107</v>
      </c>
      <c r="G2" s="1424" t="s">
        <v>108</v>
      </c>
    </row>
    <row r="3" spans="2:104" ht="35.1" customHeight="1">
      <c r="B3" s="459" t="s">
        <v>57</v>
      </c>
      <c r="C3" s="460" t="str">
        <f>'TITLE PAGE'!$D$18</f>
        <v>South Staffordshire Water</v>
      </c>
      <c r="D3" s="458" t="s">
        <v>2</v>
      </c>
      <c r="E3" s="2"/>
      <c r="F3" s="1422" t="s">
        <v>109</v>
      </c>
      <c r="G3" s="1425" t="s">
        <v>110</v>
      </c>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2:104" ht="77.25" thickBot="1">
      <c r="B4" s="52" t="s">
        <v>111</v>
      </c>
      <c r="C4" s="470" t="s">
        <v>112</v>
      </c>
      <c r="D4" s="89">
        <v>5</v>
      </c>
      <c r="E4" s="23"/>
      <c r="F4" s="1423" t="s">
        <v>113</v>
      </c>
      <c r="G4" s="1425" t="s">
        <v>114</v>
      </c>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row>
    <row r="5" spans="2:104" ht="15" thickBot="1"/>
    <row r="6" spans="2:104" ht="46.5" customHeight="1" thickBot="1">
      <c r="B6" s="471" t="s">
        <v>107</v>
      </c>
      <c r="C6" s="1421" t="s">
        <v>115</v>
      </c>
    </row>
    <row r="7" spans="2:104" ht="15.75" thickBot="1">
      <c r="B7" s="468" t="s">
        <v>63</v>
      </c>
      <c r="C7" s="466" t="s">
        <v>116</v>
      </c>
      <c r="D7" s="466" t="s">
        <v>64</v>
      </c>
      <c r="E7" s="466" t="s">
        <v>117</v>
      </c>
      <c r="F7" s="467" t="s">
        <v>118</v>
      </c>
      <c r="G7" s="468" t="s">
        <v>119</v>
      </c>
      <c r="H7" s="466" t="s">
        <v>120</v>
      </c>
      <c r="I7" s="466" t="s">
        <v>121</v>
      </c>
      <c r="J7" s="466" t="s">
        <v>122</v>
      </c>
      <c r="K7" s="466" t="s">
        <v>123</v>
      </c>
      <c r="L7" s="466" t="s">
        <v>124</v>
      </c>
      <c r="M7" s="466" t="s">
        <v>125</v>
      </c>
      <c r="N7" s="466" t="s">
        <v>126</v>
      </c>
      <c r="O7" s="466" t="s">
        <v>127</v>
      </c>
      <c r="P7" s="466" t="s">
        <v>128</v>
      </c>
      <c r="Q7" s="469" t="s">
        <v>129</v>
      </c>
      <c r="R7" s="1528" t="s">
        <v>160</v>
      </c>
      <c r="S7" s="1528" t="s">
        <v>164</v>
      </c>
      <c r="T7" s="1528" t="s">
        <v>168</v>
      </c>
      <c r="U7" s="1528" t="s">
        <v>172</v>
      </c>
      <c r="V7" s="1528" t="s">
        <v>176</v>
      </c>
      <c r="W7" s="1528" t="s">
        <v>180</v>
      </c>
      <c r="X7" s="1528" t="s">
        <v>184</v>
      </c>
      <c r="Y7" s="1528" t="s">
        <v>188</v>
      </c>
      <c r="Z7" s="1528" t="s">
        <v>192</v>
      </c>
      <c r="AA7" s="1528" t="s">
        <v>196</v>
      </c>
      <c r="AB7" s="1528" t="s">
        <v>200</v>
      </c>
      <c r="AC7" s="1528" t="s">
        <v>204</v>
      </c>
      <c r="AD7" s="1528" t="s">
        <v>208</v>
      </c>
      <c r="AE7" s="1528" t="s">
        <v>212</v>
      </c>
      <c r="AF7" s="1528" t="s">
        <v>1819</v>
      </c>
    </row>
    <row r="8" spans="2:104">
      <c r="B8" s="479" t="s">
        <v>144</v>
      </c>
      <c r="C8" s="480" t="s">
        <v>145</v>
      </c>
      <c r="D8" s="481" t="s">
        <v>79</v>
      </c>
      <c r="E8" s="482" t="s">
        <v>146</v>
      </c>
      <c r="F8" s="483">
        <v>2</v>
      </c>
      <c r="G8" s="268">
        <v>175.04</v>
      </c>
      <c r="H8" s="269">
        <v>180.31</v>
      </c>
      <c r="I8" s="1520">
        <v>193.43</v>
      </c>
      <c r="J8" s="1520">
        <v>188.37</v>
      </c>
      <c r="K8" s="1520">
        <v>183.36</v>
      </c>
      <c r="L8" s="1521">
        <v>178.36</v>
      </c>
      <c r="M8" s="1521">
        <v>178.75</v>
      </c>
      <c r="N8" s="1521">
        <v>179.19</v>
      </c>
      <c r="O8" s="1521">
        <v>179.66</v>
      </c>
      <c r="P8" s="1521">
        <v>180.19</v>
      </c>
      <c r="Q8" s="1522">
        <v>180.73</v>
      </c>
      <c r="R8" s="1523">
        <v>183.37</v>
      </c>
      <c r="S8" s="1523">
        <v>186.39</v>
      </c>
      <c r="T8" s="1523">
        <v>189.54</v>
      </c>
      <c r="U8" s="1523">
        <v>192.17</v>
      </c>
      <c r="V8" s="1523">
        <v>196.2</v>
      </c>
      <c r="W8" s="1523">
        <v>200.31</v>
      </c>
      <c r="X8" s="1523">
        <v>204.52</v>
      </c>
      <c r="Y8" s="1523">
        <v>208.81</v>
      </c>
      <c r="Z8" s="1523">
        <v>213.18</v>
      </c>
      <c r="AA8" s="1523">
        <v>217.63</v>
      </c>
      <c r="AB8" s="1523">
        <v>222.16</v>
      </c>
      <c r="AC8" s="1523">
        <v>226.78</v>
      </c>
      <c r="AD8" s="1523">
        <v>231.48</v>
      </c>
      <c r="AE8" s="1523">
        <v>236.26</v>
      </c>
      <c r="AF8" s="270"/>
    </row>
    <row r="9" spans="2:104">
      <c r="B9" s="484" t="s">
        <v>147</v>
      </c>
      <c r="C9" s="475" t="s">
        <v>148</v>
      </c>
      <c r="D9" s="476" t="s">
        <v>79</v>
      </c>
      <c r="E9" s="485" t="s">
        <v>149</v>
      </c>
      <c r="F9" s="486">
        <v>1</v>
      </c>
      <c r="G9" s="375">
        <v>128.80000000000001</v>
      </c>
      <c r="H9" s="376">
        <v>128.6</v>
      </c>
      <c r="I9" s="1524">
        <v>140.6</v>
      </c>
      <c r="J9" s="1524">
        <v>136.1</v>
      </c>
      <c r="K9" s="1524">
        <v>131.69999999999999</v>
      </c>
      <c r="L9" s="1525">
        <v>127.4</v>
      </c>
      <c r="M9" s="1525">
        <v>127</v>
      </c>
      <c r="N9" s="1525">
        <v>126.6</v>
      </c>
      <c r="O9" s="1525">
        <v>126.2</v>
      </c>
      <c r="P9" s="1525">
        <v>125.9</v>
      </c>
      <c r="Q9" s="1526">
        <v>125.6</v>
      </c>
      <c r="R9" s="1527">
        <v>124.2</v>
      </c>
      <c r="S9" s="1527">
        <v>123.4</v>
      </c>
      <c r="T9" s="1527">
        <v>122.7</v>
      </c>
      <c r="U9" s="1527">
        <v>122.1</v>
      </c>
      <c r="V9" s="1527">
        <v>122.4</v>
      </c>
      <c r="W9" s="1527">
        <v>122.7</v>
      </c>
      <c r="X9" s="1527">
        <v>123</v>
      </c>
      <c r="Y9" s="1527">
        <v>123.4</v>
      </c>
      <c r="Z9" s="1527">
        <v>123.7</v>
      </c>
      <c r="AA9" s="1527">
        <v>124</v>
      </c>
      <c r="AB9" s="1527">
        <v>124.3</v>
      </c>
      <c r="AC9" s="1527">
        <v>124.6</v>
      </c>
      <c r="AD9" s="1527">
        <v>125</v>
      </c>
      <c r="AE9" s="1527">
        <v>125.3</v>
      </c>
      <c r="AF9" s="377"/>
    </row>
    <row r="10" spans="2:104" ht="15" thickBot="1">
      <c r="B10" s="487" t="s">
        <v>150</v>
      </c>
      <c r="C10" s="488" t="s">
        <v>151</v>
      </c>
      <c r="D10" s="489" t="s">
        <v>79</v>
      </c>
      <c r="E10" s="490" t="s">
        <v>146</v>
      </c>
      <c r="F10" s="491">
        <v>2</v>
      </c>
      <c r="G10" s="271">
        <v>59.39</v>
      </c>
      <c r="H10" s="272">
        <v>51.03</v>
      </c>
      <c r="I10" s="272">
        <v>52.72</v>
      </c>
      <c r="J10" s="272">
        <v>53.702867860000005</v>
      </c>
      <c r="K10" s="272">
        <v>54.146949509999999</v>
      </c>
      <c r="L10" s="273">
        <v>54.606030570000001</v>
      </c>
      <c r="M10" s="273">
        <v>54.977449499999999</v>
      </c>
      <c r="N10" s="273">
        <v>55.227296240000001</v>
      </c>
      <c r="O10" s="273">
        <v>55.447106500000004</v>
      </c>
      <c r="P10" s="273">
        <v>55.646690419999999</v>
      </c>
      <c r="Q10" s="274">
        <v>55.834620450000003</v>
      </c>
      <c r="R10" s="275">
        <v>56.44730225</v>
      </c>
      <c r="S10" s="275">
        <v>57.059137620000001</v>
      </c>
      <c r="T10" s="275">
        <v>57.418491813000003</v>
      </c>
      <c r="U10" s="275">
        <v>57.736340126999998</v>
      </c>
      <c r="V10" s="275">
        <v>58.054188449999998</v>
      </c>
      <c r="W10" s="275">
        <v>58.372036774000001</v>
      </c>
      <c r="X10" s="275">
        <v>58.689885097999998</v>
      </c>
      <c r="Y10" s="275">
        <v>59.007733420999998</v>
      </c>
      <c r="Z10" s="275">
        <v>59.325581735</v>
      </c>
      <c r="AA10" s="275">
        <v>59.643430059000003</v>
      </c>
      <c r="AB10" s="275">
        <v>59.961278382000003</v>
      </c>
      <c r="AC10" s="275">
        <v>60.279126706</v>
      </c>
      <c r="AD10" s="275">
        <v>60.596975030000003</v>
      </c>
      <c r="AE10" s="275">
        <v>60.914823343000002</v>
      </c>
      <c r="AF10" s="275"/>
      <c r="CZ10" s="8"/>
    </row>
    <row r="11" spans="2:104" ht="15" thickBot="1">
      <c r="B11" s="477" t="s">
        <v>152</v>
      </c>
      <c r="C11" s="472" t="s">
        <v>153</v>
      </c>
      <c r="D11" s="473" t="s">
        <v>79</v>
      </c>
      <c r="E11" s="478" t="s">
        <v>146</v>
      </c>
      <c r="F11" s="474">
        <v>2</v>
      </c>
      <c r="G11" s="276">
        <v>68.91</v>
      </c>
      <c r="H11" s="277">
        <v>65.5</v>
      </c>
      <c r="I11" s="277">
        <v>63.64</v>
      </c>
      <c r="J11" s="277">
        <v>60.04</v>
      </c>
      <c r="K11" s="277">
        <v>56.54</v>
      </c>
      <c r="L11" s="278">
        <v>59.5</v>
      </c>
      <c r="M11" s="278">
        <v>59.5</v>
      </c>
      <c r="N11" s="278">
        <v>59.5</v>
      </c>
      <c r="O11" s="278">
        <v>59.5</v>
      </c>
      <c r="P11" s="278">
        <v>59.5</v>
      </c>
      <c r="Q11" s="278">
        <v>59.5</v>
      </c>
      <c r="R11" s="278">
        <v>59.5</v>
      </c>
      <c r="S11" s="278">
        <v>59.5</v>
      </c>
      <c r="T11" s="278">
        <v>59.5</v>
      </c>
      <c r="U11" s="278">
        <v>59.5</v>
      </c>
      <c r="V11" s="278">
        <v>59.5</v>
      </c>
      <c r="W11" s="278">
        <v>59.5</v>
      </c>
      <c r="X11" s="278">
        <v>59.5</v>
      </c>
      <c r="Y11" s="278">
        <v>59.5</v>
      </c>
      <c r="Z11" s="278">
        <v>59.5</v>
      </c>
      <c r="AA11" s="278">
        <v>59.5</v>
      </c>
      <c r="AB11" s="278">
        <v>59.5</v>
      </c>
      <c r="AC11" s="278">
        <v>59.5</v>
      </c>
      <c r="AD11" s="278">
        <v>59.5</v>
      </c>
      <c r="AE11" s="278">
        <v>59.5</v>
      </c>
      <c r="AF11" s="278"/>
      <c r="CZ11" s="8"/>
    </row>
    <row r="12" spans="2:104">
      <c r="B12" s="492" t="s">
        <v>154</v>
      </c>
      <c r="C12" s="493" t="s">
        <v>155</v>
      </c>
      <c r="D12" s="494" t="s">
        <v>79</v>
      </c>
      <c r="E12" s="495" t="s">
        <v>146</v>
      </c>
      <c r="F12" s="496">
        <v>2</v>
      </c>
      <c r="G12" s="279">
        <v>303.34000000000003</v>
      </c>
      <c r="H12" s="280">
        <v>296.84000000000003</v>
      </c>
      <c r="I12" s="280">
        <v>309.79000000000002</v>
      </c>
      <c r="J12" s="280">
        <v>302.11286785999999</v>
      </c>
      <c r="K12" s="280">
        <v>294.04694951000005</v>
      </c>
      <c r="L12" s="281">
        <v>292.46603057000004</v>
      </c>
      <c r="M12" s="281">
        <v>293.22744950000003</v>
      </c>
      <c r="N12" s="281">
        <v>293.91729623999998</v>
      </c>
      <c r="O12" s="281">
        <v>294.60710649999999</v>
      </c>
      <c r="P12" s="281">
        <v>295.33669041999997</v>
      </c>
      <c r="Q12" s="282">
        <v>296.06462045000001</v>
      </c>
      <c r="R12" s="283">
        <v>299.31730225000001</v>
      </c>
      <c r="S12" s="283">
        <v>302.94913761999999</v>
      </c>
      <c r="T12" s="283">
        <v>306.45849181300002</v>
      </c>
      <c r="U12" s="283">
        <v>309.40634012700002</v>
      </c>
      <c r="V12" s="283">
        <v>313.75418845000002</v>
      </c>
      <c r="W12" s="283">
        <v>318.18203677399998</v>
      </c>
      <c r="X12" s="283">
        <v>322.70988509800003</v>
      </c>
      <c r="Y12" s="283">
        <v>327.31773342100001</v>
      </c>
      <c r="Z12" s="283">
        <v>332.00558173500002</v>
      </c>
      <c r="AA12" s="283">
        <v>336.77343005900002</v>
      </c>
      <c r="AB12" s="283">
        <v>341.62127838200001</v>
      </c>
      <c r="AC12" s="283">
        <v>346.55912670600003</v>
      </c>
      <c r="AD12" s="283">
        <v>351.57697502999997</v>
      </c>
      <c r="AE12" s="283">
        <v>356.67482334300001</v>
      </c>
      <c r="AF12" s="283"/>
      <c r="CZ12" s="8"/>
    </row>
    <row r="13" spans="2:104" ht="15" thickBot="1"/>
    <row r="14" spans="2:104">
      <c r="B14" s="51" t="s">
        <v>57</v>
      </c>
      <c r="C14" s="153" t="str">
        <f>'TITLE PAGE'!D18</f>
        <v>South Staffordshire Water</v>
      </c>
      <c r="D14" s="87" t="s">
        <v>2</v>
      </c>
    </row>
    <row r="15" spans="2:104" ht="15" thickBot="1">
      <c r="B15" s="52" t="s">
        <v>111</v>
      </c>
      <c r="C15" s="465" t="s">
        <v>156</v>
      </c>
      <c r="D15" s="89"/>
    </row>
    <row r="16" spans="2:104" ht="15" thickBot="1"/>
    <row r="17" spans="2:88" ht="45">
      <c r="B17" s="497" t="s">
        <v>109</v>
      </c>
      <c r="C17" s="1421" t="s">
        <v>115</v>
      </c>
    </row>
    <row r="18" spans="2:88" ht="15.75" thickBot="1">
      <c r="B18" s="498" t="s">
        <v>63</v>
      </c>
      <c r="C18" s="463" t="s">
        <v>116</v>
      </c>
      <c r="D18" s="463" t="s">
        <v>64</v>
      </c>
      <c r="E18" s="463" t="s">
        <v>117</v>
      </c>
      <c r="F18" s="464" t="s">
        <v>118</v>
      </c>
      <c r="G18" s="462" t="s">
        <v>119</v>
      </c>
      <c r="H18" s="463" t="s">
        <v>120</v>
      </c>
      <c r="I18" s="463" t="s">
        <v>121</v>
      </c>
      <c r="J18" s="463" t="s">
        <v>122</v>
      </c>
      <c r="K18" s="463" t="s">
        <v>123</v>
      </c>
      <c r="L18" s="463" t="s">
        <v>124</v>
      </c>
      <c r="M18" s="463" t="s">
        <v>125</v>
      </c>
      <c r="N18" s="463" t="s">
        <v>126</v>
      </c>
      <c r="O18" s="463" t="s">
        <v>127</v>
      </c>
      <c r="P18" s="463" t="s">
        <v>128</v>
      </c>
      <c r="Q18" s="463" t="s">
        <v>129</v>
      </c>
      <c r="R18" s="463" t="s">
        <v>130</v>
      </c>
      <c r="S18" s="463" t="s">
        <v>157</v>
      </c>
      <c r="T18" s="463" t="s">
        <v>158</v>
      </c>
      <c r="U18" s="463" t="s">
        <v>159</v>
      </c>
      <c r="V18" s="463" t="s">
        <v>160</v>
      </c>
      <c r="W18" s="463" t="s">
        <v>131</v>
      </c>
      <c r="X18" s="463" t="s">
        <v>161</v>
      </c>
      <c r="Y18" s="463" t="s">
        <v>162</v>
      </c>
      <c r="Z18" s="463" t="s">
        <v>163</v>
      </c>
      <c r="AA18" s="463" t="s">
        <v>164</v>
      </c>
      <c r="AB18" s="463" t="s">
        <v>132</v>
      </c>
      <c r="AC18" s="463" t="s">
        <v>165</v>
      </c>
      <c r="AD18" s="463" t="s">
        <v>166</v>
      </c>
      <c r="AE18" s="463" t="s">
        <v>167</v>
      </c>
      <c r="AF18" s="463" t="s">
        <v>168</v>
      </c>
      <c r="AG18" s="463" t="s">
        <v>133</v>
      </c>
      <c r="AH18" s="463" t="s">
        <v>169</v>
      </c>
      <c r="AI18" s="463" t="s">
        <v>170</v>
      </c>
      <c r="AJ18" s="463" t="s">
        <v>171</v>
      </c>
      <c r="AK18" s="463" t="s">
        <v>172</v>
      </c>
      <c r="AL18" s="463" t="s">
        <v>134</v>
      </c>
      <c r="AM18" s="463" t="s">
        <v>173</v>
      </c>
      <c r="AN18" s="463" t="s">
        <v>174</v>
      </c>
      <c r="AO18" s="463" t="s">
        <v>175</v>
      </c>
      <c r="AP18" s="463" t="s">
        <v>176</v>
      </c>
      <c r="AQ18" s="463" t="s">
        <v>135</v>
      </c>
      <c r="AR18" s="463" t="s">
        <v>177</v>
      </c>
      <c r="AS18" s="463" t="s">
        <v>178</v>
      </c>
      <c r="AT18" s="463" t="s">
        <v>179</v>
      </c>
      <c r="AU18" s="463" t="s">
        <v>180</v>
      </c>
      <c r="AV18" s="463" t="s">
        <v>136</v>
      </c>
      <c r="AW18" s="463" t="s">
        <v>181</v>
      </c>
      <c r="AX18" s="463" t="s">
        <v>182</v>
      </c>
      <c r="AY18" s="463" t="s">
        <v>183</v>
      </c>
      <c r="AZ18" s="463" t="s">
        <v>184</v>
      </c>
      <c r="BA18" s="463" t="s">
        <v>137</v>
      </c>
      <c r="BB18" s="463" t="s">
        <v>185</v>
      </c>
      <c r="BC18" s="463" t="s">
        <v>186</v>
      </c>
      <c r="BD18" s="463" t="s">
        <v>187</v>
      </c>
      <c r="BE18" s="463" t="s">
        <v>188</v>
      </c>
      <c r="BF18" s="463" t="s">
        <v>138</v>
      </c>
      <c r="BG18" s="463" t="s">
        <v>189</v>
      </c>
      <c r="BH18" s="463" t="s">
        <v>190</v>
      </c>
      <c r="BI18" s="463" t="s">
        <v>191</v>
      </c>
      <c r="BJ18" s="463" t="s">
        <v>192</v>
      </c>
      <c r="BK18" s="463" t="s">
        <v>139</v>
      </c>
      <c r="BL18" s="463" t="s">
        <v>193</v>
      </c>
      <c r="BM18" s="463" t="s">
        <v>194</v>
      </c>
      <c r="BN18" s="463" t="s">
        <v>195</v>
      </c>
      <c r="BO18" s="463" t="s">
        <v>196</v>
      </c>
      <c r="BP18" s="463" t="s">
        <v>140</v>
      </c>
      <c r="BQ18" s="463" t="s">
        <v>197</v>
      </c>
      <c r="BR18" s="463" t="s">
        <v>198</v>
      </c>
      <c r="BS18" s="463" t="s">
        <v>199</v>
      </c>
      <c r="BT18" s="463" t="s">
        <v>200</v>
      </c>
      <c r="BU18" s="463" t="s">
        <v>141</v>
      </c>
      <c r="BV18" s="463" t="s">
        <v>201</v>
      </c>
      <c r="BW18" s="463" t="s">
        <v>202</v>
      </c>
      <c r="BX18" s="463" t="s">
        <v>203</v>
      </c>
      <c r="BY18" s="463" t="s">
        <v>204</v>
      </c>
      <c r="BZ18" s="463" t="s">
        <v>142</v>
      </c>
      <c r="CA18" s="463" t="s">
        <v>205</v>
      </c>
      <c r="CB18" s="463" t="s">
        <v>206</v>
      </c>
      <c r="CC18" s="463" t="s">
        <v>207</v>
      </c>
      <c r="CD18" s="463" t="s">
        <v>208</v>
      </c>
      <c r="CE18" s="463" t="s">
        <v>143</v>
      </c>
      <c r="CF18" s="463" t="s">
        <v>209</v>
      </c>
      <c r="CG18" s="463" t="s">
        <v>210</v>
      </c>
      <c r="CH18" s="463" t="s">
        <v>211</v>
      </c>
      <c r="CI18" s="463" t="s">
        <v>212</v>
      </c>
      <c r="CJ18" s="463" t="s">
        <v>213</v>
      </c>
    </row>
    <row r="19" spans="2:88" ht="13.9" customHeight="1">
      <c r="B19" s="543" t="s">
        <v>214</v>
      </c>
      <c r="C19" s="544" t="s">
        <v>215</v>
      </c>
      <c r="D19" s="545" t="s">
        <v>216</v>
      </c>
      <c r="E19" s="545" t="s">
        <v>149</v>
      </c>
      <c r="F19" s="546">
        <v>1</v>
      </c>
      <c r="G19" s="362">
        <f>SUM(G20:G28)</f>
        <v>128.5</v>
      </c>
      <c r="H19" s="363">
        <f t="shared" ref="H19:BS19" si="0">SUM(H20:H28)</f>
        <v>128.5</v>
      </c>
      <c r="I19" s="363">
        <f t="shared" si="0"/>
        <v>139.90044474799998</v>
      </c>
      <c r="J19" s="363">
        <f t="shared" si="0"/>
        <v>136.26109721</v>
      </c>
      <c r="K19" s="363">
        <f t="shared" si="0"/>
        <v>132.610737449</v>
      </c>
      <c r="L19" s="363">
        <f t="shared" si="0"/>
        <v>129.117457242</v>
      </c>
      <c r="M19" s="363">
        <f t="shared" si="0"/>
        <v>129.016067566</v>
      </c>
      <c r="N19" s="363">
        <f t="shared" si="0"/>
        <v>129.04849482500001</v>
      </c>
      <c r="O19" s="363">
        <f t="shared" si="0"/>
        <v>129.11556295000003</v>
      </c>
      <c r="P19" s="363">
        <f t="shared" si="0"/>
        <v>129.207094724</v>
      </c>
      <c r="Q19" s="363">
        <f t="shared" si="0"/>
        <v>129.23019230599999</v>
      </c>
      <c r="R19" s="363">
        <f t="shared" si="0"/>
        <v>129.152107425</v>
      </c>
      <c r="S19" s="363">
        <f t="shared" si="0"/>
        <v>129.07228876099998</v>
      </c>
      <c r="T19" s="363">
        <f t="shared" si="0"/>
        <v>128.99060214599999</v>
      </c>
      <c r="U19" s="363">
        <f t="shared" si="0"/>
        <v>128.91316620999999</v>
      </c>
      <c r="V19" s="363">
        <f t="shared" si="0"/>
        <v>128.83051815099998</v>
      </c>
      <c r="W19" s="363">
        <f t="shared" si="0"/>
        <v>128.70554402899998</v>
      </c>
      <c r="X19" s="363">
        <f t="shared" si="0"/>
        <v>128.676780923</v>
      </c>
      <c r="Y19" s="363">
        <f t="shared" si="0"/>
        <v>128.64652110899999</v>
      </c>
      <c r="Z19" s="363">
        <f t="shared" si="0"/>
        <v>128.613008498</v>
      </c>
      <c r="AA19" s="363">
        <f t="shared" si="0"/>
        <v>128.57497438999999</v>
      </c>
      <c r="AB19" s="363">
        <f t="shared" si="0"/>
        <v>128.53366954999998</v>
      </c>
      <c r="AC19" s="363">
        <f t="shared" si="0"/>
        <v>128.49044773399999</v>
      </c>
      <c r="AD19" s="363">
        <f t="shared" si="0"/>
        <v>128.44222816499999</v>
      </c>
      <c r="AE19" s="363">
        <f t="shared" si="0"/>
        <v>128.39447205099998</v>
      </c>
      <c r="AF19" s="363">
        <f t="shared" si="0"/>
        <v>128.34384943199998</v>
      </c>
      <c r="AG19" s="363">
        <f t="shared" si="0"/>
        <v>128.29521917</v>
      </c>
      <c r="AH19" s="363">
        <f t="shared" si="0"/>
        <v>128.24524819000001</v>
      </c>
      <c r="AI19" s="363">
        <f t="shared" si="0"/>
        <v>128.19207131100001</v>
      </c>
      <c r="AJ19" s="363">
        <f t="shared" si="0"/>
        <v>128.13599578200001</v>
      </c>
      <c r="AK19" s="363">
        <f t="shared" si="0"/>
        <v>128.077083534</v>
      </c>
      <c r="AL19" s="363">
        <f t="shared" si="0"/>
        <v>128.19427868799997</v>
      </c>
      <c r="AM19" s="363">
        <f t="shared" si="0"/>
        <v>128.30872729000001</v>
      </c>
      <c r="AN19" s="363">
        <f t="shared" si="0"/>
        <v>128.42060604700001</v>
      </c>
      <c r="AO19" s="363">
        <f t="shared" si="0"/>
        <v>128.52996383199999</v>
      </c>
      <c r="AP19" s="363">
        <f t="shared" si="0"/>
        <v>128.63693217099998</v>
      </c>
      <c r="AQ19" s="363">
        <f t="shared" si="0"/>
        <v>128.741577597</v>
      </c>
      <c r="AR19" s="363">
        <f t="shared" si="0"/>
        <v>128.84404644999998</v>
      </c>
      <c r="AS19" s="363">
        <f t="shared" si="0"/>
        <v>128.94433805700001</v>
      </c>
      <c r="AT19" s="363">
        <f t="shared" si="0"/>
        <v>129.042560474</v>
      </c>
      <c r="AU19" s="363">
        <f t="shared" si="0"/>
        <v>129.13878855499999</v>
      </c>
      <c r="AV19" s="363">
        <f t="shared" si="0"/>
        <v>129.23306617599999</v>
      </c>
      <c r="AW19" s="363">
        <f t="shared" si="0"/>
        <v>129.325487178</v>
      </c>
      <c r="AX19" s="363">
        <f t="shared" si="0"/>
        <v>129.41601716600002</v>
      </c>
      <c r="AY19" s="363">
        <f t="shared" si="0"/>
        <v>129.50469719000003</v>
      </c>
      <c r="AZ19" s="363">
        <f t="shared" si="0"/>
        <v>129.59161660200002</v>
      </c>
      <c r="BA19" s="363">
        <f t="shared" si="0"/>
        <v>129.67683492899999</v>
      </c>
      <c r="BB19" s="363">
        <f t="shared" si="0"/>
        <v>129.76035854899999</v>
      </c>
      <c r="BC19" s="363">
        <f t="shared" si="0"/>
        <v>129.842316251</v>
      </c>
      <c r="BD19" s="363">
        <f t="shared" si="0"/>
        <v>129.922684506</v>
      </c>
      <c r="BE19" s="363">
        <f t="shared" si="0"/>
        <v>130.00148865899999</v>
      </c>
      <c r="BF19" s="363">
        <f t="shared" si="0"/>
        <v>130.07887165299999</v>
      </c>
      <c r="BG19" s="363">
        <f t="shared" si="0"/>
        <v>130.154757878</v>
      </c>
      <c r="BH19" s="363">
        <f t="shared" si="0"/>
        <v>130.229307909</v>
      </c>
      <c r="BI19" s="363">
        <f t="shared" si="0"/>
        <v>130.302467581</v>
      </c>
      <c r="BJ19" s="363">
        <f t="shared" si="0"/>
        <v>130.37436754899997</v>
      </c>
      <c r="BK19" s="363">
        <f t="shared" si="0"/>
        <v>130.44492933799998</v>
      </c>
      <c r="BL19" s="363">
        <f t="shared" si="0"/>
        <v>130.51423416100002</v>
      </c>
      <c r="BM19" s="363">
        <f t="shared" si="0"/>
        <v>130.58233779099999</v>
      </c>
      <c r="BN19" s="363">
        <f t="shared" si="0"/>
        <v>130.64924960000002</v>
      </c>
      <c r="BO19" s="363">
        <f t="shared" si="0"/>
        <v>130.71500030099998</v>
      </c>
      <c r="BP19" s="363">
        <f t="shared" si="0"/>
        <v>130.77959770699999</v>
      </c>
      <c r="BQ19" s="363">
        <f t="shared" si="0"/>
        <v>130.74304925599998</v>
      </c>
      <c r="BR19" s="363">
        <f t="shared" si="0"/>
        <v>130.805446574</v>
      </c>
      <c r="BS19" s="363">
        <f t="shared" si="0"/>
        <v>130.866752085</v>
      </c>
      <c r="BT19" s="363">
        <f t="shared" ref="BT19:CJ19" si="1">SUM(BT20:BT28)</f>
        <v>130.927054102</v>
      </c>
      <c r="BU19" s="363">
        <f t="shared" si="1"/>
        <v>130.98631423699999</v>
      </c>
      <c r="BV19" s="363">
        <f t="shared" si="1"/>
        <v>131.04457693699999</v>
      </c>
      <c r="BW19" s="363">
        <f t="shared" si="1"/>
        <v>131.10190526</v>
      </c>
      <c r="BX19" s="363">
        <f t="shared" si="1"/>
        <v>131.15821977399997</v>
      </c>
      <c r="BY19" s="363">
        <f t="shared" si="1"/>
        <v>131.21360264499998</v>
      </c>
      <c r="BZ19" s="363">
        <f t="shared" si="1"/>
        <v>131.26807408499999</v>
      </c>
      <c r="CA19" s="363">
        <f t="shared" si="1"/>
        <v>131.32163407900001</v>
      </c>
      <c r="CB19" s="363">
        <f t="shared" si="1"/>
        <v>131.374282655</v>
      </c>
      <c r="CC19" s="363">
        <f t="shared" si="1"/>
        <v>131.426096457</v>
      </c>
      <c r="CD19" s="363">
        <f t="shared" si="1"/>
        <v>131.47703549799999</v>
      </c>
      <c r="CE19" s="363">
        <f t="shared" si="1"/>
        <v>131.52711769699999</v>
      </c>
      <c r="CF19" s="363">
        <f t="shared" si="1"/>
        <v>131.57639778699999</v>
      </c>
      <c r="CG19" s="363">
        <f t="shared" si="1"/>
        <v>131.62487305000002</v>
      </c>
      <c r="CH19" s="363">
        <f t="shared" si="1"/>
        <v>131.67252246200002</v>
      </c>
      <c r="CI19" s="363">
        <f t="shared" si="1"/>
        <v>131.719398732</v>
      </c>
      <c r="CJ19" s="363">
        <f t="shared" si="1"/>
        <v>0</v>
      </c>
    </row>
    <row r="20" spans="2:88">
      <c r="B20" s="547" t="s">
        <v>217</v>
      </c>
      <c r="C20" s="548" t="s">
        <v>218</v>
      </c>
      <c r="D20" s="549" t="s">
        <v>79</v>
      </c>
      <c r="E20" s="549" t="s">
        <v>149</v>
      </c>
      <c r="F20" s="550">
        <v>1</v>
      </c>
      <c r="G20" s="364">
        <v>28.4</v>
      </c>
      <c r="H20" s="365">
        <v>27.6</v>
      </c>
      <c r="I20" s="365">
        <v>30.845018199999998</v>
      </c>
      <c r="J20" s="365">
        <v>29.088785009999999</v>
      </c>
      <c r="K20" s="365">
        <v>27.437038770000001</v>
      </c>
      <c r="L20" s="365">
        <v>25.87951339</v>
      </c>
      <c r="M20" s="366">
        <v>25.157875440000002</v>
      </c>
      <c r="N20" s="366">
        <v>24.467861750000001</v>
      </c>
      <c r="O20" s="366">
        <v>23.80747276</v>
      </c>
      <c r="P20" s="366">
        <v>23.172673060000001</v>
      </c>
      <c r="Q20" s="366">
        <v>22.563607900000001</v>
      </c>
      <c r="R20" s="366">
        <v>22.527194720000001</v>
      </c>
      <c r="S20" s="366">
        <v>22.491561870000002</v>
      </c>
      <c r="T20" s="366">
        <v>22.456478229999998</v>
      </c>
      <c r="U20" s="366">
        <v>22.423000439999999</v>
      </c>
      <c r="V20" s="366">
        <v>22.389151810000001</v>
      </c>
      <c r="W20" s="366">
        <v>22.367078670000001</v>
      </c>
      <c r="X20" s="366">
        <v>22.344669060000001</v>
      </c>
      <c r="Y20" s="366">
        <v>22.322320359999999</v>
      </c>
      <c r="Z20" s="366">
        <v>22.299645980000001</v>
      </c>
      <c r="AA20" s="366">
        <v>22.276359200000002</v>
      </c>
      <c r="AB20" s="366">
        <v>22.25266706</v>
      </c>
      <c r="AC20" s="366">
        <v>22.228798829999999</v>
      </c>
      <c r="AD20" s="366">
        <v>22.20412511</v>
      </c>
      <c r="AE20" s="366">
        <v>22.17967638</v>
      </c>
      <c r="AF20" s="366">
        <v>22.15477855</v>
      </c>
      <c r="AG20" s="366">
        <v>22.13172355</v>
      </c>
      <c r="AH20" s="366">
        <v>22.108238910000001</v>
      </c>
      <c r="AI20" s="366">
        <v>22.084194230000001</v>
      </c>
      <c r="AJ20" s="366">
        <v>22.059626810000001</v>
      </c>
      <c r="AK20" s="366">
        <v>22.034533580000002</v>
      </c>
      <c r="AL20" s="366">
        <v>22.048177559999999</v>
      </c>
      <c r="AM20" s="366">
        <v>22.061464860000001</v>
      </c>
      <c r="AN20" s="366">
        <v>22.074421520000001</v>
      </c>
      <c r="AO20" s="366">
        <v>22.087049440000001</v>
      </c>
      <c r="AP20" s="366">
        <v>22.099366969999998</v>
      </c>
      <c r="AQ20" s="366">
        <v>22.111380390000001</v>
      </c>
      <c r="AR20" s="366">
        <v>22.123111779999999</v>
      </c>
      <c r="AS20" s="366">
        <v>22.134555299999999</v>
      </c>
      <c r="AT20" s="366">
        <v>22.14572639</v>
      </c>
      <c r="AU20" s="366">
        <v>22.156634459999999</v>
      </c>
      <c r="AV20" s="366">
        <v>22.167283229999999</v>
      </c>
      <c r="AW20" s="366">
        <v>22.17768633</v>
      </c>
      <c r="AX20" s="366">
        <v>22.187833009999999</v>
      </c>
      <c r="AY20" s="366">
        <v>22.197727239999999</v>
      </c>
      <c r="AZ20" s="366">
        <v>22.207382549999998</v>
      </c>
      <c r="BA20" s="366">
        <v>22.216806900000002</v>
      </c>
      <c r="BB20" s="366">
        <v>22.225998260000001</v>
      </c>
      <c r="BC20" s="366">
        <v>22.234978269999999</v>
      </c>
      <c r="BD20" s="366">
        <v>22.2437395</v>
      </c>
      <c r="BE20" s="366">
        <v>22.252284070000002</v>
      </c>
      <c r="BF20" s="366">
        <v>22.26063679</v>
      </c>
      <c r="BG20" s="366">
        <v>22.26878069</v>
      </c>
      <c r="BH20" s="366">
        <v>22.276744220000001</v>
      </c>
      <c r="BI20" s="366">
        <v>22.284514770000001</v>
      </c>
      <c r="BJ20" s="366">
        <v>22.29211527</v>
      </c>
      <c r="BK20" s="366">
        <v>22.299528689999999</v>
      </c>
      <c r="BL20" s="366">
        <v>22.30676867</v>
      </c>
      <c r="BM20" s="366">
        <v>22.31384409</v>
      </c>
      <c r="BN20" s="366">
        <v>22.320755009999999</v>
      </c>
      <c r="BO20" s="366">
        <v>22.327505670000001</v>
      </c>
      <c r="BP20" s="366">
        <v>22.334095990000002</v>
      </c>
      <c r="BQ20" s="366">
        <v>22.340525929999998</v>
      </c>
      <c r="BR20" s="366">
        <v>22.34681157</v>
      </c>
      <c r="BS20" s="366">
        <v>22.352944369999999</v>
      </c>
      <c r="BT20" s="366">
        <v>22.35893991</v>
      </c>
      <c r="BU20" s="366">
        <v>22.364789609999999</v>
      </c>
      <c r="BV20" s="366">
        <v>22.370500790000001</v>
      </c>
      <c r="BW20" s="366">
        <v>22.376084339999998</v>
      </c>
      <c r="BX20" s="366">
        <v>22.38152401</v>
      </c>
      <c r="BY20" s="366">
        <v>22.386834449999998</v>
      </c>
      <c r="BZ20" s="366">
        <v>22.392018520000001</v>
      </c>
      <c r="CA20" s="366">
        <v>22.39707525</v>
      </c>
      <c r="CB20" s="366">
        <v>22.402003740000001</v>
      </c>
      <c r="CC20" s="366">
        <v>22.406817719999999</v>
      </c>
      <c r="CD20" s="366">
        <v>22.41150871</v>
      </c>
      <c r="CE20" s="366">
        <v>22.416079329999999</v>
      </c>
      <c r="CF20" s="366">
        <v>22.420539210000001</v>
      </c>
      <c r="CG20" s="366">
        <v>22.424887089999999</v>
      </c>
      <c r="CH20" s="366">
        <v>22.429118240000001</v>
      </c>
      <c r="CI20" s="366">
        <v>22.433242</v>
      </c>
      <c r="CJ20" s="366"/>
    </row>
    <row r="21" spans="2:88">
      <c r="B21" s="547" t="s">
        <v>219</v>
      </c>
      <c r="C21" s="548" t="s">
        <v>220</v>
      </c>
      <c r="D21" s="549" t="s">
        <v>79</v>
      </c>
      <c r="E21" s="549" t="s">
        <v>149</v>
      </c>
      <c r="F21" s="550">
        <v>1</v>
      </c>
      <c r="G21" s="364">
        <v>55.3</v>
      </c>
      <c r="H21" s="365">
        <v>56.3</v>
      </c>
      <c r="I21" s="365">
        <v>61.258222580000002</v>
      </c>
      <c r="J21" s="365">
        <v>60.435857220000003</v>
      </c>
      <c r="K21" s="365">
        <v>59.5773741</v>
      </c>
      <c r="L21" s="365">
        <v>58.668379760000001</v>
      </c>
      <c r="M21" s="366">
        <v>59.497956440000003</v>
      </c>
      <c r="N21" s="366">
        <v>60.326474269999999</v>
      </c>
      <c r="O21" s="366">
        <v>61.156079720000001</v>
      </c>
      <c r="P21" s="366">
        <v>61.982745950000002</v>
      </c>
      <c r="Q21" s="366">
        <v>62.811169159999999</v>
      </c>
      <c r="R21" s="366">
        <v>62.871540799999998</v>
      </c>
      <c r="S21" s="366">
        <v>62.930554200000003</v>
      </c>
      <c r="T21" s="366">
        <v>62.98835614</v>
      </c>
      <c r="U21" s="366">
        <v>63.048420960000001</v>
      </c>
      <c r="V21" s="366">
        <v>63.105665029999997</v>
      </c>
      <c r="W21" s="366">
        <v>63.194822279999997</v>
      </c>
      <c r="X21" s="366">
        <v>63.282227149999997</v>
      </c>
      <c r="Y21" s="366">
        <v>63.369144730000002</v>
      </c>
      <c r="Z21" s="366">
        <v>63.454607199999998</v>
      </c>
      <c r="AA21" s="366">
        <v>63.537910889999999</v>
      </c>
      <c r="AB21" s="366">
        <v>63.619747289999999</v>
      </c>
      <c r="AC21" s="366">
        <v>63.700870109999997</v>
      </c>
      <c r="AD21" s="366">
        <v>63.779567110000002</v>
      </c>
      <c r="AE21" s="366">
        <v>63.858883579999997</v>
      </c>
      <c r="AF21" s="366">
        <v>63.936969990000001</v>
      </c>
      <c r="AG21" s="366">
        <v>64.014637449999995</v>
      </c>
      <c r="AH21" s="366">
        <v>64.091449740000002</v>
      </c>
      <c r="AI21" s="366">
        <v>64.165873129999994</v>
      </c>
      <c r="AJ21" s="366">
        <v>64.238032439999998</v>
      </c>
      <c r="AK21" s="366">
        <v>64.307938680000007</v>
      </c>
      <c r="AL21" s="366">
        <v>64.381347149999996</v>
      </c>
      <c r="AM21" s="366">
        <v>64.453114819999996</v>
      </c>
      <c r="AN21" s="366">
        <v>64.523345109999994</v>
      </c>
      <c r="AO21" s="366">
        <v>64.592069089999995</v>
      </c>
      <c r="AP21" s="366">
        <v>64.659364190000005</v>
      </c>
      <c r="AQ21" s="366">
        <v>64.725270989999999</v>
      </c>
      <c r="AR21" s="366">
        <v>64.789874859999998</v>
      </c>
      <c r="AS21" s="366">
        <v>64.853178080000006</v>
      </c>
      <c r="AT21" s="366">
        <v>64.915244079999994</v>
      </c>
      <c r="AU21" s="366">
        <v>64.976117410000001</v>
      </c>
      <c r="AV21" s="366">
        <v>65.035824989999995</v>
      </c>
      <c r="AW21" s="366">
        <v>65.094421819999994</v>
      </c>
      <c r="AX21" s="366">
        <v>65.151890370000004</v>
      </c>
      <c r="AY21" s="366">
        <v>65.208255600000001</v>
      </c>
      <c r="AZ21" s="366">
        <v>65.263569619999998</v>
      </c>
      <c r="BA21" s="366">
        <v>65.317867590000006</v>
      </c>
      <c r="BB21" s="366">
        <v>65.371154619999999</v>
      </c>
      <c r="BC21" s="366">
        <v>65.423504800000003</v>
      </c>
      <c r="BD21" s="366">
        <v>65.474906180000005</v>
      </c>
      <c r="BE21" s="366">
        <v>65.525374290000002</v>
      </c>
      <c r="BF21" s="366">
        <v>65.574991060000002</v>
      </c>
      <c r="BG21" s="366">
        <v>65.623714890000002</v>
      </c>
      <c r="BH21" s="366">
        <v>65.671637529999998</v>
      </c>
      <c r="BI21" s="366">
        <v>65.718729389999993</v>
      </c>
      <c r="BJ21" s="366">
        <v>65.765065219999997</v>
      </c>
      <c r="BK21" s="366">
        <v>65.810601579999997</v>
      </c>
      <c r="BL21" s="366">
        <v>65.855385220000002</v>
      </c>
      <c r="BM21" s="366">
        <v>65.899448449999994</v>
      </c>
      <c r="BN21" s="366">
        <v>65.94279736</v>
      </c>
      <c r="BO21" s="366">
        <v>65.985450020000002</v>
      </c>
      <c r="BP21" s="366">
        <v>66.027411560000004</v>
      </c>
      <c r="BQ21" s="366">
        <v>66.068686819999996</v>
      </c>
      <c r="BR21" s="366">
        <v>66.109328259999998</v>
      </c>
      <c r="BS21" s="366">
        <v>66.149315229999999</v>
      </c>
      <c r="BT21" s="366">
        <v>66.188698239999994</v>
      </c>
      <c r="BU21" s="366">
        <v>66.227456129999993</v>
      </c>
      <c r="BV21" s="366">
        <v>66.265614569999997</v>
      </c>
      <c r="BW21" s="366">
        <v>66.303209730000006</v>
      </c>
      <c r="BX21" s="366">
        <v>66.340197160000002</v>
      </c>
      <c r="BY21" s="366">
        <v>66.376623800000004</v>
      </c>
      <c r="BZ21" s="366">
        <v>66.412501520000006</v>
      </c>
      <c r="CA21" s="366">
        <v>66.447830760000002</v>
      </c>
      <c r="CB21" s="366">
        <v>66.482611910000003</v>
      </c>
      <c r="CC21" s="366">
        <v>66.516888760000001</v>
      </c>
      <c r="CD21" s="366">
        <v>66.550639050000001</v>
      </c>
      <c r="CE21" s="366">
        <v>66.583873280000006</v>
      </c>
      <c r="CF21" s="366">
        <v>66.61662278</v>
      </c>
      <c r="CG21" s="366">
        <v>66.648886349999998</v>
      </c>
      <c r="CH21" s="366">
        <v>66.680652420000001</v>
      </c>
      <c r="CI21" s="366">
        <v>66.711951119999995</v>
      </c>
      <c r="CJ21" s="366"/>
    </row>
    <row r="22" spans="2:88">
      <c r="B22" s="547" t="s">
        <v>221</v>
      </c>
      <c r="C22" s="548" t="s">
        <v>222</v>
      </c>
      <c r="D22" s="549" t="s">
        <v>79</v>
      </c>
      <c r="E22" s="549" t="s">
        <v>149</v>
      </c>
      <c r="F22" s="550">
        <v>1</v>
      </c>
      <c r="G22" s="364">
        <v>16.100000000000001</v>
      </c>
      <c r="H22" s="365">
        <v>16</v>
      </c>
      <c r="I22" s="365">
        <v>17.776140049999999</v>
      </c>
      <c r="J22" s="365">
        <v>17.156193940000001</v>
      </c>
      <c r="K22" s="365">
        <v>16.552716589999999</v>
      </c>
      <c r="L22" s="365">
        <v>15.961832810000001</v>
      </c>
      <c r="M22" s="366">
        <v>15.85796934</v>
      </c>
      <c r="N22" s="366">
        <v>15.757467650000001</v>
      </c>
      <c r="O22" s="366">
        <v>15.66055059</v>
      </c>
      <c r="P22" s="366">
        <v>15.56599441</v>
      </c>
      <c r="Q22" s="366">
        <v>15.474917</v>
      </c>
      <c r="R22" s="366">
        <v>15.36474509</v>
      </c>
      <c r="S22" s="366">
        <v>15.254071140000001</v>
      </c>
      <c r="T22" s="366">
        <v>15.14285396</v>
      </c>
      <c r="U22" s="366">
        <v>15.03189334</v>
      </c>
      <c r="V22" s="366">
        <v>14.919941850000001</v>
      </c>
      <c r="W22" s="366">
        <v>14.815130269999999</v>
      </c>
      <c r="X22" s="366">
        <v>14.70941594</v>
      </c>
      <c r="Y22" s="366">
        <v>14.60311205</v>
      </c>
      <c r="Z22" s="366">
        <v>14.496010099999999</v>
      </c>
      <c r="AA22" s="366">
        <v>14.387967829999999</v>
      </c>
      <c r="AB22" s="366">
        <v>14.27916053</v>
      </c>
      <c r="AC22" s="366">
        <v>14.169770809999999</v>
      </c>
      <c r="AD22" s="366">
        <v>14.059430689999999</v>
      </c>
      <c r="AE22" s="366">
        <v>13.94882428</v>
      </c>
      <c r="AF22" s="366">
        <v>13.83755111</v>
      </c>
      <c r="AG22" s="366">
        <v>13.72689855</v>
      </c>
      <c r="AH22" s="366">
        <v>13.61654912</v>
      </c>
      <c r="AI22" s="366">
        <v>13.50648726</v>
      </c>
      <c r="AJ22" s="366">
        <v>13.396819730000001</v>
      </c>
      <c r="AK22" s="366">
        <v>13.2875909</v>
      </c>
      <c r="AL22" s="366">
        <v>13.30093722</v>
      </c>
      <c r="AM22" s="366">
        <v>13.313951830000001</v>
      </c>
      <c r="AN22" s="366">
        <v>13.32665604</v>
      </c>
      <c r="AO22" s="366">
        <v>13.339056230000001</v>
      </c>
      <c r="AP22" s="366">
        <v>13.35116837</v>
      </c>
      <c r="AQ22" s="366">
        <v>13.3630008</v>
      </c>
      <c r="AR22" s="366">
        <v>13.37457115</v>
      </c>
      <c r="AS22" s="366">
        <v>13.38587985</v>
      </c>
      <c r="AT22" s="366">
        <v>13.39693999</v>
      </c>
      <c r="AU22" s="366">
        <v>13.40776075</v>
      </c>
      <c r="AV22" s="366">
        <v>13.4183477</v>
      </c>
      <c r="AW22" s="366">
        <v>13.42871216</v>
      </c>
      <c r="AX22" s="366">
        <v>13.43885053</v>
      </c>
      <c r="AY22" s="366">
        <v>13.44876797</v>
      </c>
      <c r="AZ22" s="366">
        <v>13.45847521</v>
      </c>
      <c r="BA22" s="366">
        <v>13.46797954</v>
      </c>
      <c r="BB22" s="366">
        <v>13.47728199</v>
      </c>
      <c r="BC22" s="366">
        <v>13.48639788</v>
      </c>
      <c r="BD22" s="366">
        <v>13.49532473</v>
      </c>
      <c r="BE22" s="366">
        <v>13.50406577</v>
      </c>
      <c r="BF22" s="366">
        <v>13.512637890000001</v>
      </c>
      <c r="BG22" s="366">
        <v>13.521032529999999</v>
      </c>
      <c r="BH22" s="366">
        <v>13.529268610000001</v>
      </c>
      <c r="BI22" s="366">
        <v>13.53734004</v>
      </c>
      <c r="BJ22" s="366">
        <v>13.54526225</v>
      </c>
      <c r="BK22" s="366">
        <v>13.553026279999999</v>
      </c>
      <c r="BL22" s="366">
        <v>13.56064179</v>
      </c>
      <c r="BM22" s="366">
        <v>13.56811544</v>
      </c>
      <c r="BN22" s="366">
        <v>13.5754485</v>
      </c>
      <c r="BO22" s="366">
        <v>13.582644699999999</v>
      </c>
      <c r="BP22" s="366">
        <v>13.589705110000001</v>
      </c>
      <c r="BQ22" s="366">
        <v>13.59663074</v>
      </c>
      <c r="BR22" s="366">
        <v>13.60343239</v>
      </c>
      <c r="BS22" s="366">
        <v>13.61010583</v>
      </c>
      <c r="BT22" s="366">
        <v>13.61666146</v>
      </c>
      <c r="BU22" s="366">
        <v>13.62309495</v>
      </c>
      <c r="BV22" s="366">
        <v>13.62941157</v>
      </c>
      <c r="BW22" s="366">
        <v>13.635618790000001</v>
      </c>
      <c r="BX22" s="366">
        <v>13.641707459999999</v>
      </c>
      <c r="BY22" s="366">
        <v>13.64768726</v>
      </c>
      <c r="BZ22" s="366">
        <v>13.653560629999999</v>
      </c>
      <c r="CA22" s="366">
        <v>13.659327660000001</v>
      </c>
      <c r="CB22" s="366">
        <v>13.66498846</v>
      </c>
      <c r="CC22" s="366">
        <v>13.670552020000001</v>
      </c>
      <c r="CD22" s="366">
        <v>13.676013770000001</v>
      </c>
      <c r="CE22" s="366">
        <v>13.68137589</v>
      </c>
      <c r="CF22" s="366">
        <v>13.686644810000001</v>
      </c>
      <c r="CG22" s="366">
        <v>13.6918203</v>
      </c>
      <c r="CH22" s="366">
        <v>13.69689997</v>
      </c>
      <c r="CI22" s="366">
        <v>13.70189004</v>
      </c>
      <c r="CJ22" s="366"/>
    </row>
    <row r="23" spans="2:88">
      <c r="B23" s="547" t="s">
        <v>223</v>
      </c>
      <c r="C23" s="548" t="s">
        <v>224</v>
      </c>
      <c r="D23" s="549" t="s">
        <v>79</v>
      </c>
      <c r="E23" s="549" t="s">
        <v>149</v>
      </c>
      <c r="F23" s="550">
        <v>1</v>
      </c>
      <c r="G23" s="364">
        <v>12.7</v>
      </c>
      <c r="H23" s="365">
        <v>12.7</v>
      </c>
      <c r="I23" s="365">
        <v>14.04497993</v>
      </c>
      <c r="J23" s="365">
        <v>13.644047260000001</v>
      </c>
      <c r="K23" s="365">
        <v>13.24743999</v>
      </c>
      <c r="L23" s="365">
        <v>12.85199499</v>
      </c>
      <c r="M23" s="366">
        <v>12.843539399999999</v>
      </c>
      <c r="N23" s="366">
        <v>12.835224070000001</v>
      </c>
      <c r="O23" s="366">
        <v>12.827454469999999</v>
      </c>
      <c r="P23" s="366">
        <v>12.819395439999999</v>
      </c>
      <c r="Q23" s="366">
        <v>12.81203552</v>
      </c>
      <c r="R23" s="366">
        <v>12.816589410000001</v>
      </c>
      <c r="S23" s="366">
        <v>12.820652819999999</v>
      </c>
      <c r="T23" s="366">
        <v>12.82423552</v>
      </c>
      <c r="U23" s="366">
        <v>12.828046430000001</v>
      </c>
      <c r="V23" s="366">
        <v>12.831052570000001</v>
      </c>
      <c r="W23" s="366">
        <v>12.84031399</v>
      </c>
      <c r="X23" s="366">
        <v>12.84898261</v>
      </c>
      <c r="Y23" s="366">
        <v>12.857333410000001</v>
      </c>
      <c r="Z23" s="366">
        <v>12.86518575</v>
      </c>
      <c r="AA23" s="366">
        <v>12.872411290000001</v>
      </c>
      <c r="AB23" s="366">
        <v>12.879162940000001</v>
      </c>
      <c r="AC23" s="366">
        <v>12.885604369999999</v>
      </c>
      <c r="AD23" s="366">
        <v>12.89139913</v>
      </c>
      <c r="AE23" s="366">
        <v>12.89717164</v>
      </c>
      <c r="AF23" s="366">
        <v>12.90255558</v>
      </c>
      <c r="AG23" s="366">
        <v>12.907872579999999</v>
      </c>
      <c r="AH23" s="366">
        <v>12.912951209999999</v>
      </c>
      <c r="AI23" s="366">
        <v>12.91756949</v>
      </c>
      <c r="AJ23" s="366">
        <v>12.92176119</v>
      </c>
      <c r="AK23" s="366">
        <v>12.92553414</v>
      </c>
      <c r="AL23" s="366">
        <v>12.9405401</v>
      </c>
      <c r="AM23" s="366">
        <v>12.95518925</v>
      </c>
      <c r="AN23" s="366">
        <v>12.969503850000001</v>
      </c>
      <c r="AO23" s="366">
        <v>12.983491539999999</v>
      </c>
      <c r="AP23" s="366">
        <v>12.997169189999999</v>
      </c>
      <c r="AQ23" s="366">
        <v>13.01054617</v>
      </c>
      <c r="AR23" s="366">
        <v>13.023640779999999</v>
      </c>
      <c r="AS23" s="366">
        <v>13.036454539999999</v>
      </c>
      <c r="AT23" s="366">
        <v>13.049001219999999</v>
      </c>
      <c r="AU23" s="366">
        <v>13.061290700000001</v>
      </c>
      <c r="AV23" s="366">
        <v>13.073329279999999</v>
      </c>
      <c r="AW23" s="366">
        <v>13.085128859999999</v>
      </c>
      <c r="AX23" s="366">
        <v>13.09668669</v>
      </c>
      <c r="AY23" s="366">
        <v>13.108008529999999</v>
      </c>
      <c r="AZ23" s="366">
        <v>13.11910555</v>
      </c>
      <c r="BA23" s="366">
        <v>13.129985489999999</v>
      </c>
      <c r="BB23" s="366">
        <v>13.140649979999999</v>
      </c>
      <c r="BC23" s="366">
        <v>13.15111452</v>
      </c>
      <c r="BD23" s="366">
        <v>13.16137726</v>
      </c>
      <c r="BE23" s="366">
        <v>13.17144186</v>
      </c>
      <c r="BF23" s="366">
        <v>13.181325279999999</v>
      </c>
      <c r="BG23" s="366">
        <v>13.19101963</v>
      </c>
      <c r="BH23" s="366">
        <v>13.20054382</v>
      </c>
      <c r="BI23" s="366">
        <v>13.20989232</v>
      </c>
      <c r="BJ23" s="366">
        <v>13.219080569999999</v>
      </c>
      <c r="BK23" s="366">
        <v>13.228100230000001</v>
      </c>
      <c r="BL23" s="366">
        <v>13.23696105</v>
      </c>
      <c r="BM23" s="366">
        <v>13.245669899999999</v>
      </c>
      <c r="BN23" s="366">
        <v>13.25422831</v>
      </c>
      <c r="BO23" s="366">
        <v>13.26264026</v>
      </c>
      <c r="BP23" s="366">
        <v>13.27090707</v>
      </c>
      <c r="BQ23" s="366">
        <v>13.27903001</v>
      </c>
      <c r="BR23" s="366">
        <v>13.287019900000001</v>
      </c>
      <c r="BS23" s="366">
        <v>13.294872850000001</v>
      </c>
      <c r="BT23" s="366">
        <v>13.302599280000001</v>
      </c>
      <c r="BU23" s="366">
        <v>13.31019517</v>
      </c>
      <c r="BV23" s="366">
        <v>13.317665910000001</v>
      </c>
      <c r="BW23" s="366">
        <v>13.32501899</v>
      </c>
      <c r="BX23" s="366">
        <v>13.3322457</v>
      </c>
      <c r="BY23" s="366">
        <v>13.339355660000001</v>
      </c>
      <c r="BZ23" s="366">
        <v>13.34635147</v>
      </c>
      <c r="CA23" s="366">
        <v>13.35323339</v>
      </c>
      <c r="CB23" s="366">
        <v>13.360001690000001</v>
      </c>
      <c r="CC23" s="366">
        <v>13.36666533</v>
      </c>
      <c r="CD23" s="366">
        <v>13.37322002</v>
      </c>
      <c r="CE23" s="366">
        <v>13.379668000000001</v>
      </c>
      <c r="CF23" s="366">
        <v>13.38601575</v>
      </c>
      <c r="CG23" s="366">
        <v>13.39226315</v>
      </c>
      <c r="CH23" s="366">
        <v>13.39840802</v>
      </c>
      <c r="CI23" s="366">
        <v>13.40445656</v>
      </c>
      <c r="CJ23" s="366"/>
    </row>
    <row r="24" spans="2:88">
      <c r="B24" s="547" t="s">
        <v>225</v>
      </c>
      <c r="C24" s="548" t="s">
        <v>226</v>
      </c>
      <c r="D24" s="549" t="s">
        <v>79</v>
      </c>
      <c r="E24" s="549" t="s">
        <v>149</v>
      </c>
      <c r="F24" s="550">
        <v>1</v>
      </c>
      <c r="G24" s="364">
        <v>14.5</v>
      </c>
      <c r="H24" s="365">
        <v>14.4</v>
      </c>
      <c r="I24" s="365">
        <v>14.4</v>
      </c>
      <c r="J24" s="365">
        <v>14.4</v>
      </c>
      <c r="K24" s="365">
        <v>14.3</v>
      </c>
      <c r="L24" s="365">
        <v>14.3</v>
      </c>
      <c r="M24" s="366">
        <v>14.2</v>
      </c>
      <c r="N24" s="366">
        <v>14.2</v>
      </c>
      <c r="O24" s="366">
        <v>14.2</v>
      </c>
      <c r="P24" s="366">
        <v>14.2</v>
      </c>
      <c r="Q24" s="366">
        <v>14.1</v>
      </c>
      <c r="R24" s="366">
        <v>14.1</v>
      </c>
      <c r="S24" s="366">
        <v>14.1</v>
      </c>
      <c r="T24" s="366">
        <v>14.1</v>
      </c>
      <c r="U24" s="366">
        <v>14.1</v>
      </c>
      <c r="V24" s="366">
        <v>14.1</v>
      </c>
      <c r="W24" s="366">
        <v>14</v>
      </c>
      <c r="X24" s="366">
        <v>14</v>
      </c>
      <c r="Y24" s="366">
        <v>14</v>
      </c>
      <c r="Z24" s="366">
        <v>14</v>
      </c>
      <c r="AA24" s="366">
        <v>14</v>
      </c>
      <c r="AB24" s="366">
        <v>14</v>
      </c>
      <c r="AC24" s="366">
        <v>14</v>
      </c>
      <c r="AD24" s="366">
        <v>14</v>
      </c>
      <c r="AE24" s="366">
        <v>14</v>
      </c>
      <c r="AF24" s="366">
        <v>14</v>
      </c>
      <c r="AG24" s="366">
        <v>14</v>
      </c>
      <c r="AH24" s="366">
        <v>14</v>
      </c>
      <c r="AI24" s="366">
        <v>14</v>
      </c>
      <c r="AJ24" s="366">
        <v>14</v>
      </c>
      <c r="AK24" s="366">
        <v>14</v>
      </c>
      <c r="AL24" s="366">
        <v>14</v>
      </c>
      <c r="AM24" s="366">
        <v>14</v>
      </c>
      <c r="AN24" s="366">
        <v>14</v>
      </c>
      <c r="AO24" s="366">
        <v>14</v>
      </c>
      <c r="AP24" s="366">
        <v>14</v>
      </c>
      <c r="AQ24" s="366">
        <v>14</v>
      </c>
      <c r="AR24" s="366">
        <v>14</v>
      </c>
      <c r="AS24" s="366">
        <v>14</v>
      </c>
      <c r="AT24" s="366">
        <v>14</v>
      </c>
      <c r="AU24" s="366">
        <v>14</v>
      </c>
      <c r="AV24" s="366">
        <v>14</v>
      </c>
      <c r="AW24" s="366">
        <v>14</v>
      </c>
      <c r="AX24" s="366">
        <v>14</v>
      </c>
      <c r="AY24" s="366">
        <v>14</v>
      </c>
      <c r="AZ24" s="366">
        <v>14</v>
      </c>
      <c r="BA24" s="366">
        <v>14</v>
      </c>
      <c r="BB24" s="366">
        <v>14</v>
      </c>
      <c r="BC24" s="366">
        <v>14</v>
      </c>
      <c r="BD24" s="366">
        <v>14</v>
      </c>
      <c r="BE24" s="366">
        <v>14</v>
      </c>
      <c r="BF24" s="366">
        <v>14</v>
      </c>
      <c r="BG24" s="366">
        <v>14</v>
      </c>
      <c r="BH24" s="366">
        <v>14</v>
      </c>
      <c r="BI24" s="366">
        <v>14</v>
      </c>
      <c r="BJ24" s="366">
        <v>14</v>
      </c>
      <c r="BK24" s="366">
        <v>14</v>
      </c>
      <c r="BL24" s="366">
        <v>14</v>
      </c>
      <c r="BM24" s="366">
        <v>14</v>
      </c>
      <c r="BN24" s="366">
        <v>14</v>
      </c>
      <c r="BO24" s="366">
        <v>14</v>
      </c>
      <c r="BP24" s="366">
        <v>14</v>
      </c>
      <c r="BQ24" s="366">
        <v>13.9</v>
      </c>
      <c r="BR24" s="366">
        <v>13.9</v>
      </c>
      <c r="BS24" s="366">
        <v>13.9</v>
      </c>
      <c r="BT24" s="366">
        <v>13.9</v>
      </c>
      <c r="BU24" s="366">
        <v>13.9</v>
      </c>
      <c r="BV24" s="366">
        <v>13.9</v>
      </c>
      <c r="BW24" s="366">
        <v>13.9</v>
      </c>
      <c r="BX24" s="366">
        <v>13.9</v>
      </c>
      <c r="BY24" s="366">
        <v>13.9</v>
      </c>
      <c r="BZ24" s="366">
        <v>13.9</v>
      </c>
      <c r="CA24" s="366">
        <v>13.9</v>
      </c>
      <c r="CB24" s="366">
        <v>13.9</v>
      </c>
      <c r="CC24" s="366">
        <v>13.9</v>
      </c>
      <c r="CD24" s="366">
        <v>13.9</v>
      </c>
      <c r="CE24" s="366">
        <v>13.9</v>
      </c>
      <c r="CF24" s="366">
        <v>13.9</v>
      </c>
      <c r="CG24" s="366">
        <v>13.9</v>
      </c>
      <c r="CH24" s="366">
        <v>13.9</v>
      </c>
      <c r="CI24" s="366">
        <v>13.9</v>
      </c>
      <c r="CJ24" s="366"/>
    </row>
    <row r="25" spans="2:88">
      <c r="B25" s="551" t="s">
        <v>227</v>
      </c>
      <c r="C25" s="548" t="s">
        <v>228</v>
      </c>
      <c r="D25" s="549" t="s">
        <v>79</v>
      </c>
      <c r="E25" s="549" t="s">
        <v>149</v>
      </c>
      <c r="F25" s="550">
        <v>1</v>
      </c>
      <c r="G25" s="367">
        <v>1.5</v>
      </c>
      <c r="H25" s="368">
        <v>1.5</v>
      </c>
      <c r="I25" s="368">
        <v>1.5760839879999999</v>
      </c>
      <c r="J25" s="368">
        <v>1.53621378</v>
      </c>
      <c r="K25" s="368">
        <v>1.4961679990000001</v>
      </c>
      <c r="L25" s="365">
        <v>1.4557362920000001</v>
      </c>
      <c r="M25" s="366">
        <v>1.4587269460000001</v>
      </c>
      <c r="N25" s="366">
        <v>1.461467085</v>
      </c>
      <c r="O25" s="366">
        <v>1.46400541</v>
      </c>
      <c r="P25" s="366">
        <v>1.466285864</v>
      </c>
      <c r="Q25" s="366">
        <v>1.4684627260000001</v>
      </c>
      <c r="R25" s="366">
        <v>1.472037405</v>
      </c>
      <c r="S25" s="366">
        <v>1.475448731</v>
      </c>
      <c r="T25" s="366">
        <v>1.478678296</v>
      </c>
      <c r="U25" s="366">
        <v>1.48180504</v>
      </c>
      <c r="V25" s="366">
        <v>1.4847068910000001</v>
      </c>
      <c r="W25" s="366">
        <v>1.488198819</v>
      </c>
      <c r="X25" s="366">
        <v>1.491486163</v>
      </c>
      <c r="Y25" s="366">
        <v>1.4946105590000001</v>
      </c>
      <c r="Z25" s="366">
        <v>1.4975594679999999</v>
      </c>
      <c r="AA25" s="366">
        <v>1.5003251799999999</v>
      </c>
      <c r="AB25" s="366">
        <v>1.50293173</v>
      </c>
      <c r="AC25" s="366">
        <v>1.505403614</v>
      </c>
      <c r="AD25" s="366">
        <v>1.5077061249999999</v>
      </c>
      <c r="AE25" s="366">
        <v>1.509916171</v>
      </c>
      <c r="AF25" s="366">
        <v>1.5119942019999999</v>
      </c>
      <c r="AG25" s="366">
        <v>1.5140870399999999</v>
      </c>
      <c r="AH25" s="366">
        <v>1.5160592100000001</v>
      </c>
      <c r="AI25" s="366">
        <v>1.5179472009999999</v>
      </c>
      <c r="AJ25" s="366">
        <v>1.519755612</v>
      </c>
      <c r="AK25" s="366">
        <v>1.5214862339999999</v>
      </c>
      <c r="AL25" s="366">
        <v>1.5232766579999999</v>
      </c>
      <c r="AM25" s="366">
        <v>1.52500653</v>
      </c>
      <c r="AN25" s="366">
        <v>1.526679527</v>
      </c>
      <c r="AO25" s="366">
        <v>1.5282975320000001</v>
      </c>
      <c r="AP25" s="366">
        <v>1.529863451</v>
      </c>
      <c r="AQ25" s="366">
        <v>1.5313792470000001</v>
      </c>
      <c r="AR25" s="366">
        <v>1.5328478800000001</v>
      </c>
      <c r="AS25" s="366">
        <v>1.534270287</v>
      </c>
      <c r="AT25" s="366">
        <v>1.5356487940000001</v>
      </c>
      <c r="AU25" s="366">
        <v>1.5369852349999999</v>
      </c>
      <c r="AV25" s="366">
        <v>1.538280976</v>
      </c>
      <c r="AW25" s="366">
        <v>1.5395380080000001</v>
      </c>
      <c r="AX25" s="366">
        <v>1.540756566</v>
      </c>
      <c r="AY25" s="366">
        <v>1.5419378500000001</v>
      </c>
      <c r="AZ25" s="366">
        <v>1.5430836720000001</v>
      </c>
      <c r="BA25" s="366">
        <v>1.5441954090000001</v>
      </c>
      <c r="BB25" s="366">
        <v>1.545273699</v>
      </c>
      <c r="BC25" s="366">
        <v>1.5463207809999999</v>
      </c>
      <c r="BD25" s="366">
        <v>1.5473368359999999</v>
      </c>
      <c r="BE25" s="366">
        <v>1.548322669</v>
      </c>
      <c r="BF25" s="366">
        <v>1.549280633</v>
      </c>
      <c r="BG25" s="366">
        <v>1.550210138</v>
      </c>
      <c r="BH25" s="366">
        <v>1.5511137290000001</v>
      </c>
      <c r="BI25" s="366">
        <v>1.5519910610000001</v>
      </c>
      <c r="BJ25" s="366">
        <v>1.5528442389999999</v>
      </c>
      <c r="BK25" s="366">
        <v>1.5536725579999999</v>
      </c>
      <c r="BL25" s="366">
        <v>1.554477431</v>
      </c>
      <c r="BM25" s="366">
        <v>1.5552599110000001</v>
      </c>
      <c r="BN25" s="366">
        <v>1.5560204200000001</v>
      </c>
      <c r="BO25" s="366">
        <v>1.5567596509999999</v>
      </c>
      <c r="BP25" s="366">
        <v>1.557477977</v>
      </c>
      <c r="BQ25" s="366">
        <v>1.558175756</v>
      </c>
      <c r="BR25" s="366">
        <v>1.558854454</v>
      </c>
      <c r="BS25" s="366">
        <v>1.5595138049999999</v>
      </c>
      <c r="BT25" s="366">
        <v>1.560155212</v>
      </c>
      <c r="BU25" s="366">
        <v>1.5607783770000001</v>
      </c>
      <c r="BV25" s="366">
        <v>1.5613840969999999</v>
      </c>
      <c r="BW25" s="366">
        <v>1.56197341</v>
      </c>
      <c r="BX25" s="366">
        <v>1.562545444</v>
      </c>
      <c r="BY25" s="366">
        <v>1.5631014750000001</v>
      </c>
      <c r="BZ25" s="366">
        <v>1.5636419450000001</v>
      </c>
      <c r="CA25" s="366">
        <v>1.5641670190000001</v>
      </c>
      <c r="CB25" s="366">
        <v>1.5646768550000001</v>
      </c>
      <c r="CC25" s="366">
        <v>1.5651726269999999</v>
      </c>
      <c r="CD25" s="366">
        <v>1.565653948</v>
      </c>
      <c r="CE25" s="366">
        <v>1.566121197</v>
      </c>
      <c r="CF25" s="366">
        <v>1.5665752369999999</v>
      </c>
      <c r="CG25" s="366">
        <v>1.5670161600000001</v>
      </c>
      <c r="CH25" s="366">
        <v>1.567443812</v>
      </c>
      <c r="CI25" s="366">
        <v>1.567859012</v>
      </c>
      <c r="CJ25" s="366"/>
    </row>
    <row r="26" spans="2:88">
      <c r="B26" s="551" t="s">
        <v>229</v>
      </c>
      <c r="C26" s="548" t="s">
        <v>230</v>
      </c>
      <c r="D26" s="549" t="s">
        <v>79</v>
      </c>
      <c r="E26" s="549" t="s">
        <v>149</v>
      </c>
      <c r="F26" s="550">
        <v>1</v>
      </c>
      <c r="G26" s="367"/>
      <c r="H26" s="368"/>
      <c r="I26" s="368"/>
      <c r="J26" s="368"/>
      <c r="K26" s="368"/>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69"/>
      <c r="BE26" s="369"/>
      <c r="BF26" s="369"/>
      <c r="BG26" s="369"/>
      <c r="BH26" s="369"/>
      <c r="BI26" s="369"/>
      <c r="BJ26" s="369"/>
      <c r="BK26" s="369"/>
      <c r="BL26" s="369"/>
      <c r="BM26" s="369"/>
      <c r="BN26" s="369"/>
      <c r="BO26" s="369"/>
      <c r="BP26" s="369"/>
      <c r="BQ26" s="369"/>
      <c r="BR26" s="369"/>
      <c r="BS26" s="369"/>
      <c r="BT26" s="369"/>
      <c r="BU26" s="369"/>
      <c r="BV26" s="369"/>
      <c r="BW26" s="369"/>
      <c r="BX26" s="369"/>
      <c r="BY26" s="369"/>
      <c r="BZ26" s="369"/>
      <c r="CA26" s="369"/>
      <c r="CB26" s="369"/>
      <c r="CC26" s="369"/>
      <c r="CD26" s="369"/>
      <c r="CE26" s="369"/>
      <c r="CF26" s="369"/>
      <c r="CG26" s="369"/>
      <c r="CH26" s="369"/>
      <c r="CI26" s="369"/>
      <c r="CJ26" s="369"/>
    </row>
    <row r="27" spans="2:88">
      <c r="B27" s="551" t="s">
        <v>231</v>
      </c>
      <c r="C27" s="552" t="s">
        <v>230</v>
      </c>
      <c r="D27" s="553" t="s">
        <v>79</v>
      </c>
      <c r="E27" s="553" t="s">
        <v>149</v>
      </c>
      <c r="F27" s="554">
        <v>1</v>
      </c>
      <c r="G27" s="367"/>
      <c r="H27" s="368"/>
      <c r="I27" s="368"/>
      <c r="J27" s="368"/>
      <c r="K27" s="368"/>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c r="BG27" s="369"/>
      <c r="BH27" s="369"/>
      <c r="BI27" s="369"/>
      <c r="BJ27" s="369"/>
      <c r="BK27" s="369"/>
      <c r="BL27" s="369"/>
      <c r="BM27" s="369"/>
      <c r="BN27" s="369"/>
      <c r="BO27" s="369"/>
      <c r="BP27" s="369"/>
      <c r="BQ27" s="369"/>
      <c r="BR27" s="369"/>
      <c r="BS27" s="369"/>
      <c r="BT27" s="369"/>
      <c r="BU27" s="369"/>
      <c r="BV27" s="369"/>
      <c r="BW27" s="369"/>
      <c r="BX27" s="369"/>
      <c r="BY27" s="369"/>
      <c r="BZ27" s="369"/>
      <c r="CA27" s="369"/>
      <c r="CB27" s="369"/>
      <c r="CC27" s="369"/>
      <c r="CD27" s="369"/>
      <c r="CE27" s="369"/>
      <c r="CF27" s="369"/>
      <c r="CG27" s="369"/>
      <c r="CH27" s="369"/>
      <c r="CI27" s="369"/>
      <c r="CJ27" s="369"/>
    </row>
    <row r="28" spans="2:88" ht="15" thickBot="1">
      <c r="B28" s="551" t="s">
        <v>232</v>
      </c>
      <c r="C28" s="552" t="s">
        <v>230</v>
      </c>
      <c r="D28" s="553" t="s">
        <v>79</v>
      </c>
      <c r="E28" s="553" t="s">
        <v>149</v>
      </c>
      <c r="F28" s="554">
        <v>1</v>
      </c>
      <c r="G28" s="370"/>
      <c r="H28" s="371"/>
      <c r="I28" s="371"/>
      <c r="J28" s="371"/>
      <c r="K28" s="371"/>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72"/>
      <c r="AR28" s="372"/>
      <c r="AS28" s="372"/>
      <c r="AT28" s="372"/>
      <c r="AU28" s="372"/>
      <c r="AV28" s="372"/>
      <c r="AW28" s="372"/>
      <c r="AX28" s="372"/>
      <c r="AY28" s="372"/>
      <c r="AZ28" s="372"/>
      <c r="BA28" s="372"/>
      <c r="BB28" s="372"/>
      <c r="BC28" s="372"/>
      <c r="BD28" s="372"/>
      <c r="BE28" s="372"/>
      <c r="BF28" s="372"/>
      <c r="BG28" s="372"/>
      <c r="BH28" s="372"/>
      <c r="BI28" s="372"/>
      <c r="BJ28" s="372"/>
      <c r="BK28" s="372"/>
      <c r="BL28" s="372"/>
      <c r="BM28" s="372"/>
      <c r="BN28" s="372"/>
      <c r="BO28" s="372"/>
      <c r="BP28" s="372"/>
      <c r="BQ28" s="372"/>
      <c r="BR28" s="372"/>
      <c r="BS28" s="372"/>
      <c r="BT28" s="372"/>
      <c r="BU28" s="372"/>
      <c r="BV28" s="372"/>
      <c r="BW28" s="372"/>
      <c r="BX28" s="372"/>
      <c r="BY28" s="372"/>
      <c r="BZ28" s="372"/>
      <c r="CA28" s="372"/>
      <c r="CB28" s="372"/>
      <c r="CC28" s="372"/>
      <c r="CD28" s="372"/>
      <c r="CE28" s="372"/>
      <c r="CF28" s="372"/>
      <c r="CG28" s="372"/>
      <c r="CH28" s="372"/>
      <c r="CI28" s="372"/>
      <c r="CJ28" s="372"/>
    </row>
    <row r="29" spans="2:88" ht="13.9" customHeight="1">
      <c r="B29" s="499" t="s">
        <v>233</v>
      </c>
      <c r="C29" s="500" t="s">
        <v>234</v>
      </c>
      <c r="D29" s="501" t="s">
        <v>235</v>
      </c>
      <c r="E29" s="501" t="s">
        <v>149</v>
      </c>
      <c r="F29" s="502">
        <v>1</v>
      </c>
      <c r="G29" s="373">
        <f>SUM(G30:G38)</f>
        <v>137.9</v>
      </c>
      <c r="H29" s="374">
        <f t="shared" ref="H29:BS29" si="2">SUM(H30:H38)</f>
        <v>137.70000000000002</v>
      </c>
      <c r="I29" s="374">
        <f t="shared" si="2"/>
        <v>159.395085916</v>
      </c>
      <c r="J29" s="374">
        <f t="shared" si="2"/>
        <v>154.39540478900003</v>
      </c>
      <c r="K29" s="374">
        <f t="shared" si="2"/>
        <v>149.46276559899999</v>
      </c>
      <c r="L29" s="374">
        <f t="shared" si="2"/>
        <v>144.59165437899998</v>
      </c>
      <c r="M29" s="374">
        <f t="shared" si="2"/>
        <v>144.08292862000002</v>
      </c>
      <c r="N29" s="374">
        <f t="shared" si="2"/>
        <v>143.57456723599998</v>
      </c>
      <c r="O29" s="374">
        <f t="shared" si="2"/>
        <v>143.06744883100001</v>
      </c>
      <c r="P29" s="374">
        <f t="shared" si="2"/>
        <v>142.559907442</v>
      </c>
      <c r="Q29" s="374">
        <f t="shared" si="2"/>
        <v>142.05328684899999</v>
      </c>
      <c r="R29" s="374">
        <f t="shared" si="2"/>
        <v>141.78115011000003</v>
      </c>
      <c r="S29" s="374">
        <f t="shared" si="2"/>
        <v>141.50780225900002</v>
      </c>
      <c r="T29" s="374">
        <f t="shared" si="2"/>
        <v>141.23373595199999</v>
      </c>
      <c r="U29" s="374">
        <f t="shared" si="2"/>
        <v>140.960474788</v>
      </c>
      <c r="V29" s="374">
        <f t="shared" si="2"/>
        <v>140.68645254899999</v>
      </c>
      <c r="W29" s="374">
        <f t="shared" si="2"/>
        <v>140.48343047</v>
      </c>
      <c r="X29" s="374">
        <f t="shared" si="2"/>
        <v>140.280549506</v>
      </c>
      <c r="Y29" s="374">
        <f t="shared" si="2"/>
        <v>140.07842046399998</v>
      </c>
      <c r="Z29" s="374">
        <f t="shared" si="2"/>
        <v>139.876787151</v>
      </c>
      <c r="AA29" s="374">
        <f t="shared" si="2"/>
        <v>139.67548963499999</v>
      </c>
      <c r="AB29" s="374">
        <f t="shared" si="2"/>
        <v>139.474958375</v>
      </c>
      <c r="AC29" s="374">
        <f t="shared" si="2"/>
        <v>139.27568630599998</v>
      </c>
      <c r="AD29" s="374">
        <f t="shared" si="2"/>
        <v>139.0771167</v>
      </c>
      <c r="AE29" s="374">
        <f t="shared" si="2"/>
        <v>138.88078758899999</v>
      </c>
      <c r="AF29" s="374">
        <f t="shared" si="2"/>
        <v>138.68611244299998</v>
      </c>
      <c r="AG29" s="374">
        <f t="shared" si="2"/>
        <v>138.49408255700001</v>
      </c>
      <c r="AH29" s="374">
        <f t="shared" si="2"/>
        <v>138.30541761399999</v>
      </c>
      <c r="AI29" s="374">
        <f t="shared" si="2"/>
        <v>138.11728988600001</v>
      </c>
      <c r="AJ29" s="374">
        <f t="shared" si="2"/>
        <v>137.92979805799999</v>
      </c>
      <c r="AK29" s="374">
        <f t="shared" si="2"/>
        <v>137.742945617</v>
      </c>
      <c r="AL29" s="374">
        <f t="shared" si="2"/>
        <v>137.73174216800001</v>
      </c>
      <c r="AM29" s="374">
        <f t="shared" si="2"/>
        <v>137.719835647</v>
      </c>
      <c r="AN29" s="374">
        <f t="shared" si="2"/>
        <v>137.70725105399998</v>
      </c>
      <c r="AO29" s="374">
        <f t="shared" si="2"/>
        <v>137.69397976999997</v>
      </c>
      <c r="AP29" s="374">
        <f t="shared" si="2"/>
        <v>137.68003781100001</v>
      </c>
      <c r="AQ29" s="374">
        <f t="shared" si="2"/>
        <v>137.665424298</v>
      </c>
      <c r="AR29" s="374">
        <f t="shared" si="2"/>
        <v>137.65016285499999</v>
      </c>
      <c r="AS29" s="374">
        <f t="shared" si="2"/>
        <v>137.63423554800002</v>
      </c>
      <c r="AT29" s="374">
        <f t="shared" si="2"/>
        <v>137.61765721999998</v>
      </c>
      <c r="AU29" s="374">
        <f t="shared" si="2"/>
        <v>137.60043410599997</v>
      </c>
      <c r="AV29" s="374">
        <f t="shared" si="2"/>
        <v>137.58256411299999</v>
      </c>
      <c r="AW29" s="374">
        <f t="shared" si="2"/>
        <v>137.56406109700001</v>
      </c>
      <c r="AX29" s="374">
        <f t="shared" si="2"/>
        <v>137.54415160399998</v>
      </c>
      <c r="AY29" s="374">
        <f t="shared" si="2"/>
        <v>137.52282537800002</v>
      </c>
      <c r="AZ29" s="374">
        <f t="shared" si="2"/>
        <v>137.50008776499999</v>
      </c>
      <c r="BA29" s="374">
        <f t="shared" si="2"/>
        <v>137.47593557099998</v>
      </c>
      <c r="BB29" s="374">
        <f t="shared" si="2"/>
        <v>137.45034914300001</v>
      </c>
      <c r="BC29" s="374">
        <f t="shared" si="2"/>
        <v>137.42334838599999</v>
      </c>
      <c r="BD29" s="374">
        <f t="shared" si="2"/>
        <v>137.39490474500002</v>
      </c>
      <c r="BE29" s="374">
        <f t="shared" si="2"/>
        <v>137.36500535599998</v>
      </c>
      <c r="BF29" s="374">
        <f t="shared" si="2"/>
        <v>137.33367652199999</v>
      </c>
      <c r="BG29" s="374">
        <f t="shared" si="2"/>
        <v>137.300872639</v>
      </c>
      <c r="BH29" s="374">
        <f t="shared" si="2"/>
        <v>137.266626933</v>
      </c>
      <c r="BI29" s="374">
        <f t="shared" si="2"/>
        <v>137.23090098400002</v>
      </c>
      <c r="BJ29" s="374">
        <f t="shared" si="2"/>
        <v>137.19371901400001</v>
      </c>
      <c r="BK29" s="374">
        <f t="shared" si="2"/>
        <v>137.15503393400002</v>
      </c>
      <c r="BL29" s="374">
        <f t="shared" si="2"/>
        <v>137.11485334299999</v>
      </c>
      <c r="BM29" s="374">
        <f t="shared" si="2"/>
        <v>137.07317648299997</v>
      </c>
      <c r="BN29" s="374">
        <f t="shared" si="2"/>
        <v>137.029986439</v>
      </c>
      <c r="BO29" s="374">
        <f t="shared" si="2"/>
        <v>136.98527373100001</v>
      </c>
      <c r="BP29" s="374">
        <f t="shared" si="2"/>
        <v>136.93902061599999</v>
      </c>
      <c r="BQ29" s="374">
        <f t="shared" si="2"/>
        <v>136.89120889500001</v>
      </c>
      <c r="BR29" s="374">
        <f t="shared" si="2"/>
        <v>136.84185119899999</v>
      </c>
      <c r="BS29" s="374">
        <f t="shared" si="2"/>
        <v>136.790912867</v>
      </c>
      <c r="BT29" s="374">
        <f t="shared" ref="BT29:CJ29" si="3">SUM(BT30:BT38)</f>
        <v>136.73840551100002</v>
      </c>
      <c r="BU29" s="374">
        <f t="shared" si="3"/>
        <v>136.684293693</v>
      </c>
      <c r="BV29" s="374">
        <f t="shared" si="3"/>
        <v>136.62857255100002</v>
      </c>
      <c r="BW29" s="374">
        <f t="shared" si="3"/>
        <v>136.571244562</v>
      </c>
      <c r="BX29" s="374">
        <f t="shared" si="3"/>
        <v>136.51225745299999</v>
      </c>
      <c r="BY29" s="374">
        <f t="shared" si="3"/>
        <v>136.45162053999999</v>
      </c>
      <c r="BZ29" s="374">
        <f t="shared" si="3"/>
        <v>136.38931942500002</v>
      </c>
      <c r="CA29" s="374">
        <f t="shared" si="3"/>
        <v>136.325331511</v>
      </c>
      <c r="CB29" s="374">
        <f t="shared" si="3"/>
        <v>136.25963376099998</v>
      </c>
      <c r="CC29" s="374">
        <f t="shared" si="3"/>
        <v>136.19223358100001</v>
      </c>
      <c r="CD29" s="374">
        <f t="shared" si="3"/>
        <v>136.12309159200001</v>
      </c>
      <c r="CE29" s="374">
        <f t="shared" si="3"/>
        <v>136.05219106099997</v>
      </c>
      <c r="CF29" s="374">
        <f t="shared" si="3"/>
        <v>135.97953027900002</v>
      </c>
      <c r="CG29" s="374">
        <f t="shared" si="3"/>
        <v>135.90508392300001</v>
      </c>
      <c r="CH29" s="374">
        <f t="shared" si="3"/>
        <v>135.82881837500003</v>
      </c>
      <c r="CI29" s="374">
        <f t="shared" si="3"/>
        <v>135.75073055199999</v>
      </c>
      <c r="CJ29" s="374">
        <f t="shared" si="3"/>
        <v>0</v>
      </c>
    </row>
    <row r="30" spans="2:88">
      <c r="B30" s="503" t="s">
        <v>236</v>
      </c>
      <c r="C30" s="504" t="s">
        <v>237</v>
      </c>
      <c r="D30" s="505" t="s">
        <v>79</v>
      </c>
      <c r="E30" s="505" t="s">
        <v>149</v>
      </c>
      <c r="F30" s="506">
        <v>1</v>
      </c>
      <c r="G30" s="364">
        <v>30.8</v>
      </c>
      <c r="H30" s="365">
        <v>29.9</v>
      </c>
      <c r="I30" s="365">
        <v>35.422898070000002</v>
      </c>
      <c r="J30" s="365">
        <v>33.358873680000002</v>
      </c>
      <c r="K30" s="365">
        <v>31.36711395</v>
      </c>
      <c r="L30" s="365">
        <v>29.445579120000001</v>
      </c>
      <c r="M30" s="366">
        <v>28.442452230000001</v>
      </c>
      <c r="N30" s="366">
        <v>27.44230434</v>
      </c>
      <c r="O30" s="366">
        <v>26.445307759999999</v>
      </c>
      <c r="P30" s="366">
        <v>25.451158419999999</v>
      </c>
      <c r="Q30" s="366">
        <v>24.460112689999999</v>
      </c>
      <c r="R30" s="366">
        <v>24.404483899999999</v>
      </c>
      <c r="S30" s="366">
        <v>24.348657719999999</v>
      </c>
      <c r="T30" s="366">
        <v>24.29271915</v>
      </c>
      <c r="U30" s="366">
        <v>24.236930350000002</v>
      </c>
      <c r="V30" s="366">
        <v>24.18102201</v>
      </c>
      <c r="W30" s="366">
        <v>24.137324060000001</v>
      </c>
      <c r="X30" s="366">
        <v>24.09365288</v>
      </c>
      <c r="Y30" s="366">
        <v>24.050113320000001</v>
      </c>
      <c r="Z30" s="366">
        <v>24.00666129</v>
      </c>
      <c r="AA30" s="366">
        <v>23.963269260000001</v>
      </c>
      <c r="AB30" s="366">
        <v>23.920010990000002</v>
      </c>
      <c r="AC30" s="366">
        <v>23.876970870000001</v>
      </c>
      <c r="AD30" s="366">
        <v>23.834053239999999</v>
      </c>
      <c r="AE30" s="366">
        <v>23.791521469999999</v>
      </c>
      <c r="AF30" s="366">
        <v>23.749274679999999</v>
      </c>
      <c r="AG30" s="366">
        <v>23.707394489999999</v>
      </c>
      <c r="AH30" s="366">
        <v>23.66596139</v>
      </c>
      <c r="AI30" s="366">
        <v>23.624471419999999</v>
      </c>
      <c r="AJ30" s="366">
        <v>23.582932840000002</v>
      </c>
      <c r="AK30" s="366">
        <v>23.54134311</v>
      </c>
      <c r="AL30" s="366">
        <v>23.539428350000001</v>
      </c>
      <c r="AM30" s="366">
        <v>23.537393430000002</v>
      </c>
      <c r="AN30" s="366">
        <v>23.535242629999999</v>
      </c>
      <c r="AO30" s="366">
        <v>23.532974459999998</v>
      </c>
      <c r="AP30" s="366">
        <v>23.53059167</v>
      </c>
      <c r="AQ30" s="366">
        <v>23.528094110000001</v>
      </c>
      <c r="AR30" s="366">
        <v>23.525485809999999</v>
      </c>
      <c r="AS30" s="366">
        <v>23.52276371</v>
      </c>
      <c r="AT30" s="366">
        <v>23.519930339999998</v>
      </c>
      <c r="AU30" s="366">
        <v>23.51698678</v>
      </c>
      <c r="AV30" s="366">
        <v>23.513932659999998</v>
      </c>
      <c r="AW30" s="366">
        <v>23.510770350000001</v>
      </c>
      <c r="AX30" s="366">
        <v>23.50736766</v>
      </c>
      <c r="AY30" s="366">
        <v>23.503722839999998</v>
      </c>
      <c r="AZ30" s="366">
        <v>23.499836810000001</v>
      </c>
      <c r="BA30" s="366">
        <v>23.495709009999999</v>
      </c>
      <c r="BB30" s="366">
        <v>23.491336090000001</v>
      </c>
      <c r="BC30" s="366">
        <v>23.486721450000001</v>
      </c>
      <c r="BD30" s="366">
        <v>23.481860210000001</v>
      </c>
      <c r="BE30" s="366">
        <v>23.476750169999999</v>
      </c>
      <c r="BF30" s="366">
        <v>23.471395829999999</v>
      </c>
      <c r="BG30" s="366">
        <v>23.465789390000001</v>
      </c>
      <c r="BH30" s="366">
        <v>23.45993653</v>
      </c>
      <c r="BI30" s="366">
        <v>23.45383069</v>
      </c>
      <c r="BJ30" s="366">
        <v>23.447476000000002</v>
      </c>
      <c r="BK30" s="366">
        <v>23.44086442</v>
      </c>
      <c r="BL30" s="366">
        <v>23.43399724</v>
      </c>
      <c r="BM30" s="366">
        <v>23.426874340000001</v>
      </c>
      <c r="BN30" s="366">
        <v>23.419492829999999</v>
      </c>
      <c r="BO30" s="366">
        <v>23.411851080000002</v>
      </c>
      <c r="BP30" s="366">
        <v>23.403946059999999</v>
      </c>
      <c r="BQ30" s="366">
        <v>23.395774660000001</v>
      </c>
      <c r="BR30" s="366">
        <v>23.387339050000001</v>
      </c>
      <c r="BS30" s="366">
        <v>23.37863329</v>
      </c>
      <c r="BT30" s="366">
        <v>23.369659370000001</v>
      </c>
      <c r="BU30" s="366">
        <v>23.360411240000001</v>
      </c>
      <c r="BV30" s="366">
        <v>23.350888059999999</v>
      </c>
      <c r="BW30" s="366">
        <v>23.341090260000001</v>
      </c>
      <c r="BX30" s="366">
        <v>23.331008910000001</v>
      </c>
      <c r="BY30" s="366">
        <v>23.320645590000002</v>
      </c>
      <c r="BZ30" s="366">
        <v>23.309997840000001</v>
      </c>
      <c r="CA30" s="366">
        <v>23.299061810000001</v>
      </c>
      <c r="CB30" s="366">
        <v>23.287833549999998</v>
      </c>
      <c r="CC30" s="366">
        <v>23.276314330000002</v>
      </c>
      <c r="CD30" s="366">
        <v>23.264497429999999</v>
      </c>
      <c r="CE30" s="366">
        <v>23.25237997</v>
      </c>
      <c r="CF30" s="366">
        <v>23.23996168</v>
      </c>
      <c r="CG30" s="366">
        <v>23.22723822</v>
      </c>
      <c r="CH30" s="366">
        <v>23.21420384</v>
      </c>
      <c r="CI30" s="366">
        <v>23.200858019999998</v>
      </c>
      <c r="CJ30" s="366"/>
    </row>
    <row r="31" spans="2:88">
      <c r="B31" s="503" t="s">
        <v>238</v>
      </c>
      <c r="C31" s="504" t="s">
        <v>239</v>
      </c>
      <c r="D31" s="505" t="s">
        <v>79</v>
      </c>
      <c r="E31" s="505" t="s">
        <v>149</v>
      </c>
      <c r="F31" s="506">
        <v>1</v>
      </c>
      <c r="G31" s="364">
        <v>58.2</v>
      </c>
      <c r="H31" s="365">
        <v>59</v>
      </c>
      <c r="I31" s="365">
        <v>67.539056340000002</v>
      </c>
      <c r="J31" s="365">
        <v>66.396453070000007</v>
      </c>
      <c r="K31" s="365">
        <v>65.223510289999993</v>
      </c>
      <c r="L31" s="365">
        <v>64.018725619999998</v>
      </c>
      <c r="M31" s="366">
        <v>64.714664080000006</v>
      </c>
      <c r="N31" s="366">
        <v>65.407789159999993</v>
      </c>
      <c r="O31" s="366">
        <v>66.098496620000006</v>
      </c>
      <c r="P31" s="366">
        <v>66.786012819999996</v>
      </c>
      <c r="Q31" s="366">
        <v>67.47095041</v>
      </c>
      <c r="R31" s="366">
        <v>67.428763059999994</v>
      </c>
      <c r="S31" s="366">
        <v>67.385889759999998</v>
      </c>
      <c r="T31" s="366">
        <v>67.342562729999997</v>
      </c>
      <c r="U31" s="366">
        <v>67.29950762</v>
      </c>
      <c r="V31" s="366">
        <v>67.255976770000004</v>
      </c>
      <c r="W31" s="366">
        <v>67.246318819999999</v>
      </c>
      <c r="X31" s="366">
        <v>67.236703340000005</v>
      </c>
      <c r="Y31" s="366">
        <v>67.227423639999998</v>
      </c>
      <c r="Z31" s="366">
        <v>67.218357909999995</v>
      </c>
      <c r="AA31" s="366">
        <v>67.209430049999995</v>
      </c>
      <c r="AB31" s="366">
        <v>67.20084799</v>
      </c>
      <c r="AC31" s="366">
        <v>67.192850899999996</v>
      </c>
      <c r="AD31" s="366">
        <v>67.185172159999993</v>
      </c>
      <c r="AE31" s="366">
        <v>67.178556979999996</v>
      </c>
      <c r="AF31" s="366">
        <v>67.172725479999997</v>
      </c>
      <c r="AG31" s="366">
        <v>67.167816400000007</v>
      </c>
      <c r="AH31" s="366">
        <v>67.164014829999999</v>
      </c>
      <c r="AI31" s="366">
        <v>67.159869889999996</v>
      </c>
      <c r="AJ31" s="366">
        <v>67.155391640000005</v>
      </c>
      <c r="AK31" s="366">
        <v>67.150565420000007</v>
      </c>
      <c r="AL31" s="366">
        <v>67.145103669999997</v>
      </c>
      <c r="AM31" s="366">
        <v>67.139299159999993</v>
      </c>
      <c r="AN31" s="366">
        <v>67.133164089999994</v>
      </c>
      <c r="AO31" s="366">
        <v>67.126694259999994</v>
      </c>
      <c r="AP31" s="366">
        <v>67.119897460000004</v>
      </c>
      <c r="AQ31" s="366">
        <v>67.112773290000007</v>
      </c>
      <c r="AR31" s="366">
        <v>67.105333229999999</v>
      </c>
      <c r="AS31" s="366">
        <v>67.097568570000007</v>
      </c>
      <c r="AT31" s="366">
        <v>67.089486530000002</v>
      </c>
      <c r="AU31" s="366">
        <v>67.081090149999994</v>
      </c>
      <c r="AV31" s="366">
        <v>67.072378409999999</v>
      </c>
      <c r="AW31" s="366">
        <v>67.063358070000007</v>
      </c>
      <c r="AX31" s="366">
        <v>67.053652069999998</v>
      </c>
      <c r="AY31" s="366">
        <v>67.043255400000007</v>
      </c>
      <c r="AZ31" s="366">
        <v>67.032170660000006</v>
      </c>
      <c r="BA31" s="366">
        <v>67.020396320000003</v>
      </c>
      <c r="BB31" s="366">
        <v>67.007922769999993</v>
      </c>
      <c r="BC31" s="366">
        <v>66.994759729999998</v>
      </c>
      <c r="BD31" s="366">
        <v>66.980893280000004</v>
      </c>
      <c r="BE31" s="366">
        <v>66.966317129999993</v>
      </c>
      <c r="BF31" s="366">
        <v>66.951044120000006</v>
      </c>
      <c r="BG31" s="366">
        <v>66.935052020000001</v>
      </c>
      <c r="BH31" s="366">
        <v>66.918357020000002</v>
      </c>
      <c r="BI31" s="366">
        <v>66.900940390000002</v>
      </c>
      <c r="BJ31" s="366">
        <v>66.882813940000005</v>
      </c>
      <c r="BK31" s="366">
        <v>66.863954719999995</v>
      </c>
      <c r="BL31" s="366">
        <v>66.844366429999994</v>
      </c>
      <c r="BM31" s="366">
        <v>66.824048689999998</v>
      </c>
      <c r="BN31" s="366">
        <v>66.802993270000002</v>
      </c>
      <c r="BO31" s="366">
        <v>66.781195539999999</v>
      </c>
      <c r="BP31" s="366">
        <v>66.758646850000005</v>
      </c>
      <c r="BQ31" s="366">
        <v>66.735338330000005</v>
      </c>
      <c r="BR31" s="366">
        <v>66.711276139999995</v>
      </c>
      <c r="BS31" s="366">
        <v>66.686443370000006</v>
      </c>
      <c r="BT31" s="366">
        <v>66.660845710000004</v>
      </c>
      <c r="BU31" s="366">
        <v>66.634465849999998</v>
      </c>
      <c r="BV31" s="366">
        <v>66.607301440000001</v>
      </c>
      <c r="BW31" s="366">
        <v>66.579353670000003</v>
      </c>
      <c r="BX31" s="366">
        <v>66.550597080000003</v>
      </c>
      <c r="BY31" s="366">
        <v>66.521036199999998</v>
      </c>
      <c r="BZ31" s="366">
        <v>66.490664010000003</v>
      </c>
      <c r="CA31" s="366">
        <v>66.459469490000004</v>
      </c>
      <c r="CB31" s="366">
        <v>66.427441419999994</v>
      </c>
      <c r="CC31" s="366">
        <v>66.394583409999996</v>
      </c>
      <c r="CD31" s="366">
        <v>66.360876239999996</v>
      </c>
      <c r="CE31" s="366">
        <v>66.326311779999997</v>
      </c>
      <c r="CF31" s="366">
        <v>66.290889190000001</v>
      </c>
      <c r="CG31" s="366">
        <v>66.254596109999994</v>
      </c>
      <c r="CH31" s="366">
        <v>66.217416170000007</v>
      </c>
      <c r="CI31" s="366">
        <v>66.179347859999993</v>
      </c>
      <c r="CJ31" s="366"/>
    </row>
    <row r="32" spans="2:88">
      <c r="B32" s="503" t="s">
        <v>240</v>
      </c>
      <c r="C32" s="504" t="s">
        <v>241</v>
      </c>
      <c r="D32" s="505" t="s">
        <v>79</v>
      </c>
      <c r="E32" s="505" t="s">
        <v>149</v>
      </c>
      <c r="F32" s="506">
        <v>1</v>
      </c>
      <c r="G32" s="364">
        <v>16.600000000000001</v>
      </c>
      <c r="H32" s="365">
        <v>16.5</v>
      </c>
      <c r="I32" s="365">
        <v>19.23638004</v>
      </c>
      <c r="J32" s="365">
        <v>18.55261763</v>
      </c>
      <c r="K32" s="365">
        <v>17.881785069999999</v>
      </c>
      <c r="L32" s="365">
        <v>17.223148219999999</v>
      </c>
      <c r="M32" s="366">
        <v>17.086672920000002</v>
      </c>
      <c r="N32" s="366">
        <v>16.950486049999999</v>
      </c>
      <c r="O32" s="366">
        <v>16.814691710000002</v>
      </c>
      <c r="P32" s="366">
        <v>16.679094429999999</v>
      </c>
      <c r="Q32" s="366">
        <v>16.543852810000001</v>
      </c>
      <c r="R32" s="366">
        <v>16.400984260000001</v>
      </c>
      <c r="S32" s="366">
        <v>16.25811603</v>
      </c>
      <c r="T32" s="366">
        <v>16.11530776</v>
      </c>
      <c r="U32" s="366">
        <v>15.97273433</v>
      </c>
      <c r="V32" s="366">
        <v>15.83021817</v>
      </c>
      <c r="W32" s="366">
        <v>15.6957793</v>
      </c>
      <c r="X32" s="366">
        <v>15.56138822</v>
      </c>
      <c r="Y32" s="366">
        <v>15.427111999999999</v>
      </c>
      <c r="Z32" s="366">
        <v>15.292920929999999</v>
      </c>
      <c r="AA32" s="366">
        <v>15.15879659</v>
      </c>
      <c r="AB32" s="366">
        <v>15.02478466</v>
      </c>
      <c r="AC32" s="366">
        <v>14.890936099999999</v>
      </c>
      <c r="AD32" s="366">
        <v>14.757188899999999</v>
      </c>
      <c r="AE32" s="366">
        <v>14.6237034</v>
      </c>
      <c r="AF32" s="366">
        <v>14.49041296</v>
      </c>
      <c r="AG32" s="366">
        <v>14.357977180000001</v>
      </c>
      <c r="AH32" s="366">
        <v>14.22673801</v>
      </c>
      <c r="AI32" s="366">
        <v>14.09653104</v>
      </c>
      <c r="AJ32" s="366">
        <v>13.96742689</v>
      </c>
      <c r="AK32" s="366">
        <v>13.83945138</v>
      </c>
      <c r="AL32" s="366">
        <v>13.83832574</v>
      </c>
      <c r="AM32" s="366">
        <v>13.83712946</v>
      </c>
      <c r="AN32" s="366">
        <v>13.83586504</v>
      </c>
      <c r="AO32" s="366">
        <v>13.83453164</v>
      </c>
      <c r="AP32" s="366">
        <v>13.83313085</v>
      </c>
      <c r="AQ32" s="366">
        <v>13.83166258</v>
      </c>
      <c r="AR32" s="366">
        <v>13.83012922</v>
      </c>
      <c r="AS32" s="366">
        <v>13.828528950000001</v>
      </c>
      <c r="AT32" s="366">
        <v>13.82686328</v>
      </c>
      <c r="AU32" s="366">
        <v>13.82513282</v>
      </c>
      <c r="AV32" s="366">
        <v>13.823337370000001</v>
      </c>
      <c r="AW32" s="366">
        <v>13.82147831</v>
      </c>
      <c r="AX32" s="366">
        <v>13.81947795</v>
      </c>
      <c r="AY32" s="366">
        <v>13.81733524</v>
      </c>
      <c r="AZ32" s="366">
        <v>13.81505072</v>
      </c>
      <c r="BA32" s="366">
        <v>13.81262407</v>
      </c>
      <c r="BB32" s="366">
        <v>13.810053330000001</v>
      </c>
      <c r="BC32" s="366">
        <v>13.807340480000001</v>
      </c>
      <c r="BD32" s="366">
        <v>13.80448266</v>
      </c>
      <c r="BE32" s="366">
        <v>13.801478579999999</v>
      </c>
      <c r="BF32" s="366">
        <v>13.79833088</v>
      </c>
      <c r="BG32" s="366">
        <v>13.79503497</v>
      </c>
      <c r="BH32" s="366">
        <v>13.7915942</v>
      </c>
      <c r="BI32" s="366">
        <v>13.788004709999999</v>
      </c>
      <c r="BJ32" s="366">
        <v>13.784268920000001</v>
      </c>
      <c r="BK32" s="366">
        <v>13.78038211</v>
      </c>
      <c r="BL32" s="366">
        <v>13.77634505</v>
      </c>
      <c r="BM32" s="366">
        <v>13.77215765</v>
      </c>
      <c r="BN32" s="366">
        <v>13.76781821</v>
      </c>
      <c r="BO32" s="366">
        <v>13.76332579</v>
      </c>
      <c r="BP32" s="366">
        <v>13.7586786</v>
      </c>
      <c r="BQ32" s="366">
        <v>13.753874809999999</v>
      </c>
      <c r="BR32" s="366">
        <v>13.7489157</v>
      </c>
      <c r="BS32" s="366">
        <v>13.74379777</v>
      </c>
      <c r="BT32" s="366">
        <v>13.738522189999999</v>
      </c>
      <c r="BU32" s="366">
        <v>13.73308542</v>
      </c>
      <c r="BV32" s="366">
        <v>13.72748694</v>
      </c>
      <c r="BW32" s="366">
        <v>13.72172703</v>
      </c>
      <c r="BX32" s="366">
        <v>13.71580041</v>
      </c>
      <c r="BY32" s="366">
        <v>13.709708040000001</v>
      </c>
      <c r="BZ32" s="366">
        <v>13.703448460000001</v>
      </c>
      <c r="CA32" s="366">
        <v>13.6970194</v>
      </c>
      <c r="CB32" s="366">
        <v>13.69041854</v>
      </c>
      <c r="CC32" s="366">
        <v>13.683646639999999</v>
      </c>
      <c r="CD32" s="366">
        <v>13.67669974</v>
      </c>
      <c r="CE32" s="366">
        <v>13.669576149999999</v>
      </c>
      <c r="CF32" s="366">
        <v>13.6622757</v>
      </c>
      <c r="CG32" s="366">
        <v>13.654795849999999</v>
      </c>
      <c r="CH32" s="366">
        <v>13.647133220000001</v>
      </c>
      <c r="CI32" s="366">
        <v>13.6392875</v>
      </c>
      <c r="CJ32" s="366"/>
    </row>
    <row r="33" spans="2:88">
      <c r="B33" s="503" t="s">
        <v>242</v>
      </c>
      <c r="C33" s="504" t="s">
        <v>243</v>
      </c>
      <c r="D33" s="505" t="s">
        <v>79</v>
      </c>
      <c r="E33" s="505" t="s">
        <v>149</v>
      </c>
      <c r="F33" s="506">
        <v>1</v>
      </c>
      <c r="G33" s="364">
        <v>13.2</v>
      </c>
      <c r="H33" s="365">
        <v>13.2</v>
      </c>
      <c r="I33" s="365">
        <v>15.26075022</v>
      </c>
      <c r="J33" s="365">
        <v>14.79902315</v>
      </c>
      <c r="K33" s="365">
        <v>14.34269437</v>
      </c>
      <c r="L33" s="365">
        <v>13.89125044</v>
      </c>
      <c r="M33" s="366">
        <v>13.858376789999999</v>
      </c>
      <c r="N33" s="366">
        <v>13.82548647</v>
      </c>
      <c r="O33" s="366">
        <v>13.792664009999999</v>
      </c>
      <c r="P33" s="366">
        <v>13.759748739999999</v>
      </c>
      <c r="Q33" s="366">
        <v>13.72687006</v>
      </c>
      <c r="R33" s="366">
        <v>13.7078305</v>
      </c>
      <c r="S33" s="366">
        <v>13.68866467</v>
      </c>
      <c r="T33" s="366">
        <v>13.66942004</v>
      </c>
      <c r="U33" s="366">
        <v>13.65024401</v>
      </c>
      <c r="V33" s="366">
        <v>13.6309849</v>
      </c>
      <c r="W33" s="366">
        <v>13.61859918</v>
      </c>
      <c r="X33" s="366">
        <v>13.606225050000001</v>
      </c>
      <c r="Y33" s="366">
        <v>13.59392179</v>
      </c>
      <c r="Z33" s="366">
        <v>13.58166465</v>
      </c>
      <c r="AA33" s="366">
        <v>13.56943815</v>
      </c>
      <c r="AB33" s="366">
        <v>13.557284190000001</v>
      </c>
      <c r="AC33" s="366">
        <v>13.545250810000001</v>
      </c>
      <c r="AD33" s="366">
        <v>13.53328404</v>
      </c>
      <c r="AE33" s="366">
        <v>13.521533720000001</v>
      </c>
      <c r="AF33" s="366">
        <v>13.509943059999999</v>
      </c>
      <c r="AG33" s="366">
        <v>13.49858259</v>
      </c>
      <c r="AH33" s="366">
        <v>13.48750999</v>
      </c>
      <c r="AI33" s="366">
        <v>13.476443679999999</v>
      </c>
      <c r="AJ33" s="366">
        <v>13.46539044</v>
      </c>
      <c r="AK33" s="366">
        <v>13.45434944</v>
      </c>
      <c r="AL33" s="366">
        <v>13.45325512</v>
      </c>
      <c r="AM33" s="366">
        <v>13.45209212</v>
      </c>
      <c r="AN33" s="366">
        <v>13.450862900000001</v>
      </c>
      <c r="AO33" s="366">
        <v>13.44956659</v>
      </c>
      <c r="AP33" s="366">
        <v>13.448204779999999</v>
      </c>
      <c r="AQ33" s="366">
        <v>13.44677737</v>
      </c>
      <c r="AR33" s="366">
        <v>13.445286680000001</v>
      </c>
      <c r="AS33" s="366">
        <v>13.44373094</v>
      </c>
      <c r="AT33" s="366">
        <v>13.44211162</v>
      </c>
      <c r="AU33" s="366">
        <v>13.440429310000001</v>
      </c>
      <c r="AV33" s="366">
        <v>13.43868382</v>
      </c>
      <c r="AW33" s="366">
        <v>13.4368765</v>
      </c>
      <c r="AX33" s="366">
        <v>13.43493179</v>
      </c>
      <c r="AY33" s="366">
        <v>13.432848699999999</v>
      </c>
      <c r="AZ33" s="366">
        <v>13.43062776</v>
      </c>
      <c r="BA33" s="366">
        <v>13.428268640000001</v>
      </c>
      <c r="BB33" s="366">
        <v>13.425769430000001</v>
      </c>
      <c r="BC33" s="366">
        <v>13.423132069999999</v>
      </c>
      <c r="BD33" s="366">
        <v>13.42035377</v>
      </c>
      <c r="BE33" s="366">
        <v>13.417433279999999</v>
      </c>
      <c r="BF33" s="366">
        <v>13.414373169999999</v>
      </c>
      <c r="BG33" s="366">
        <v>13.411168979999999</v>
      </c>
      <c r="BH33" s="366">
        <v>13.407823949999999</v>
      </c>
      <c r="BI33" s="366">
        <v>13.40433434</v>
      </c>
      <c r="BJ33" s="366">
        <v>13.40070251</v>
      </c>
      <c r="BK33" s="366">
        <v>13.396923859999999</v>
      </c>
      <c r="BL33" s="366">
        <v>13.39299913</v>
      </c>
      <c r="BM33" s="366">
        <v>13.388928249999999</v>
      </c>
      <c r="BN33" s="366">
        <v>13.384709559999999</v>
      </c>
      <c r="BO33" s="366">
        <v>13.380342150000001</v>
      </c>
      <c r="BP33" s="366">
        <v>13.375824270000001</v>
      </c>
      <c r="BQ33" s="366">
        <v>13.37115416</v>
      </c>
      <c r="BR33" s="366">
        <v>13.36633303</v>
      </c>
      <c r="BS33" s="366">
        <v>13.36135752</v>
      </c>
      <c r="BT33" s="366">
        <v>13.35622875</v>
      </c>
      <c r="BU33" s="366">
        <v>13.35094325</v>
      </c>
      <c r="BV33" s="366">
        <v>13.34550057</v>
      </c>
      <c r="BW33" s="366">
        <v>13.339900930000001</v>
      </c>
      <c r="BX33" s="366">
        <v>13.33413923</v>
      </c>
      <c r="BY33" s="366">
        <v>13.328216380000001</v>
      </c>
      <c r="BZ33" s="366">
        <v>13.322130980000001</v>
      </c>
      <c r="CA33" s="366">
        <v>13.31588082</v>
      </c>
      <c r="CB33" s="366">
        <v>13.30946365</v>
      </c>
      <c r="CC33" s="366">
        <v>13.302880180000001</v>
      </c>
      <c r="CD33" s="366">
        <v>13.29612659</v>
      </c>
      <c r="CE33" s="366">
        <v>13.289201220000001</v>
      </c>
      <c r="CF33" s="366">
        <v>13.28210391</v>
      </c>
      <c r="CG33" s="366">
        <v>13.274832200000001</v>
      </c>
      <c r="CH33" s="366">
        <v>13.267382789999999</v>
      </c>
      <c r="CI33" s="366">
        <v>13.25975539</v>
      </c>
      <c r="CJ33" s="366"/>
    </row>
    <row r="34" spans="2:88">
      <c r="B34" s="503" t="s">
        <v>244</v>
      </c>
      <c r="C34" s="504" t="s">
        <v>245</v>
      </c>
      <c r="D34" s="505" t="s">
        <v>79</v>
      </c>
      <c r="E34" s="505" t="s">
        <v>149</v>
      </c>
      <c r="F34" s="506">
        <v>1</v>
      </c>
      <c r="G34" s="364">
        <v>17.7</v>
      </c>
      <c r="H34" s="365">
        <v>17.7</v>
      </c>
      <c r="I34" s="365">
        <v>20.3477733</v>
      </c>
      <c r="J34" s="365">
        <v>19.74709476</v>
      </c>
      <c r="K34" s="365">
        <v>19.152713349999999</v>
      </c>
      <c r="L34" s="365">
        <v>18.563957259999999</v>
      </c>
      <c r="M34" s="366">
        <v>18.53409941</v>
      </c>
      <c r="N34" s="366">
        <v>18.50417384</v>
      </c>
      <c r="O34" s="366">
        <v>18.474293629999998</v>
      </c>
      <c r="P34" s="366">
        <v>18.44424347</v>
      </c>
      <c r="Q34" s="366">
        <v>18.4141966</v>
      </c>
      <c r="R34" s="366">
        <v>18.402682810000002</v>
      </c>
      <c r="S34" s="366">
        <v>18.39098181</v>
      </c>
      <c r="T34" s="366">
        <v>18.379156980000001</v>
      </c>
      <c r="U34" s="366">
        <v>18.367406370000001</v>
      </c>
      <c r="V34" s="366">
        <v>18.355525910000001</v>
      </c>
      <c r="W34" s="366">
        <v>18.35289006</v>
      </c>
      <c r="X34" s="366">
        <v>18.350265799999999</v>
      </c>
      <c r="Y34" s="366">
        <v>18.347733179999999</v>
      </c>
      <c r="Z34" s="366">
        <v>18.345258959999999</v>
      </c>
      <c r="AA34" s="366">
        <v>18.34282236</v>
      </c>
      <c r="AB34" s="366">
        <v>18.34048014</v>
      </c>
      <c r="AC34" s="366">
        <v>18.338297579999999</v>
      </c>
      <c r="AD34" s="366">
        <v>18.336201890000002</v>
      </c>
      <c r="AE34" s="366">
        <v>18.334396470000002</v>
      </c>
      <c r="AF34" s="366">
        <v>18.332804939999999</v>
      </c>
      <c r="AG34" s="366">
        <v>18.33146515</v>
      </c>
      <c r="AH34" s="366">
        <v>18.330427629999999</v>
      </c>
      <c r="AI34" s="366">
        <v>18.32929639</v>
      </c>
      <c r="AJ34" s="366">
        <v>18.328074180000002</v>
      </c>
      <c r="AK34" s="366">
        <v>18.326757010000001</v>
      </c>
      <c r="AL34" s="366">
        <v>18.325266379999999</v>
      </c>
      <c r="AM34" s="366">
        <v>18.323682219999998</v>
      </c>
      <c r="AN34" s="366">
        <v>18.32200783</v>
      </c>
      <c r="AO34" s="366">
        <v>18.32024208</v>
      </c>
      <c r="AP34" s="366">
        <v>18.318387099999999</v>
      </c>
      <c r="AQ34" s="366">
        <v>18.316442760000001</v>
      </c>
      <c r="AR34" s="366">
        <v>18.314412220000001</v>
      </c>
      <c r="AS34" s="366">
        <v>18.312293090000001</v>
      </c>
      <c r="AT34" s="366">
        <v>18.310087330000002</v>
      </c>
      <c r="AU34" s="366">
        <v>18.30779579</v>
      </c>
      <c r="AV34" s="366">
        <v>18.30541818</v>
      </c>
      <c r="AW34" s="366">
        <v>18.302956349999999</v>
      </c>
      <c r="AX34" s="366">
        <v>18.30030738</v>
      </c>
      <c r="AY34" s="366">
        <v>18.297469920000001</v>
      </c>
      <c r="AZ34" s="366">
        <v>18.294444670000001</v>
      </c>
      <c r="BA34" s="366">
        <v>18.291231209999999</v>
      </c>
      <c r="BB34" s="366">
        <v>18.287826920000001</v>
      </c>
      <c r="BC34" s="366">
        <v>18.28423446</v>
      </c>
      <c r="BD34" s="366">
        <v>18.28045002</v>
      </c>
      <c r="BE34" s="366">
        <v>18.276471900000001</v>
      </c>
      <c r="BF34" s="366">
        <v>18.272303579999999</v>
      </c>
      <c r="BG34" s="366">
        <v>18.267939009999999</v>
      </c>
      <c r="BH34" s="366">
        <v>18.263382610000001</v>
      </c>
      <c r="BI34" s="366">
        <v>18.258629249999998</v>
      </c>
      <c r="BJ34" s="366">
        <v>18.253682179999998</v>
      </c>
      <c r="BK34" s="366">
        <v>18.248535109999999</v>
      </c>
      <c r="BL34" s="366">
        <v>18.243189059999999</v>
      </c>
      <c r="BM34" s="366">
        <v>18.237643940000002</v>
      </c>
      <c r="BN34" s="366">
        <v>18.231897490000001</v>
      </c>
      <c r="BO34" s="366">
        <v>18.22594844</v>
      </c>
      <c r="BP34" s="366">
        <v>18.219794449999998</v>
      </c>
      <c r="BQ34" s="366">
        <v>18.213433080000001</v>
      </c>
      <c r="BR34" s="366">
        <v>18.206866009999999</v>
      </c>
      <c r="BS34" s="366">
        <v>18.200088650000001</v>
      </c>
      <c r="BT34" s="366">
        <v>18.19310252</v>
      </c>
      <c r="BU34" s="366">
        <v>18.18590292</v>
      </c>
      <c r="BV34" s="366">
        <v>18.178489200000001</v>
      </c>
      <c r="BW34" s="366">
        <v>18.170861689999999</v>
      </c>
      <c r="BX34" s="366">
        <v>18.163013429999999</v>
      </c>
      <c r="BY34" s="366">
        <v>18.154945659999999</v>
      </c>
      <c r="BZ34" s="366">
        <v>18.14665647</v>
      </c>
      <c r="CA34" s="366">
        <v>18.138142850000001</v>
      </c>
      <c r="CB34" s="366">
        <v>18.129401739999999</v>
      </c>
      <c r="CC34" s="366">
        <v>18.120434119999999</v>
      </c>
      <c r="CD34" s="366">
        <v>18.11123474</v>
      </c>
      <c r="CE34" s="366">
        <v>18.101801399999999</v>
      </c>
      <c r="CF34" s="366">
        <v>18.09213385</v>
      </c>
      <c r="CG34" s="366">
        <v>18.082228730000001</v>
      </c>
      <c r="CH34" s="366">
        <v>18.072081570000002</v>
      </c>
      <c r="CI34" s="366">
        <v>18.06169195</v>
      </c>
      <c r="CJ34" s="366"/>
    </row>
    <row r="35" spans="2:88">
      <c r="B35" s="503" t="s">
        <v>246</v>
      </c>
      <c r="C35" s="504" t="s">
        <v>247</v>
      </c>
      <c r="D35" s="505" t="s">
        <v>79</v>
      </c>
      <c r="E35" s="505" t="s">
        <v>149</v>
      </c>
      <c r="F35" s="506">
        <v>1</v>
      </c>
      <c r="G35" s="364">
        <v>1.4</v>
      </c>
      <c r="H35" s="365">
        <v>1.4</v>
      </c>
      <c r="I35" s="365">
        <v>1.5882279459999999</v>
      </c>
      <c r="J35" s="365">
        <v>1.541342499</v>
      </c>
      <c r="K35" s="365">
        <v>1.4949485689999999</v>
      </c>
      <c r="L35" s="365">
        <v>1.448993719</v>
      </c>
      <c r="M35" s="366">
        <v>1.44666319</v>
      </c>
      <c r="N35" s="366">
        <v>1.4443273759999999</v>
      </c>
      <c r="O35" s="366">
        <v>1.4419951010000001</v>
      </c>
      <c r="P35" s="366">
        <v>1.439649562</v>
      </c>
      <c r="Q35" s="366">
        <v>1.4373042789999999</v>
      </c>
      <c r="R35" s="366">
        <v>1.43640558</v>
      </c>
      <c r="S35" s="366">
        <v>1.435492269</v>
      </c>
      <c r="T35" s="366">
        <v>1.4345692919999999</v>
      </c>
      <c r="U35" s="366">
        <v>1.433652108</v>
      </c>
      <c r="V35" s="366">
        <v>1.4327247890000001</v>
      </c>
      <c r="W35" s="366">
        <v>1.43251905</v>
      </c>
      <c r="X35" s="366">
        <v>1.432314216</v>
      </c>
      <c r="Y35" s="366">
        <v>1.4321165339999999</v>
      </c>
      <c r="Z35" s="366">
        <v>1.4319234110000001</v>
      </c>
      <c r="AA35" s="366">
        <v>1.4317332250000001</v>
      </c>
      <c r="AB35" s="366">
        <v>1.4315504050000001</v>
      </c>
      <c r="AC35" s="366">
        <v>1.4313800459999999</v>
      </c>
      <c r="AD35" s="366">
        <v>1.4312164700000001</v>
      </c>
      <c r="AE35" s="366">
        <v>1.431075549</v>
      </c>
      <c r="AF35" s="366">
        <v>1.4309513229999999</v>
      </c>
      <c r="AG35" s="366">
        <v>1.4308467469999999</v>
      </c>
      <c r="AH35" s="366">
        <v>1.430765764</v>
      </c>
      <c r="AI35" s="366">
        <v>1.4306774659999999</v>
      </c>
      <c r="AJ35" s="366">
        <v>1.4305820680000001</v>
      </c>
      <c r="AK35" s="366">
        <v>1.430479257</v>
      </c>
      <c r="AL35" s="366">
        <v>1.430362908</v>
      </c>
      <c r="AM35" s="366">
        <v>1.430239257</v>
      </c>
      <c r="AN35" s="366">
        <v>1.430108564</v>
      </c>
      <c r="AO35" s="366">
        <v>1.4299707399999999</v>
      </c>
      <c r="AP35" s="366">
        <v>1.429825951</v>
      </c>
      <c r="AQ35" s="366">
        <v>1.4296741879999999</v>
      </c>
      <c r="AR35" s="366">
        <v>1.4295156950000001</v>
      </c>
      <c r="AS35" s="366">
        <v>1.429350288</v>
      </c>
      <c r="AT35" s="366">
        <v>1.42917812</v>
      </c>
      <c r="AU35" s="366">
        <v>1.428999256</v>
      </c>
      <c r="AV35" s="366">
        <v>1.4288136730000001</v>
      </c>
      <c r="AW35" s="366">
        <v>1.4286215170000001</v>
      </c>
      <c r="AX35" s="366">
        <v>1.4284147540000001</v>
      </c>
      <c r="AY35" s="366">
        <v>1.428193278</v>
      </c>
      <c r="AZ35" s="366">
        <v>1.4279571449999999</v>
      </c>
      <c r="BA35" s="366">
        <v>1.4277063210000001</v>
      </c>
      <c r="BB35" s="366">
        <v>1.427440603</v>
      </c>
      <c r="BC35" s="366">
        <v>1.427160196</v>
      </c>
      <c r="BD35" s="366">
        <v>1.4268648049999999</v>
      </c>
      <c r="BE35" s="366">
        <v>1.4265542959999999</v>
      </c>
      <c r="BF35" s="366">
        <v>1.4262289420000001</v>
      </c>
      <c r="BG35" s="366">
        <v>1.4258882690000001</v>
      </c>
      <c r="BH35" s="366">
        <v>1.4255326230000001</v>
      </c>
      <c r="BI35" s="366">
        <v>1.4251616039999999</v>
      </c>
      <c r="BJ35" s="366">
        <v>1.4247754640000001</v>
      </c>
      <c r="BK35" s="366">
        <v>1.4243737139999999</v>
      </c>
      <c r="BL35" s="366">
        <v>1.4239564330000001</v>
      </c>
      <c r="BM35" s="366">
        <v>1.423523613</v>
      </c>
      <c r="BN35" s="366">
        <v>1.423075079</v>
      </c>
      <c r="BO35" s="366">
        <v>1.422610731</v>
      </c>
      <c r="BP35" s="366">
        <v>1.4221303860000001</v>
      </c>
      <c r="BQ35" s="366">
        <v>1.4216338550000001</v>
      </c>
      <c r="BR35" s="366">
        <v>1.4211212689999999</v>
      </c>
      <c r="BS35" s="366">
        <v>1.420592267</v>
      </c>
      <c r="BT35" s="366">
        <v>1.4200469710000001</v>
      </c>
      <c r="BU35" s="366">
        <v>1.4194850130000001</v>
      </c>
      <c r="BV35" s="366">
        <v>1.418906341</v>
      </c>
      <c r="BW35" s="366">
        <v>1.4183109819999999</v>
      </c>
      <c r="BX35" s="366">
        <v>1.417698393</v>
      </c>
      <c r="BY35" s="366">
        <v>1.4170686699999999</v>
      </c>
      <c r="BZ35" s="366">
        <v>1.4164216650000001</v>
      </c>
      <c r="CA35" s="366">
        <v>1.4157571410000001</v>
      </c>
      <c r="CB35" s="366">
        <v>1.4150748609999999</v>
      </c>
      <c r="CC35" s="366">
        <v>1.414374901</v>
      </c>
      <c r="CD35" s="366">
        <v>1.4136568519999999</v>
      </c>
      <c r="CE35" s="366">
        <v>1.4129205410000001</v>
      </c>
      <c r="CF35" s="366">
        <v>1.412165949</v>
      </c>
      <c r="CG35" s="366">
        <v>1.411392813</v>
      </c>
      <c r="CH35" s="366">
        <v>1.410600785</v>
      </c>
      <c r="CI35" s="366">
        <v>1.409789832</v>
      </c>
      <c r="CJ35" s="366"/>
    </row>
    <row r="36" spans="2:88">
      <c r="B36" s="503" t="s">
        <v>248</v>
      </c>
      <c r="C36" s="504" t="s">
        <v>249</v>
      </c>
      <c r="D36" s="505" t="s">
        <v>79</v>
      </c>
      <c r="E36" s="505" t="s">
        <v>149</v>
      </c>
      <c r="F36" s="506">
        <v>1</v>
      </c>
      <c r="G36" s="364"/>
      <c r="H36" s="365"/>
      <c r="I36" s="365"/>
      <c r="J36" s="365"/>
      <c r="K36" s="365"/>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c r="BQ36" s="366"/>
      <c r="BR36" s="366"/>
      <c r="BS36" s="366"/>
      <c r="BT36" s="366"/>
      <c r="BU36" s="366"/>
      <c r="BV36" s="366"/>
      <c r="BW36" s="366"/>
      <c r="BX36" s="366"/>
      <c r="BY36" s="366"/>
      <c r="BZ36" s="366"/>
      <c r="CA36" s="366"/>
      <c r="CB36" s="366"/>
      <c r="CC36" s="366"/>
      <c r="CD36" s="366"/>
      <c r="CE36" s="366"/>
      <c r="CF36" s="366"/>
      <c r="CG36" s="366"/>
      <c r="CH36" s="366"/>
      <c r="CI36" s="366"/>
      <c r="CJ36" s="366"/>
    </row>
    <row r="37" spans="2:88">
      <c r="B37" s="503" t="s">
        <v>250</v>
      </c>
      <c r="C37" s="504" t="s">
        <v>249</v>
      </c>
      <c r="D37" s="505" t="s">
        <v>79</v>
      </c>
      <c r="E37" s="505" t="s">
        <v>149</v>
      </c>
      <c r="F37" s="506">
        <v>1</v>
      </c>
      <c r="G37" s="364"/>
      <c r="H37" s="365"/>
      <c r="I37" s="365"/>
      <c r="J37" s="365"/>
      <c r="K37" s="365"/>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6"/>
      <c r="BV37" s="366"/>
      <c r="BW37" s="366"/>
      <c r="BX37" s="366"/>
      <c r="BY37" s="366"/>
      <c r="BZ37" s="366"/>
      <c r="CA37" s="366"/>
      <c r="CB37" s="366"/>
      <c r="CC37" s="366"/>
      <c r="CD37" s="366"/>
      <c r="CE37" s="366"/>
      <c r="CF37" s="366"/>
      <c r="CG37" s="366"/>
      <c r="CH37" s="366"/>
      <c r="CI37" s="366"/>
      <c r="CJ37" s="366"/>
    </row>
    <row r="38" spans="2:88" ht="15" thickBot="1">
      <c r="B38" s="507" t="s">
        <v>251</v>
      </c>
      <c r="C38" s="508" t="s">
        <v>249</v>
      </c>
      <c r="D38" s="509" t="s">
        <v>79</v>
      </c>
      <c r="E38" s="509" t="s">
        <v>149</v>
      </c>
      <c r="F38" s="510">
        <v>1</v>
      </c>
      <c r="G38" s="370"/>
      <c r="H38" s="371"/>
      <c r="I38" s="371"/>
      <c r="J38" s="371"/>
      <c r="K38" s="371"/>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2"/>
      <c r="CI38" s="372"/>
      <c r="CJ38" s="372"/>
    </row>
    <row r="39" spans="2:88" ht="15" thickBot="1"/>
    <row r="40" spans="2:88" ht="87.75" customHeight="1">
      <c r="B40" s="497" t="s">
        <v>113</v>
      </c>
      <c r="C40" s="1421" t="s">
        <v>115</v>
      </c>
    </row>
    <row r="41" spans="2:88" ht="13.5" customHeight="1" thickBot="1">
      <c r="B41" s="511" t="s">
        <v>63</v>
      </c>
      <c r="C41" s="512" t="s">
        <v>116</v>
      </c>
      <c r="D41" s="512" t="s">
        <v>64</v>
      </c>
      <c r="E41" s="512" t="s">
        <v>117</v>
      </c>
      <c r="F41" s="513" t="s">
        <v>118</v>
      </c>
      <c r="G41" s="514" t="s">
        <v>119</v>
      </c>
      <c r="H41" s="512" t="s">
        <v>120</v>
      </c>
      <c r="I41" s="512" t="s">
        <v>121</v>
      </c>
      <c r="J41" s="512" t="s">
        <v>122</v>
      </c>
      <c r="K41" s="512" t="s">
        <v>123</v>
      </c>
      <c r="L41" s="512" t="s">
        <v>124</v>
      </c>
      <c r="M41" s="512" t="s">
        <v>125</v>
      </c>
      <c r="N41" s="512" t="s">
        <v>126</v>
      </c>
      <c r="O41" s="512" t="s">
        <v>127</v>
      </c>
      <c r="P41" s="512" t="s">
        <v>128</v>
      </c>
      <c r="Q41" s="512" t="s">
        <v>129</v>
      </c>
      <c r="R41" s="512" t="s">
        <v>130</v>
      </c>
      <c r="S41" s="512" t="s">
        <v>157</v>
      </c>
      <c r="T41" s="512" t="s">
        <v>158</v>
      </c>
      <c r="U41" s="512" t="s">
        <v>159</v>
      </c>
      <c r="V41" s="512" t="s">
        <v>160</v>
      </c>
      <c r="W41" s="512" t="s">
        <v>131</v>
      </c>
      <c r="X41" s="512" t="s">
        <v>161</v>
      </c>
      <c r="Y41" s="512" t="s">
        <v>162</v>
      </c>
      <c r="Z41" s="512" t="s">
        <v>163</v>
      </c>
      <c r="AA41" s="512" t="s">
        <v>164</v>
      </c>
      <c r="AB41" s="512" t="s">
        <v>132</v>
      </c>
      <c r="AC41" s="512" t="s">
        <v>165</v>
      </c>
      <c r="AD41" s="512" t="s">
        <v>166</v>
      </c>
      <c r="AE41" s="512" t="s">
        <v>167</v>
      </c>
      <c r="AF41" s="512" t="s">
        <v>168</v>
      </c>
      <c r="AG41" s="512" t="s">
        <v>133</v>
      </c>
      <c r="AH41" s="512" t="s">
        <v>169</v>
      </c>
      <c r="AI41" s="512" t="s">
        <v>170</v>
      </c>
      <c r="AJ41" s="512" t="s">
        <v>171</v>
      </c>
      <c r="AK41" s="512" t="s">
        <v>172</v>
      </c>
      <c r="AL41" s="512" t="s">
        <v>134</v>
      </c>
      <c r="AM41" s="512" t="s">
        <v>173</v>
      </c>
      <c r="AN41" s="512" t="s">
        <v>174</v>
      </c>
      <c r="AO41" s="512" t="s">
        <v>175</v>
      </c>
      <c r="AP41" s="512" t="s">
        <v>176</v>
      </c>
      <c r="AQ41" s="512" t="s">
        <v>135</v>
      </c>
      <c r="AR41" s="512" t="s">
        <v>177</v>
      </c>
      <c r="AS41" s="512" t="s">
        <v>178</v>
      </c>
      <c r="AT41" s="512" t="s">
        <v>179</v>
      </c>
      <c r="AU41" s="512" t="s">
        <v>180</v>
      </c>
      <c r="AV41" s="512" t="s">
        <v>136</v>
      </c>
      <c r="AW41" s="512" t="s">
        <v>181</v>
      </c>
      <c r="AX41" s="512" t="s">
        <v>182</v>
      </c>
      <c r="AY41" s="512" t="s">
        <v>183</v>
      </c>
      <c r="AZ41" s="512" t="s">
        <v>184</v>
      </c>
      <c r="BA41" s="512" t="s">
        <v>137</v>
      </c>
      <c r="BB41" s="512" t="s">
        <v>185</v>
      </c>
      <c r="BC41" s="512" t="s">
        <v>186</v>
      </c>
      <c r="BD41" s="512" t="s">
        <v>187</v>
      </c>
      <c r="BE41" s="512" t="s">
        <v>188</v>
      </c>
      <c r="BF41" s="512" t="s">
        <v>138</v>
      </c>
      <c r="BG41" s="512" t="s">
        <v>189</v>
      </c>
      <c r="BH41" s="512" t="s">
        <v>190</v>
      </c>
      <c r="BI41" s="512" t="s">
        <v>191</v>
      </c>
      <c r="BJ41" s="512" t="s">
        <v>192</v>
      </c>
      <c r="BK41" s="512" t="s">
        <v>139</v>
      </c>
      <c r="BL41" s="512" t="s">
        <v>193</v>
      </c>
      <c r="BM41" s="512" t="s">
        <v>194</v>
      </c>
      <c r="BN41" s="512" t="s">
        <v>195</v>
      </c>
      <c r="BO41" s="512" t="s">
        <v>196</v>
      </c>
      <c r="BP41" s="512" t="s">
        <v>140</v>
      </c>
      <c r="BQ41" s="512" t="s">
        <v>197</v>
      </c>
      <c r="BR41" s="512" t="s">
        <v>198</v>
      </c>
      <c r="BS41" s="512" t="s">
        <v>199</v>
      </c>
      <c r="BT41" s="512" t="s">
        <v>200</v>
      </c>
      <c r="BU41" s="512" t="s">
        <v>141</v>
      </c>
      <c r="BV41" s="512" t="s">
        <v>201</v>
      </c>
      <c r="BW41" s="512" t="s">
        <v>202</v>
      </c>
      <c r="BX41" s="512" t="s">
        <v>203</v>
      </c>
      <c r="BY41" s="512" t="s">
        <v>204</v>
      </c>
      <c r="BZ41" s="512" t="s">
        <v>142</v>
      </c>
      <c r="CA41" s="512" t="s">
        <v>205</v>
      </c>
      <c r="CB41" s="512" t="s">
        <v>206</v>
      </c>
      <c r="CC41" s="512" t="s">
        <v>207</v>
      </c>
      <c r="CD41" s="512" t="s">
        <v>208</v>
      </c>
      <c r="CE41" s="512" t="s">
        <v>143</v>
      </c>
      <c r="CF41" s="512" t="s">
        <v>209</v>
      </c>
      <c r="CG41" s="512" t="s">
        <v>210</v>
      </c>
      <c r="CH41" s="512" t="s">
        <v>211</v>
      </c>
      <c r="CI41" s="512" t="s">
        <v>212</v>
      </c>
      <c r="CJ41" s="512" t="s">
        <v>213</v>
      </c>
    </row>
    <row r="42" spans="2:88" ht="28.5" customHeight="1">
      <c r="B42" s="1365" t="s">
        <v>252</v>
      </c>
      <c r="C42" s="1366" t="s">
        <v>253</v>
      </c>
      <c r="D42" s="1367" t="s">
        <v>79</v>
      </c>
      <c r="E42" s="1367" t="s">
        <v>254</v>
      </c>
      <c r="F42" s="1368">
        <v>0</v>
      </c>
      <c r="G42" s="1369">
        <v>2220</v>
      </c>
      <c r="H42" s="1369">
        <v>2220</v>
      </c>
      <c r="I42" s="1369">
        <v>2220</v>
      </c>
      <c r="J42" s="1369">
        <v>2354.25</v>
      </c>
      <c r="K42" s="1369">
        <v>2501</v>
      </c>
      <c r="L42" s="1369">
        <v>2657.35</v>
      </c>
      <c r="M42" s="1369">
        <v>2686.09</v>
      </c>
      <c r="N42" s="1369">
        <v>2714.83</v>
      </c>
      <c r="O42" s="1369">
        <v>2743.57</v>
      </c>
      <c r="P42" s="1369">
        <v>2772.31</v>
      </c>
      <c r="Q42" s="1369">
        <v>2801.05</v>
      </c>
      <c r="R42" s="1369">
        <v>2839.77</v>
      </c>
      <c r="S42" s="1369">
        <v>2868.51</v>
      </c>
      <c r="T42" s="1369">
        <v>2897.25</v>
      </c>
      <c r="U42" s="1369">
        <v>2925.99</v>
      </c>
      <c r="V42" s="1369">
        <v>2941.73</v>
      </c>
      <c r="W42" s="1369">
        <v>2947.36</v>
      </c>
      <c r="X42" s="1369">
        <v>2952.99</v>
      </c>
      <c r="Y42" s="1369">
        <v>2958.62</v>
      </c>
      <c r="Z42" s="1369">
        <v>2964.25</v>
      </c>
      <c r="AA42" s="1369">
        <v>2969.88</v>
      </c>
      <c r="AB42" s="1369">
        <v>2975.51</v>
      </c>
      <c r="AC42" s="1369">
        <v>2981.14</v>
      </c>
      <c r="AD42" s="1369">
        <v>2986.77</v>
      </c>
      <c r="AE42" s="1369">
        <v>2992.4</v>
      </c>
      <c r="AF42" s="1369">
        <v>2998.03</v>
      </c>
      <c r="AG42" s="1369">
        <v>3003.66</v>
      </c>
      <c r="AH42" s="1369">
        <v>3009.29</v>
      </c>
      <c r="AI42" s="1369">
        <v>3014.92</v>
      </c>
      <c r="AJ42" s="1369">
        <v>3020.55</v>
      </c>
      <c r="AK42" s="1369">
        <v>3026.18</v>
      </c>
      <c r="AL42" s="1369">
        <v>3031.81</v>
      </c>
      <c r="AM42" s="1369">
        <v>3037.44</v>
      </c>
      <c r="AN42" s="1369">
        <v>3043.07</v>
      </c>
      <c r="AO42" s="1369">
        <v>3048.7</v>
      </c>
      <c r="AP42" s="1369">
        <v>3054.33</v>
      </c>
      <c r="AQ42" s="1369">
        <v>3059.96</v>
      </c>
      <c r="AR42" s="1369">
        <v>3065.59</v>
      </c>
      <c r="AS42" s="1369">
        <v>3071.22</v>
      </c>
      <c r="AT42" s="1369">
        <v>3076.85</v>
      </c>
      <c r="AU42" s="1369">
        <v>3082.48</v>
      </c>
      <c r="AV42" s="1369">
        <v>3088.11</v>
      </c>
      <c r="AW42" s="1369">
        <v>3093.74</v>
      </c>
      <c r="AX42" s="1369">
        <v>3099.37</v>
      </c>
      <c r="AY42" s="1369">
        <v>3105</v>
      </c>
      <c r="AZ42" s="1369">
        <v>3110.63</v>
      </c>
      <c r="BA42" s="1369">
        <v>3116.26</v>
      </c>
      <c r="BB42" s="1369">
        <v>3121.89</v>
      </c>
      <c r="BC42" s="1369">
        <v>3127.52</v>
      </c>
      <c r="BD42" s="1369">
        <v>3133.15</v>
      </c>
      <c r="BE42" s="1369">
        <v>3138.78</v>
      </c>
      <c r="BF42" s="1369">
        <v>3144.41</v>
      </c>
      <c r="BG42" s="1369">
        <v>3150.04</v>
      </c>
      <c r="BH42" s="1369">
        <v>3155.67</v>
      </c>
      <c r="BI42" s="1369">
        <v>3161.3</v>
      </c>
      <c r="BJ42" s="1369">
        <v>3166.93</v>
      </c>
      <c r="BK42" s="1369">
        <v>3172.56</v>
      </c>
      <c r="BL42" s="1369">
        <v>3178.19</v>
      </c>
      <c r="BM42" s="1369">
        <v>3183.82</v>
      </c>
      <c r="BN42" s="1369">
        <v>3189.45</v>
      </c>
      <c r="BO42" s="1369">
        <v>3195.08</v>
      </c>
      <c r="BP42" s="1369">
        <v>3200.71</v>
      </c>
      <c r="BQ42" s="1369">
        <v>3206.34</v>
      </c>
      <c r="BR42" s="1369">
        <v>3211.97</v>
      </c>
      <c r="BS42" s="1369">
        <v>3217.6</v>
      </c>
      <c r="BT42" s="1369">
        <v>3223.23</v>
      </c>
      <c r="BU42" s="1369">
        <v>3228.86</v>
      </c>
      <c r="BV42" s="1369">
        <v>3234.49</v>
      </c>
      <c r="BW42" s="1369">
        <v>3240.12</v>
      </c>
      <c r="BX42" s="1369">
        <v>3245.75</v>
      </c>
      <c r="BY42" s="1369">
        <v>3251.38</v>
      </c>
      <c r="BZ42" s="1369">
        <v>3257.01</v>
      </c>
      <c r="CA42" s="1369">
        <v>3262.64</v>
      </c>
      <c r="CB42" s="1369">
        <v>3268.27</v>
      </c>
      <c r="CC42" s="1369">
        <v>3273.9</v>
      </c>
      <c r="CD42" s="1369">
        <v>3279.53</v>
      </c>
      <c r="CE42" s="1369">
        <v>3285.16</v>
      </c>
      <c r="CF42" s="1369">
        <v>3290.79</v>
      </c>
      <c r="CG42" s="1369">
        <v>3296.4200000000101</v>
      </c>
      <c r="CH42" s="1369">
        <v>3302.0500000000102</v>
      </c>
      <c r="CI42" s="1369">
        <v>3307.68</v>
      </c>
      <c r="CJ42" s="1369">
        <v>3313.31</v>
      </c>
    </row>
    <row r="43" spans="2:88" ht="13.5" customHeight="1">
      <c r="B43" s="555" t="s">
        <v>255</v>
      </c>
      <c r="C43" s="556" t="s">
        <v>256</v>
      </c>
      <c r="D43" s="557" t="s">
        <v>257</v>
      </c>
      <c r="E43" s="557" t="s">
        <v>254</v>
      </c>
      <c r="F43" s="558">
        <v>0</v>
      </c>
      <c r="G43" s="1375">
        <f>SUM(G44:G48)</f>
        <v>0</v>
      </c>
      <c r="H43" s="1375">
        <f t="shared" ref="H43:BS43" si="4">SUM(H44:H48)</f>
        <v>0</v>
      </c>
      <c r="I43" s="1375">
        <f t="shared" si="4"/>
        <v>0</v>
      </c>
      <c r="J43" s="1375">
        <f t="shared" si="4"/>
        <v>0</v>
      </c>
      <c r="K43" s="1375">
        <f t="shared" si="4"/>
        <v>0</v>
      </c>
      <c r="L43" s="1375">
        <f t="shared" si="4"/>
        <v>0</v>
      </c>
      <c r="M43" s="1375">
        <f t="shared" si="4"/>
        <v>28.74</v>
      </c>
      <c r="N43" s="1375">
        <f t="shared" si="4"/>
        <v>28.74</v>
      </c>
      <c r="O43" s="1375">
        <f t="shared" si="4"/>
        <v>28.74</v>
      </c>
      <c r="P43" s="1375">
        <f t="shared" si="4"/>
        <v>28.74</v>
      </c>
      <c r="Q43" s="1375">
        <f t="shared" si="4"/>
        <v>28.74</v>
      </c>
      <c r="R43" s="1375">
        <f t="shared" si="4"/>
        <v>28.74</v>
      </c>
      <c r="S43" s="1375">
        <f t="shared" si="4"/>
        <v>28.74</v>
      </c>
      <c r="T43" s="1375">
        <f t="shared" si="4"/>
        <v>28.74</v>
      </c>
      <c r="U43" s="1375">
        <f t="shared" si="4"/>
        <v>28.74</v>
      </c>
      <c r="V43" s="1375">
        <f t="shared" si="4"/>
        <v>15.741</v>
      </c>
      <c r="W43" s="1375">
        <f t="shared" si="4"/>
        <v>5.6303507293249702</v>
      </c>
      <c r="X43" s="1375">
        <f t="shared" si="4"/>
        <v>5.6303507293249702</v>
      </c>
      <c r="Y43" s="1375">
        <f t="shared" si="4"/>
        <v>5.6303507293240402</v>
      </c>
      <c r="Z43" s="1375">
        <f t="shared" si="4"/>
        <v>5.6303507293249702</v>
      </c>
      <c r="AA43" s="1375">
        <f t="shared" si="4"/>
        <v>5.6303507293249702</v>
      </c>
      <c r="AB43" s="1375">
        <f t="shared" si="4"/>
        <v>5.6303507293250901</v>
      </c>
      <c r="AC43" s="1375">
        <f t="shared" si="4"/>
        <v>5.6303507293249702</v>
      </c>
      <c r="AD43" s="1375">
        <f t="shared" si="4"/>
        <v>5.6303507293249702</v>
      </c>
      <c r="AE43" s="1375">
        <f t="shared" si="4"/>
        <v>5.6303507293249702</v>
      </c>
      <c r="AF43" s="1375">
        <f t="shared" si="4"/>
        <v>5.6303507293250901</v>
      </c>
      <c r="AG43" s="1375">
        <f t="shared" si="4"/>
        <v>5.1303507293239203</v>
      </c>
      <c r="AH43" s="1375">
        <f t="shared" si="4"/>
        <v>5.1303507293250901</v>
      </c>
      <c r="AI43" s="1375">
        <f t="shared" si="4"/>
        <v>5.1303507293249702</v>
      </c>
      <c r="AJ43" s="1375">
        <f t="shared" si="4"/>
        <v>5.1303507293249702</v>
      </c>
      <c r="AK43" s="1375">
        <f t="shared" si="4"/>
        <v>5.1303507293249702</v>
      </c>
      <c r="AL43" s="1375">
        <f t="shared" si="4"/>
        <v>5.1303507293250901</v>
      </c>
      <c r="AM43" s="1375">
        <f t="shared" si="4"/>
        <v>5.1303507293249702</v>
      </c>
      <c r="AN43" s="1375">
        <f t="shared" si="4"/>
        <v>5.1303507293239203</v>
      </c>
      <c r="AO43" s="1375">
        <f t="shared" si="4"/>
        <v>5.1303507293250901</v>
      </c>
      <c r="AP43" s="1375">
        <f t="shared" si="4"/>
        <v>5.1303507293249702</v>
      </c>
      <c r="AQ43" s="1375">
        <f t="shared" si="4"/>
        <v>5.1303507293249702</v>
      </c>
      <c r="AR43" s="1375">
        <f t="shared" si="4"/>
        <v>5.1303507293249702</v>
      </c>
      <c r="AS43" s="1375">
        <f t="shared" si="4"/>
        <v>5.1303507293250901</v>
      </c>
      <c r="AT43" s="1375">
        <f t="shared" si="4"/>
        <v>5.1303507293249702</v>
      </c>
      <c r="AU43" s="1375">
        <f t="shared" si="4"/>
        <v>5.1303507293249702</v>
      </c>
      <c r="AV43" s="1375">
        <f t="shared" si="4"/>
        <v>5.1303507293249702</v>
      </c>
      <c r="AW43" s="1375">
        <f t="shared" si="4"/>
        <v>5.1303507293250901</v>
      </c>
      <c r="AX43" s="1375">
        <f t="shared" si="4"/>
        <v>5.1303507293239203</v>
      </c>
      <c r="AY43" s="1375">
        <f t="shared" si="4"/>
        <v>5.1303507293250901</v>
      </c>
      <c r="AZ43" s="1375">
        <f t="shared" si="4"/>
        <v>5.1303507293249702</v>
      </c>
      <c r="BA43" s="1375">
        <f t="shared" si="4"/>
        <v>5.1303507293249702</v>
      </c>
      <c r="BB43" s="1375">
        <f t="shared" si="4"/>
        <v>5.1303507293249702</v>
      </c>
      <c r="BC43" s="1375">
        <f t="shared" si="4"/>
        <v>5.1303507293250901</v>
      </c>
      <c r="BD43" s="1375">
        <f t="shared" si="4"/>
        <v>5.1303507293249702</v>
      </c>
      <c r="BE43" s="1375">
        <f t="shared" si="4"/>
        <v>5.1303507293239203</v>
      </c>
      <c r="BF43" s="1375">
        <f t="shared" si="4"/>
        <v>5.1303507293250901</v>
      </c>
      <c r="BG43" s="1375">
        <f t="shared" si="4"/>
        <v>5.1303507293249702</v>
      </c>
      <c r="BH43" s="1375">
        <f t="shared" si="4"/>
        <v>5.1303507293249702</v>
      </c>
      <c r="BI43" s="1375">
        <f t="shared" si="4"/>
        <v>5.1303507293249702</v>
      </c>
      <c r="BJ43" s="1375">
        <f t="shared" si="4"/>
        <v>5.1303507293250901</v>
      </c>
      <c r="BK43" s="1375">
        <f t="shared" si="4"/>
        <v>5.1303507293249702</v>
      </c>
      <c r="BL43" s="1375">
        <f t="shared" si="4"/>
        <v>5.1303507293249702</v>
      </c>
      <c r="BM43" s="1375">
        <f t="shared" si="4"/>
        <v>5.1303507293249702</v>
      </c>
      <c r="BN43" s="1375">
        <f t="shared" si="4"/>
        <v>5.1303507293250901</v>
      </c>
      <c r="BO43" s="1375">
        <f t="shared" si="4"/>
        <v>5.1303507293249702</v>
      </c>
      <c r="BP43" s="1375">
        <f t="shared" si="4"/>
        <v>5.1303507293249702</v>
      </c>
      <c r="BQ43" s="1375">
        <f t="shared" si="4"/>
        <v>5.1303507293249702</v>
      </c>
      <c r="BR43" s="1375">
        <f t="shared" si="4"/>
        <v>5.1303507293240402</v>
      </c>
      <c r="BS43" s="1375">
        <f t="shared" si="4"/>
        <v>5.1303507293249702</v>
      </c>
      <c r="BT43" s="1375">
        <f t="shared" ref="BT43:CJ43" si="5">SUM(BT44:BT48)</f>
        <v>5.1303507293250901</v>
      </c>
      <c r="BU43" s="1375">
        <f t="shared" si="5"/>
        <v>5.1303507293250901</v>
      </c>
      <c r="BV43" s="1375">
        <f t="shared" si="5"/>
        <v>5.1303507293250901</v>
      </c>
      <c r="BW43" s="1375">
        <f t="shared" si="5"/>
        <v>5.1303507293250901</v>
      </c>
      <c r="BX43" s="1375">
        <f t="shared" si="5"/>
        <v>5.1303507293250901</v>
      </c>
      <c r="BY43" s="1375">
        <f t="shared" si="5"/>
        <v>5.1303507293250901</v>
      </c>
      <c r="BZ43" s="1375">
        <f t="shared" si="5"/>
        <v>5.1303507293250901</v>
      </c>
      <c r="CA43" s="1375">
        <f t="shared" si="5"/>
        <v>5.1303507293250901</v>
      </c>
      <c r="CB43" s="1375">
        <f t="shared" si="5"/>
        <v>5.1303507293250901</v>
      </c>
      <c r="CC43" s="1375">
        <f t="shared" si="5"/>
        <v>5.1303507293250901</v>
      </c>
      <c r="CD43" s="1375">
        <f t="shared" si="5"/>
        <v>5.1303507293250901</v>
      </c>
      <c r="CE43" s="1375">
        <f t="shared" si="5"/>
        <v>5.1303507293250901</v>
      </c>
      <c r="CF43" s="1375">
        <f t="shared" si="5"/>
        <v>5.1303507293250901</v>
      </c>
      <c r="CG43" s="1375">
        <f t="shared" si="5"/>
        <v>5.1303507293250901</v>
      </c>
      <c r="CH43" s="1375">
        <f t="shared" si="5"/>
        <v>5.1303507293250901</v>
      </c>
      <c r="CI43" s="1375">
        <f t="shared" si="5"/>
        <v>5.1303507293250901</v>
      </c>
      <c r="CJ43" s="1375">
        <f t="shared" si="5"/>
        <v>0</v>
      </c>
    </row>
    <row r="44" spans="2:88" ht="32.25" customHeight="1">
      <c r="B44" s="559" t="s">
        <v>258</v>
      </c>
      <c r="C44" s="560" t="s">
        <v>259</v>
      </c>
      <c r="D44" s="561" t="s">
        <v>79</v>
      </c>
      <c r="E44" s="561" t="s">
        <v>254</v>
      </c>
      <c r="F44" s="562">
        <v>0</v>
      </c>
      <c r="G44" s="1223">
        <v>0</v>
      </c>
      <c r="H44" s="1224">
        <v>0</v>
      </c>
      <c r="I44" s="1224">
        <v>0</v>
      </c>
      <c r="J44" s="1224">
        <v>0</v>
      </c>
      <c r="K44" s="1224">
        <v>0</v>
      </c>
      <c r="L44" s="1224">
        <v>0</v>
      </c>
      <c r="M44" s="1224">
        <v>0</v>
      </c>
      <c r="N44" s="1224">
        <v>0</v>
      </c>
      <c r="O44" s="1224">
        <v>0</v>
      </c>
      <c r="P44" s="1224">
        <v>0</v>
      </c>
      <c r="Q44" s="1224">
        <v>0</v>
      </c>
      <c r="R44" s="1224">
        <v>0</v>
      </c>
      <c r="S44" s="1224">
        <v>0</v>
      </c>
      <c r="T44" s="1224">
        <v>0</v>
      </c>
      <c r="U44" s="1224">
        <v>0</v>
      </c>
      <c r="V44" s="1224">
        <v>0</v>
      </c>
      <c r="W44" s="1224">
        <v>0</v>
      </c>
      <c r="X44" s="1224">
        <v>0</v>
      </c>
      <c r="Y44" s="1224">
        <v>0</v>
      </c>
      <c r="Z44" s="1224">
        <v>0</v>
      </c>
      <c r="AA44" s="1224">
        <v>0</v>
      </c>
      <c r="AB44" s="1224">
        <v>0</v>
      </c>
      <c r="AC44" s="1224">
        <v>0</v>
      </c>
      <c r="AD44" s="1224">
        <v>0</v>
      </c>
      <c r="AE44" s="1224">
        <v>0</v>
      </c>
      <c r="AF44" s="1224">
        <v>0</v>
      </c>
      <c r="AG44" s="1224">
        <v>0</v>
      </c>
      <c r="AH44" s="1224">
        <v>0</v>
      </c>
      <c r="AI44" s="1224">
        <v>0</v>
      </c>
      <c r="AJ44" s="1224">
        <v>0</v>
      </c>
      <c r="AK44" s="1224">
        <v>0</v>
      </c>
      <c r="AL44" s="1224">
        <v>0</v>
      </c>
      <c r="AM44" s="1224">
        <v>0</v>
      </c>
      <c r="AN44" s="1224">
        <v>0</v>
      </c>
      <c r="AO44" s="1224">
        <v>0</v>
      </c>
      <c r="AP44" s="1224">
        <v>0</v>
      </c>
      <c r="AQ44" s="1224">
        <v>0</v>
      </c>
      <c r="AR44" s="1224">
        <v>0</v>
      </c>
      <c r="AS44" s="1224">
        <v>0</v>
      </c>
      <c r="AT44" s="1224">
        <v>0</v>
      </c>
      <c r="AU44" s="1224">
        <v>0</v>
      </c>
      <c r="AV44" s="1224">
        <v>0</v>
      </c>
      <c r="AW44" s="1224">
        <v>0</v>
      </c>
      <c r="AX44" s="1224">
        <v>0</v>
      </c>
      <c r="AY44" s="1224">
        <v>0</v>
      </c>
      <c r="AZ44" s="1224">
        <v>0</v>
      </c>
      <c r="BA44" s="1224">
        <v>0</v>
      </c>
      <c r="BB44" s="1224">
        <v>0</v>
      </c>
      <c r="BC44" s="1224">
        <v>0</v>
      </c>
      <c r="BD44" s="1224">
        <v>0</v>
      </c>
      <c r="BE44" s="1224">
        <v>0</v>
      </c>
      <c r="BF44" s="1224">
        <v>0</v>
      </c>
      <c r="BG44" s="1224">
        <v>0</v>
      </c>
      <c r="BH44" s="1224">
        <v>0</v>
      </c>
      <c r="BI44" s="1224">
        <v>0</v>
      </c>
      <c r="BJ44" s="1224">
        <v>0</v>
      </c>
      <c r="BK44" s="1224">
        <v>0</v>
      </c>
      <c r="BL44" s="1224">
        <v>0</v>
      </c>
      <c r="BM44" s="1224">
        <v>0</v>
      </c>
      <c r="BN44" s="1224">
        <v>0</v>
      </c>
      <c r="BO44" s="1224">
        <v>0</v>
      </c>
      <c r="BP44" s="1224">
        <v>0</v>
      </c>
      <c r="BQ44" s="1224">
        <v>0</v>
      </c>
      <c r="BR44" s="1224">
        <v>0</v>
      </c>
      <c r="BS44" s="1224">
        <v>0</v>
      </c>
      <c r="BT44" s="1224">
        <v>0</v>
      </c>
      <c r="BU44" s="1224">
        <v>0</v>
      </c>
      <c r="BV44" s="1224">
        <v>0</v>
      </c>
      <c r="BW44" s="1224">
        <v>0</v>
      </c>
      <c r="BX44" s="1224">
        <v>0</v>
      </c>
      <c r="BY44" s="1224">
        <v>0</v>
      </c>
      <c r="BZ44" s="1224">
        <v>0</v>
      </c>
      <c r="CA44" s="1224">
        <v>0</v>
      </c>
      <c r="CB44" s="1224">
        <v>0</v>
      </c>
      <c r="CC44" s="1224">
        <v>0</v>
      </c>
      <c r="CD44" s="1224">
        <v>0</v>
      </c>
      <c r="CE44" s="1224">
        <v>0</v>
      </c>
      <c r="CF44" s="1224">
        <v>0</v>
      </c>
      <c r="CG44" s="1224">
        <v>0</v>
      </c>
      <c r="CH44" s="1224">
        <v>0</v>
      </c>
      <c r="CI44" s="1224">
        <v>0</v>
      </c>
      <c r="CJ44" s="1224">
        <v>0</v>
      </c>
    </row>
    <row r="45" spans="2:88" ht="27" customHeight="1">
      <c r="B45" s="559" t="s">
        <v>260</v>
      </c>
      <c r="C45" s="560" t="s">
        <v>261</v>
      </c>
      <c r="D45" s="561" t="s">
        <v>79</v>
      </c>
      <c r="E45" s="561" t="s">
        <v>254</v>
      </c>
      <c r="F45" s="562">
        <v>0</v>
      </c>
      <c r="G45" s="1223">
        <v>0</v>
      </c>
      <c r="H45" s="1224">
        <v>0</v>
      </c>
      <c r="I45" s="1224">
        <v>0</v>
      </c>
      <c r="J45" s="1224">
        <v>0</v>
      </c>
      <c r="K45" s="1224">
        <v>0</v>
      </c>
      <c r="L45" s="1529">
        <v>0</v>
      </c>
      <c r="M45" s="1224">
        <v>28.74</v>
      </c>
      <c r="N45" s="1224">
        <v>28.74</v>
      </c>
      <c r="O45" s="1224">
        <v>28.74</v>
      </c>
      <c r="P45" s="1224">
        <v>28.74</v>
      </c>
      <c r="Q45" s="1224">
        <v>28.74</v>
      </c>
      <c r="R45" s="1224">
        <v>28.74</v>
      </c>
      <c r="S45" s="1224">
        <v>28.74</v>
      </c>
      <c r="T45" s="1224">
        <v>28.74</v>
      </c>
      <c r="U45" s="1224">
        <v>28.74</v>
      </c>
      <c r="V45" s="1224">
        <v>15.741</v>
      </c>
      <c r="W45" s="1224">
        <v>0</v>
      </c>
      <c r="X45" s="1224">
        <v>0</v>
      </c>
      <c r="Y45" s="1224">
        <v>0</v>
      </c>
      <c r="Z45" s="1224">
        <v>0</v>
      </c>
      <c r="AA45" s="1224">
        <v>0</v>
      </c>
      <c r="AB45" s="1224">
        <v>0</v>
      </c>
      <c r="AC45" s="1224">
        <v>0</v>
      </c>
      <c r="AD45" s="1224">
        <v>0</v>
      </c>
      <c r="AE45" s="1224">
        <v>0</v>
      </c>
      <c r="AF45" s="1224">
        <v>0</v>
      </c>
      <c r="AG45" s="1224">
        <v>0</v>
      </c>
      <c r="AH45" s="1224">
        <v>0</v>
      </c>
      <c r="AI45" s="1224">
        <v>0</v>
      </c>
      <c r="AJ45" s="1224">
        <v>0</v>
      </c>
      <c r="AK45" s="1224">
        <v>0</v>
      </c>
      <c r="AL45" s="1224">
        <v>0</v>
      </c>
      <c r="AM45" s="1224">
        <v>0</v>
      </c>
      <c r="AN45" s="1224">
        <v>0</v>
      </c>
      <c r="AO45" s="1224">
        <v>0</v>
      </c>
      <c r="AP45" s="1224">
        <v>0</v>
      </c>
      <c r="AQ45" s="1224">
        <v>0</v>
      </c>
      <c r="AR45" s="1224">
        <v>0</v>
      </c>
      <c r="AS45" s="1224">
        <v>0</v>
      </c>
      <c r="AT45" s="1224">
        <v>0</v>
      </c>
      <c r="AU45" s="1224">
        <v>0</v>
      </c>
      <c r="AV45" s="1224">
        <v>0</v>
      </c>
      <c r="AW45" s="1224">
        <v>0</v>
      </c>
      <c r="AX45" s="1224">
        <v>0</v>
      </c>
      <c r="AY45" s="1224">
        <v>0</v>
      </c>
      <c r="AZ45" s="1224">
        <v>0</v>
      </c>
      <c r="BA45" s="1224">
        <v>0</v>
      </c>
      <c r="BB45" s="1224">
        <v>0</v>
      </c>
      <c r="BC45" s="1224">
        <v>0</v>
      </c>
      <c r="BD45" s="1224">
        <v>0</v>
      </c>
      <c r="BE45" s="1224">
        <v>0</v>
      </c>
      <c r="BF45" s="1224">
        <v>0</v>
      </c>
      <c r="BG45" s="1224">
        <v>0</v>
      </c>
      <c r="BH45" s="1224">
        <v>0</v>
      </c>
      <c r="BI45" s="1224">
        <v>0</v>
      </c>
      <c r="BJ45" s="1224">
        <v>0</v>
      </c>
      <c r="BK45" s="1224">
        <v>0</v>
      </c>
      <c r="BL45" s="1224">
        <v>0</v>
      </c>
      <c r="BM45" s="1224">
        <v>0</v>
      </c>
      <c r="BN45" s="1224">
        <v>0</v>
      </c>
      <c r="BO45" s="1224">
        <v>0</v>
      </c>
      <c r="BP45" s="1224">
        <v>0</v>
      </c>
      <c r="BQ45" s="1224">
        <v>0</v>
      </c>
      <c r="BR45" s="1224">
        <v>0</v>
      </c>
      <c r="BS45" s="1224">
        <v>0</v>
      </c>
      <c r="BT45" s="1224">
        <v>0</v>
      </c>
      <c r="BU45" s="1224">
        <v>0</v>
      </c>
      <c r="BV45" s="1224">
        <v>0</v>
      </c>
      <c r="BW45" s="1224">
        <v>0</v>
      </c>
      <c r="BX45" s="1224">
        <v>0</v>
      </c>
      <c r="BY45" s="1224">
        <v>0</v>
      </c>
      <c r="BZ45" s="1224">
        <v>0</v>
      </c>
      <c r="CA45" s="1224">
        <v>0</v>
      </c>
      <c r="CB45" s="1224">
        <v>0</v>
      </c>
      <c r="CC45" s="1224">
        <v>0</v>
      </c>
      <c r="CD45" s="1224">
        <v>0</v>
      </c>
      <c r="CE45" s="1224">
        <v>0</v>
      </c>
      <c r="CF45" s="1224">
        <v>0</v>
      </c>
      <c r="CG45" s="1224">
        <v>0</v>
      </c>
      <c r="CH45" s="1224">
        <v>0</v>
      </c>
      <c r="CI45" s="1224">
        <v>0</v>
      </c>
      <c r="CJ45" s="1224">
        <v>0</v>
      </c>
    </row>
    <row r="46" spans="2:88" ht="27" customHeight="1">
      <c r="B46" s="559" t="s">
        <v>262</v>
      </c>
      <c r="C46" s="560" t="s">
        <v>263</v>
      </c>
      <c r="D46" s="561" t="s">
        <v>79</v>
      </c>
      <c r="E46" s="565" t="s">
        <v>254</v>
      </c>
      <c r="F46" s="566">
        <v>0</v>
      </c>
      <c r="G46" s="1223">
        <v>0</v>
      </c>
      <c r="H46" s="1224">
        <v>0</v>
      </c>
      <c r="I46" s="1224">
        <v>0</v>
      </c>
      <c r="J46" s="1224">
        <v>0</v>
      </c>
      <c r="K46" s="1224">
        <v>0</v>
      </c>
      <c r="L46" s="1224">
        <v>0</v>
      </c>
      <c r="M46" s="1224">
        <v>0</v>
      </c>
      <c r="N46" s="1224">
        <v>0</v>
      </c>
      <c r="O46" s="1224">
        <v>0</v>
      </c>
      <c r="P46" s="1224">
        <v>0</v>
      </c>
      <c r="Q46" s="1224">
        <v>0</v>
      </c>
      <c r="R46" s="1224">
        <v>0</v>
      </c>
      <c r="S46" s="1224">
        <v>0</v>
      </c>
      <c r="T46" s="1224">
        <v>0</v>
      </c>
      <c r="U46" s="1224">
        <v>0</v>
      </c>
      <c r="V46" s="1224">
        <v>0</v>
      </c>
      <c r="W46" s="1224">
        <v>0</v>
      </c>
      <c r="X46" s="1224">
        <v>0</v>
      </c>
      <c r="Y46" s="1224">
        <v>0</v>
      </c>
      <c r="Z46" s="1224">
        <v>0</v>
      </c>
      <c r="AA46" s="1224">
        <v>0</v>
      </c>
      <c r="AB46" s="1224">
        <v>0</v>
      </c>
      <c r="AC46" s="1224">
        <v>0</v>
      </c>
      <c r="AD46" s="1224">
        <v>0</v>
      </c>
      <c r="AE46" s="1224">
        <v>0</v>
      </c>
      <c r="AF46" s="1224">
        <v>0</v>
      </c>
      <c r="AG46" s="1224">
        <v>0</v>
      </c>
      <c r="AH46" s="1224">
        <v>0</v>
      </c>
      <c r="AI46" s="1224">
        <v>0</v>
      </c>
      <c r="AJ46" s="1224">
        <v>0</v>
      </c>
      <c r="AK46" s="1224">
        <v>0</v>
      </c>
      <c r="AL46" s="1224">
        <v>0</v>
      </c>
      <c r="AM46" s="1224">
        <v>0</v>
      </c>
      <c r="AN46" s="1224">
        <v>0</v>
      </c>
      <c r="AO46" s="1224">
        <v>0</v>
      </c>
      <c r="AP46" s="1224">
        <v>0</v>
      </c>
      <c r="AQ46" s="1224">
        <v>0</v>
      </c>
      <c r="AR46" s="1224">
        <v>0</v>
      </c>
      <c r="AS46" s="1224">
        <v>0</v>
      </c>
      <c r="AT46" s="1224">
        <v>0</v>
      </c>
      <c r="AU46" s="1224">
        <v>0</v>
      </c>
      <c r="AV46" s="1224">
        <v>0</v>
      </c>
      <c r="AW46" s="1224">
        <v>0</v>
      </c>
      <c r="AX46" s="1224">
        <v>0</v>
      </c>
      <c r="AY46" s="1224">
        <v>0</v>
      </c>
      <c r="AZ46" s="1224">
        <v>0</v>
      </c>
      <c r="BA46" s="1224">
        <v>0</v>
      </c>
      <c r="BB46" s="1224">
        <v>0</v>
      </c>
      <c r="BC46" s="1224">
        <v>0</v>
      </c>
      <c r="BD46" s="1224">
        <v>0</v>
      </c>
      <c r="BE46" s="1224">
        <v>0</v>
      </c>
      <c r="BF46" s="1224">
        <v>0</v>
      </c>
      <c r="BG46" s="1224">
        <v>0</v>
      </c>
      <c r="BH46" s="1224">
        <v>0</v>
      </c>
      <c r="BI46" s="1224">
        <v>0</v>
      </c>
      <c r="BJ46" s="1224">
        <v>0</v>
      </c>
      <c r="BK46" s="1224">
        <v>0</v>
      </c>
      <c r="BL46" s="1224">
        <v>0</v>
      </c>
      <c r="BM46" s="1224">
        <v>0</v>
      </c>
      <c r="BN46" s="1224">
        <v>0</v>
      </c>
      <c r="BO46" s="1224">
        <v>0</v>
      </c>
      <c r="BP46" s="1224">
        <v>0</v>
      </c>
      <c r="BQ46" s="1224">
        <v>0</v>
      </c>
      <c r="BR46" s="1224">
        <v>0</v>
      </c>
      <c r="BS46" s="1224">
        <v>0</v>
      </c>
      <c r="BT46" s="1224">
        <v>0</v>
      </c>
      <c r="BU46" s="1224">
        <v>0</v>
      </c>
      <c r="BV46" s="1224">
        <v>0</v>
      </c>
      <c r="BW46" s="1224">
        <v>0</v>
      </c>
      <c r="BX46" s="1224">
        <v>0</v>
      </c>
      <c r="BY46" s="1224">
        <v>0</v>
      </c>
      <c r="BZ46" s="1224">
        <v>0</v>
      </c>
      <c r="CA46" s="1224">
        <v>0</v>
      </c>
      <c r="CB46" s="1224">
        <v>0</v>
      </c>
      <c r="CC46" s="1224">
        <v>0</v>
      </c>
      <c r="CD46" s="1224">
        <v>0</v>
      </c>
      <c r="CE46" s="1224">
        <v>0</v>
      </c>
      <c r="CF46" s="1224">
        <v>0</v>
      </c>
      <c r="CG46" s="1224">
        <v>0</v>
      </c>
      <c r="CH46" s="1224">
        <v>0</v>
      </c>
      <c r="CI46" s="1224">
        <v>0</v>
      </c>
      <c r="CJ46" s="1224">
        <v>0</v>
      </c>
    </row>
    <row r="47" spans="2:88" ht="28.5">
      <c r="B47" s="563" t="s">
        <v>264</v>
      </c>
      <c r="C47" s="564" t="s">
        <v>265</v>
      </c>
      <c r="D47" s="565" t="s">
        <v>79</v>
      </c>
      <c r="E47" s="565" t="s">
        <v>254</v>
      </c>
      <c r="F47" s="566">
        <v>0</v>
      </c>
      <c r="G47" s="1226">
        <v>0</v>
      </c>
      <c r="H47" s="1227">
        <v>0</v>
      </c>
      <c r="I47" s="1227">
        <v>0</v>
      </c>
      <c r="J47" s="1227">
        <v>0</v>
      </c>
      <c r="K47" s="1227">
        <v>0</v>
      </c>
      <c r="L47" s="1227">
        <v>0</v>
      </c>
      <c r="M47" s="1227">
        <v>0</v>
      </c>
      <c r="N47" s="1227">
        <v>0</v>
      </c>
      <c r="O47" s="1227">
        <v>0</v>
      </c>
      <c r="P47" s="1227">
        <v>0</v>
      </c>
      <c r="Q47" s="1227">
        <v>0</v>
      </c>
      <c r="R47" s="1227">
        <v>0</v>
      </c>
      <c r="S47" s="1227">
        <v>0</v>
      </c>
      <c r="T47" s="1227">
        <v>0</v>
      </c>
      <c r="U47" s="1227">
        <v>0</v>
      </c>
      <c r="V47" s="1227">
        <v>0</v>
      </c>
      <c r="W47" s="1227">
        <v>5.6303507293249702</v>
      </c>
      <c r="X47" s="1227">
        <v>5.6303507293249702</v>
      </c>
      <c r="Y47" s="1227">
        <v>5.6303507293240402</v>
      </c>
      <c r="Z47" s="1227">
        <v>5.6303507293249702</v>
      </c>
      <c r="AA47" s="1227">
        <v>5.6303507293249702</v>
      </c>
      <c r="AB47" s="1227">
        <v>5.6303507293250901</v>
      </c>
      <c r="AC47" s="1227">
        <v>5.6303507293249702</v>
      </c>
      <c r="AD47" s="1227">
        <v>5.6303507293249702</v>
      </c>
      <c r="AE47" s="1227">
        <v>5.6303507293249702</v>
      </c>
      <c r="AF47" s="1227">
        <v>5.6303507293250901</v>
      </c>
      <c r="AG47" s="1227">
        <v>5.1303507293239203</v>
      </c>
      <c r="AH47" s="1227">
        <v>5.1303507293250901</v>
      </c>
      <c r="AI47" s="1227">
        <v>5.1303507293249702</v>
      </c>
      <c r="AJ47" s="1227">
        <v>5.1303507293249702</v>
      </c>
      <c r="AK47" s="1227">
        <v>5.1303507293249702</v>
      </c>
      <c r="AL47" s="1227">
        <v>5.1303507293250901</v>
      </c>
      <c r="AM47" s="1227">
        <v>5.1303507293249702</v>
      </c>
      <c r="AN47" s="1227">
        <v>5.1303507293239203</v>
      </c>
      <c r="AO47" s="1227">
        <v>5.1303507293250901</v>
      </c>
      <c r="AP47" s="1227">
        <v>5.1303507293249702</v>
      </c>
      <c r="AQ47" s="1227">
        <v>5.1303507293249702</v>
      </c>
      <c r="AR47" s="1227">
        <v>5.1303507293249702</v>
      </c>
      <c r="AS47" s="1227">
        <v>5.1303507293250901</v>
      </c>
      <c r="AT47" s="1227">
        <v>5.1303507293249702</v>
      </c>
      <c r="AU47" s="1227">
        <v>5.1303507293249702</v>
      </c>
      <c r="AV47" s="1227">
        <v>5.1303507293249702</v>
      </c>
      <c r="AW47" s="1227">
        <v>5.1303507293250901</v>
      </c>
      <c r="AX47" s="1227">
        <v>5.1303507293239203</v>
      </c>
      <c r="AY47" s="1227">
        <v>5.1303507293250901</v>
      </c>
      <c r="AZ47" s="1227">
        <v>5.1303507293249702</v>
      </c>
      <c r="BA47" s="1227">
        <v>5.1303507293249702</v>
      </c>
      <c r="BB47" s="1227">
        <v>5.1303507293249702</v>
      </c>
      <c r="BC47" s="1227">
        <v>5.1303507293250901</v>
      </c>
      <c r="BD47" s="1227">
        <v>5.1303507293249702</v>
      </c>
      <c r="BE47" s="1227">
        <v>5.1303507293239203</v>
      </c>
      <c r="BF47" s="1227">
        <v>5.1303507293250901</v>
      </c>
      <c r="BG47" s="1227">
        <v>5.1303507293249702</v>
      </c>
      <c r="BH47" s="1227">
        <v>5.1303507293249702</v>
      </c>
      <c r="BI47" s="1227">
        <v>5.1303507293249702</v>
      </c>
      <c r="BJ47" s="1227">
        <v>5.1303507293250901</v>
      </c>
      <c r="BK47" s="1227">
        <v>5.1303507293249702</v>
      </c>
      <c r="BL47" s="1227">
        <v>5.1303507293249702</v>
      </c>
      <c r="BM47" s="1227">
        <v>5.1303507293249702</v>
      </c>
      <c r="BN47" s="1227">
        <v>5.1303507293250901</v>
      </c>
      <c r="BO47" s="1227">
        <v>5.1303507293249702</v>
      </c>
      <c r="BP47" s="1227">
        <v>5.1303507293249702</v>
      </c>
      <c r="BQ47" s="1227">
        <v>5.1303507293249702</v>
      </c>
      <c r="BR47" s="1227">
        <v>5.1303507293240402</v>
      </c>
      <c r="BS47" s="1227">
        <v>5.1303507293249702</v>
      </c>
      <c r="BT47" s="1227">
        <v>5.1303507293250901</v>
      </c>
      <c r="BU47" s="1227">
        <v>5.1303507293250901</v>
      </c>
      <c r="BV47" s="1227">
        <v>5.1303507293250901</v>
      </c>
      <c r="BW47" s="1227">
        <v>5.1303507293250901</v>
      </c>
      <c r="BX47" s="1227">
        <v>5.1303507293250901</v>
      </c>
      <c r="BY47" s="1227">
        <v>5.1303507293250901</v>
      </c>
      <c r="BZ47" s="1227">
        <v>5.1303507293250901</v>
      </c>
      <c r="CA47" s="1227">
        <v>5.1303507293250901</v>
      </c>
      <c r="CB47" s="1227">
        <v>5.1303507293250901</v>
      </c>
      <c r="CC47" s="1227">
        <v>5.1303507293250901</v>
      </c>
      <c r="CD47" s="1227">
        <v>5.1303507293250901</v>
      </c>
      <c r="CE47" s="1227">
        <v>5.1303507293250901</v>
      </c>
      <c r="CF47" s="1227">
        <v>5.1303507293250901</v>
      </c>
      <c r="CG47" s="1227">
        <v>5.1303507293250901</v>
      </c>
      <c r="CH47" s="1227">
        <v>5.1303507293250901</v>
      </c>
      <c r="CI47" s="1227">
        <v>5.1303507293250901</v>
      </c>
      <c r="CJ47" s="1227">
        <v>0</v>
      </c>
    </row>
    <row r="48" spans="2:88" ht="42.75">
      <c r="B48" s="559" t="s">
        <v>266</v>
      </c>
      <c r="C48" s="560" t="s">
        <v>267</v>
      </c>
      <c r="D48" s="561" t="s">
        <v>79</v>
      </c>
      <c r="E48" s="565" t="s">
        <v>254</v>
      </c>
      <c r="F48" s="566">
        <v>0</v>
      </c>
      <c r="G48" s="1223">
        <v>0</v>
      </c>
      <c r="H48" s="1224">
        <v>0</v>
      </c>
      <c r="I48" s="1224">
        <v>0</v>
      </c>
      <c r="J48" s="1224">
        <v>0</v>
      </c>
      <c r="K48" s="1224">
        <v>0</v>
      </c>
      <c r="L48" s="1224">
        <v>0</v>
      </c>
      <c r="M48" s="1224">
        <v>0</v>
      </c>
      <c r="N48" s="1224">
        <v>0</v>
      </c>
      <c r="O48" s="1224">
        <v>0</v>
      </c>
      <c r="P48" s="1224">
        <v>0</v>
      </c>
      <c r="Q48" s="1224">
        <v>0</v>
      </c>
      <c r="R48" s="1224">
        <v>0</v>
      </c>
      <c r="S48" s="1224">
        <v>0</v>
      </c>
      <c r="T48" s="1224">
        <v>0</v>
      </c>
      <c r="U48" s="1224">
        <v>0</v>
      </c>
      <c r="V48" s="1224">
        <v>0</v>
      </c>
      <c r="W48" s="1224">
        <v>0</v>
      </c>
      <c r="X48" s="1224">
        <v>0</v>
      </c>
      <c r="Y48" s="1224">
        <v>0</v>
      </c>
      <c r="Z48" s="1224">
        <v>0</v>
      </c>
      <c r="AA48" s="1224">
        <v>0</v>
      </c>
      <c r="AB48" s="1224">
        <v>0</v>
      </c>
      <c r="AC48" s="1224">
        <v>0</v>
      </c>
      <c r="AD48" s="1224">
        <v>0</v>
      </c>
      <c r="AE48" s="1224">
        <v>0</v>
      </c>
      <c r="AF48" s="1224">
        <v>0</v>
      </c>
      <c r="AG48" s="1224">
        <v>0</v>
      </c>
      <c r="AH48" s="1224">
        <v>0</v>
      </c>
      <c r="AI48" s="1224">
        <v>0</v>
      </c>
      <c r="AJ48" s="1224">
        <v>0</v>
      </c>
      <c r="AK48" s="1224">
        <v>0</v>
      </c>
      <c r="AL48" s="1224">
        <v>0</v>
      </c>
      <c r="AM48" s="1224">
        <v>0</v>
      </c>
      <c r="AN48" s="1224">
        <v>0</v>
      </c>
      <c r="AO48" s="1224">
        <v>0</v>
      </c>
      <c r="AP48" s="1224">
        <v>0</v>
      </c>
      <c r="AQ48" s="1224">
        <v>0</v>
      </c>
      <c r="AR48" s="1224">
        <v>0</v>
      </c>
      <c r="AS48" s="1224">
        <v>0</v>
      </c>
      <c r="AT48" s="1224">
        <v>0</v>
      </c>
      <c r="AU48" s="1224">
        <v>0</v>
      </c>
      <c r="AV48" s="1224">
        <v>0</v>
      </c>
      <c r="AW48" s="1224">
        <v>0</v>
      </c>
      <c r="AX48" s="1224">
        <v>0</v>
      </c>
      <c r="AY48" s="1224">
        <v>0</v>
      </c>
      <c r="AZ48" s="1224">
        <v>0</v>
      </c>
      <c r="BA48" s="1224">
        <v>0</v>
      </c>
      <c r="BB48" s="1224">
        <v>0</v>
      </c>
      <c r="BC48" s="1224">
        <v>0</v>
      </c>
      <c r="BD48" s="1224">
        <v>0</v>
      </c>
      <c r="BE48" s="1224">
        <v>0</v>
      </c>
      <c r="BF48" s="1224">
        <v>0</v>
      </c>
      <c r="BG48" s="1224">
        <v>0</v>
      </c>
      <c r="BH48" s="1224">
        <v>0</v>
      </c>
      <c r="BI48" s="1224">
        <v>0</v>
      </c>
      <c r="BJ48" s="1224">
        <v>0</v>
      </c>
      <c r="BK48" s="1224">
        <v>0</v>
      </c>
      <c r="BL48" s="1224">
        <v>0</v>
      </c>
      <c r="BM48" s="1224">
        <v>0</v>
      </c>
      <c r="BN48" s="1224">
        <v>0</v>
      </c>
      <c r="BO48" s="1224">
        <v>0</v>
      </c>
      <c r="BP48" s="1224">
        <v>0</v>
      </c>
      <c r="BQ48" s="1224">
        <v>0</v>
      </c>
      <c r="BR48" s="1224">
        <v>0</v>
      </c>
      <c r="BS48" s="1224">
        <v>0</v>
      </c>
      <c r="BT48" s="1224">
        <v>0</v>
      </c>
      <c r="BU48" s="1224">
        <v>0</v>
      </c>
      <c r="BV48" s="1224">
        <v>0</v>
      </c>
      <c r="BW48" s="1224">
        <v>0</v>
      </c>
      <c r="BX48" s="1224">
        <v>0</v>
      </c>
      <c r="BY48" s="1224">
        <v>0</v>
      </c>
      <c r="BZ48" s="1224">
        <v>0</v>
      </c>
      <c r="CA48" s="1224">
        <v>0</v>
      </c>
      <c r="CB48" s="1224">
        <v>0</v>
      </c>
      <c r="CC48" s="1224">
        <v>0</v>
      </c>
      <c r="CD48" s="1224">
        <v>0</v>
      </c>
      <c r="CE48" s="1224">
        <v>0</v>
      </c>
      <c r="CF48" s="1224">
        <v>0</v>
      </c>
      <c r="CG48" s="1224">
        <v>0</v>
      </c>
      <c r="CH48" s="1224">
        <v>0</v>
      </c>
      <c r="CI48" s="1224">
        <v>0</v>
      </c>
      <c r="CJ48" s="1224">
        <v>0</v>
      </c>
    </row>
    <row r="49" spans="2:92" ht="15">
      <c r="B49" s="559" t="s">
        <v>268</v>
      </c>
      <c r="C49" s="560" t="s">
        <v>269</v>
      </c>
      <c r="D49" s="561" t="s">
        <v>79</v>
      </c>
      <c r="E49" s="565" t="s">
        <v>254</v>
      </c>
      <c r="F49" s="566">
        <v>0</v>
      </c>
      <c r="G49" s="1223">
        <v>0</v>
      </c>
      <c r="H49" s="1224">
        <v>0</v>
      </c>
      <c r="I49" s="1224">
        <v>0</v>
      </c>
      <c r="J49" s="1224">
        <v>0</v>
      </c>
      <c r="K49" s="1224">
        <v>0</v>
      </c>
      <c r="L49" s="1224">
        <v>0</v>
      </c>
      <c r="M49" s="1224">
        <v>3.38</v>
      </c>
      <c r="N49" s="1224">
        <v>3.38</v>
      </c>
      <c r="O49" s="1224">
        <v>3.38</v>
      </c>
      <c r="P49" s="1224">
        <v>3.38</v>
      </c>
      <c r="Q49" s="1224">
        <v>3.38</v>
      </c>
      <c r="R49" s="1224">
        <v>3.38</v>
      </c>
      <c r="S49" s="1224">
        <v>3.38</v>
      </c>
      <c r="T49" s="1224">
        <v>3.38</v>
      </c>
      <c r="U49" s="1224">
        <v>3.38</v>
      </c>
      <c r="V49" s="1224">
        <v>3.38</v>
      </c>
      <c r="W49" s="1224">
        <v>0</v>
      </c>
      <c r="X49" s="1224">
        <v>0</v>
      </c>
      <c r="Y49" s="1224">
        <v>0</v>
      </c>
      <c r="Z49" s="1224">
        <v>0</v>
      </c>
      <c r="AA49" s="1224">
        <v>0</v>
      </c>
      <c r="AB49" s="1224">
        <v>0</v>
      </c>
      <c r="AC49" s="1224">
        <v>0</v>
      </c>
      <c r="AD49" s="1224">
        <v>0</v>
      </c>
      <c r="AE49" s="1224">
        <v>0</v>
      </c>
      <c r="AF49" s="1224">
        <v>0</v>
      </c>
      <c r="AG49" s="1224">
        <v>0</v>
      </c>
      <c r="AH49" s="1224">
        <v>0</v>
      </c>
      <c r="AI49" s="1224">
        <v>0</v>
      </c>
      <c r="AJ49" s="1224">
        <v>0</v>
      </c>
      <c r="AK49" s="1224">
        <v>0</v>
      </c>
      <c r="AL49" s="1224">
        <v>0</v>
      </c>
      <c r="AM49" s="1224">
        <v>0</v>
      </c>
      <c r="AN49" s="1224">
        <v>0</v>
      </c>
      <c r="AO49" s="1224">
        <v>0</v>
      </c>
      <c r="AP49" s="1224">
        <v>0</v>
      </c>
      <c r="AQ49" s="1224">
        <v>0</v>
      </c>
      <c r="AR49" s="1224">
        <v>0</v>
      </c>
      <c r="AS49" s="1224">
        <v>0</v>
      </c>
      <c r="AT49" s="1224">
        <v>0</v>
      </c>
      <c r="AU49" s="1224">
        <v>0</v>
      </c>
      <c r="AV49" s="1224">
        <v>0</v>
      </c>
      <c r="AW49" s="1224">
        <v>0</v>
      </c>
      <c r="AX49" s="1224">
        <v>0</v>
      </c>
      <c r="AY49" s="1224">
        <v>0</v>
      </c>
      <c r="AZ49" s="1224">
        <v>0</v>
      </c>
      <c r="BA49" s="1224">
        <v>0</v>
      </c>
      <c r="BB49" s="1224">
        <v>0</v>
      </c>
      <c r="BC49" s="1224">
        <v>0</v>
      </c>
      <c r="BD49" s="1224">
        <v>0</v>
      </c>
      <c r="BE49" s="1224">
        <v>0</v>
      </c>
      <c r="BF49" s="1224">
        <v>0</v>
      </c>
      <c r="BG49" s="1224">
        <v>0</v>
      </c>
      <c r="BH49" s="1224">
        <v>0</v>
      </c>
      <c r="BI49" s="1224">
        <v>0</v>
      </c>
      <c r="BJ49" s="1224">
        <v>0</v>
      </c>
      <c r="BK49" s="1224">
        <v>0</v>
      </c>
      <c r="BL49" s="1224">
        <v>0</v>
      </c>
      <c r="BM49" s="1224">
        <v>0</v>
      </c>
      <c r="BN49" s="1224">
        <v>0</v>
      </c>
      <c r="BO49" s="1224">
        <v>0</v>
      </c>
      <c r="BP49" s="1224">
        <v>0</v>
      </c>
      <c r="BQ49" s="1224">
        <v>0</v>
      </c>
      <c r="BR49" s="1224">
        <v>0</v>
      </c>
      <c r="BS49" s="1224">
        <v>0</v>
      </c>
      <c r="BT49" s="1224">
        <v>0</v>
      </c>
      <c r="BU49" s="1224">
        <v>0</v>
      </c>
      <c r="BV49" s="1224">
        <v>0</v>
      </c>
      <c r="BW49" s="1224">
        <v>0</v>
      </c>
      <c r="BX49" s="1224">
        <v>0</v>
      </c>
      <c r="BY49" s="1224">
        <v>0</v>
      </c>
      <c r="BZ49" s="1224">
        <v>0</v>
      </c>
      <c r="CA49" s="1224">
        <v>0</v>
      </c>
      <c r="CB49" s="1224">
        <v>0</v>
      </c>
      <c r="CC49" s="1224">
        <v>0</v>
      </c>
      <c r="CD49" s="1224">
        <v>0</v>
      </c>
      <c r="CE49" s="1224">
        <v>0</v>
      </c>
      <c r="CF49" s="1224">
        <v>0</v>
      </c>
      <c r="CG49" s="1224">
        <v>0</v>
      </c>
      <c r="CH49" s="1224">
        <v>0</v>
      </c>
      <c r="CI49" s="1224">
        <v>0</v>
      </c>
      <c r="CJ49" s="1225">
        <v>0</v>
      </c>
      <c r="CK49" s="1234"/>
    </row>
    <row r="50" spans="2:92" ht="28.5">
      <c r="B50" s="559" t="s">
        <v>270</v>
      </c>
      <c r="C50" s="560" t="s">
        <v>271</v>
      </c>
      <c r="D50" s="561" t="s">
        <v>79</v>
      </c>
      <c r="E50" s="565" t="s">
        <v>254</v>
      </c>
      <c r="F50" s="566">
        <v>0</v>
      </c>
      <c r="G50" s="1223">
        <v>0</v>
      </c>
      <c r="H50" s="1224">
        <v>0</v>
      </c>
      <c r="I50" s="1224">
        <v>0</v>
      </c>
      <c r="J50" s="1224">
        <v>0</v>
      </c>
      <c r="K50" s="1224">
        <v>0</v>
      </c>
      <c r="L50" s="1224">
        <v>0</v>
      </c>
      <c r="M50" s="1224">
        <v>0</v>
      </c>
      <c r="N50" s="1224">
        <v>0</v>
      </c>
      <c r="O50" s="1224">
        <v>0</v>
      </c>
      <c r="P50" s="1224">
        <v>0</v>
      </c>
      <c r="Q50" s="1224">
        <v>0</v>
      </c>
      <c r="R50" s="1224">
        <v>0</v>
      </c>
      <c r="S50" s="1224">
        <v>0</v>
      </c>
      <c r="T50" s="1224">
        <v>0</v>
      </c>
      <c r="U50" s="1224">
        <v>0</v>
      </c>
      <c r="V50" s="1224">
        <v>0</v>
      </c>
      <c r="W50" s="1224">
        <v>0</v>
      </c>
      <c r="X50" s="1224">
        <v>0</v>
      </c>
      <c r="Y50" s="1224">
        <v>0</v>
      </c>
      <c r="Z50" s="1224">
        <v>0</v>
      </c>
      <c r="AA50" s="1224">
        <v>0</v>
      </c>
      <c r="AB50" s="1224">
        <v>0</v>
      </c>
      <c r="AC50" s="1224">
        <v>0</v>
      </c>
      <c r="AD50" s="1224">
        <v>0</v>
      </c>
      <c r="AE50" s="1224">
        <v>0</v>
      </c>
      <c r="AF50" s="1224">
        <v>0</v>
      </c>
      <c r="AG50" s="1224">
        <v>0</v>
      </c>
      <c r="AH50" s="1224">
        <v>0</v>
      </c>
      <c r="AI50" s="1224">
        <v>0</v>
      </c>
      <c r="AJ50" s="1224">
        <v>0</v>
      </c>
      <c r="AK50" s="1224">
        <v>0</v>
      </c>
      <c r="AL50" s="1224">
        <v>0</v>
      </c>
      <c r="AM50" s="1224">
        <v>0</v>
      </c>
      <c r="AN50" s="1224">
        <v>0</v>
      </c>
      <c r="AO50" s="1224">
        <v>0</v>
      </c>
      <c r="AP50" s="1224">
        <v>0</v>
      </c>
      <c r="AQ50" s="1224">
        <v>0</v>
      </c>
      <c r="AR50" s="1224">
        <v>0</v>
      </c>
      <c r="AS50" s="1224">
        <v>0</v>
      </c>
      <c r="AT50" s="1224">
        <v>0</v>
      </c>
      <c r="AU50" s="1224">
        <v>0</v>
      </c>
      <c r="AV50" s="1224">
        <v>0</v>
      </c>
      <c r="AW50" s="1224">
        <v>0</v>
      </c>
      <c r="AX50" s="1224">
        <v>0</v>
      </c>
      <c r="AY50" s="1224">
        <v>0</v>
      </c>
      <c r="AZ50" s="1224">
        <v>0</v>
      </c>
      <c r="BA50" s="1224">
        <v>0</v>
      </c>
      <c r="BB50" s="1224">
        <v>0</v>
      </c>
      <c r="BC50" s="1224">
        <v>0</v>
      </c>
      <c r="BD50" s="1224">
        <v>0</v>
      </c>
      <c r="BE50" s="1224">
        <v>0</v>
      </c>
      <c r="BF50" s="1224">
        <v>0</v>
      </c>
      <c r="BG50" s="1224">
        <v>0</v>
      </c>
      <c r="BH50" s="1224">
        <v>0</v>
      </c>
      <c r="BI50" s="1224">
        <v>0</v>
      </c>
      <c r="BJ50" s="1224">
        <v>0</v>
      </c>
      <c r="BK50" s="1224">
        <v>0</v>
      </c>
      <c r="BL50" s="1224">
        <v>0</v>
      </c>
      <c r="BM50" s="1224">
        <v>0</v>
      </c>
      <c r="BN50" s="1224">
        <v>0</v>
      </c>
      <c r="BO50" s="1224">
        <v>0</v>
      </c>
      <c r="BP50" s="1224">
        <v>0</v>
      </c>
      <c r="BQ50" s="1224">
        <v>0</v>
      </c>
      <c r="BR50" s="1224">
        <v>0</v>
      </c>
      <c r="BS50" s="1224">
        <v>0</v>
      </c>
      <c r="BT50" s="1224">
        <v>0</v>
      </c>
      <c r="BU50" s="1224">
        <v>0</v>
      </c>
      <c r="BV50" s="1224">
        <v>0</v>
      </c>
      <c r="BW50" s="1224">
        <v>0</v>
      </c>
      <c r="BX50" s="1224">
        <v>0</v>
      </c>
      <c r="BY50" s="1224">
        <v>0</v>
      </c>
      <c r="BZ50" s="1224">
        <v>0</v>
      </c>
      <c r="CA50" s="1224">
        <v>0</v>
      </c>
      <c r="CB50" s="1224">
        <v>0</v>
      </c>
      <c r="CC50" s="1224">
        <v>0</v>
      </c>
      <c r="CD50" s="1224">
        <v>0</v>
      </c>
      <c r="CE50" s="1224">
        <v>0</v>
      </c>
      <c r="CF50" s="1224">
        <v>0</v>
      </c>
      <c r="CG50" s="1224">
        <v>0</v>
      </c>
      <c r="CH50" s="1224">
        <v>0</v>
      </c>
      <c r="CI50" s="1224">
        <v>0</v>
      </c>
      <c r="CJ50" s="1224">
        <v>0</v>
      </c>
    </row>
    <row r="51" spans="2:92" ht="28.5">
      <c r="B51" s="559" t="s">
        <v>272</v>
      </c>
      <c r="C51" s="560" t="s">
        <v>273</v>
      </c>
      <c r="D51" s="561" t="s">
        <v>79</v>
      </c>
      <c r="E51" s="565" t="s">
        <v>254</v>
      </c>
      <c r="F51" s="566">
        <v>0</v>
      </c>
      <c r="G51" s="1223">
        <v>0</v>
      </c>
      <c r="H51" s="1224">
        <v>0</v>
      </c>
      <c r="I51" s="1224">
        <v>0</v>
      </c>
      <c r="J51" s="1224">
        <v>0</v>
      </c>
      <c r="K51" s="1224">
        <v>0</v>
      </c>
      <c r="L51" s="1224">
        <v>0</v>
      </c>
      <c r="M51" s="1224">
        <v>3.38</v>
      </c>
      <c r="N51" s="1224">
        <v>3.38</v>
      </c>
      <c r="O51" s="1224">
        <v>3.38</v>
      </c>
      <c r="P51" s="1224">
        <v>3.38</v>
      </c>
      <c r="Q51" s="1224">
        <v>3.38</v>
      </c>
      <c r="R51" s="1224">
        <v>3.38</v>
      </c>
      <c r="S51" s="1224">
        <v>3.38</v>
      </c>
      <c r="T51" s="1224">
        <v>3.38</v>
      </c>
      <c r="U51" s="1224">
        <v>3.38</v>
      </c>
      <c r="V51" s="1224">
        <v>3.38</v>
      </c>
      <c r="W51" s="1224">
        <v>0</v>
      </c>
      <c r="X51" s="1224">
        <v>0</v>
      </c>
      <c r="Y51" s="1224">
        <v>0</v>
      </c>
      <c r="Z51" s="1224">
        <v>0</v>
      </c>
      <c r="AA51" s="1224">
        <v>0</v>
      </c>
      <c r="AB51" s="1224">
        <v>0</v>
      </c>
      <c r="AC51" s="1224">
        <v>0</v>
      </c>
      <c r="AD51" s="1224">
        <v>0</v>
      </c>
      <c r="AE51" s="1224">
        <v>0</v>
      </c>
      <c r="AF51" s="1224">
        <v>0</v>
      </c>
      <c r="AG51" s="1224">
        <v>0</v>
      </c>
      <c r="AH51" s="1224">
        <v>0</v>
      </c>
      <c r="AI51" s="1224">
        <v>0</v>
      </c>
      <c r="AJ51" s="1224">
        <v>0</v>
      </c>
      <c r="AK51" s="1224">
        <v>0</v>
      </c>
      <c r="AL51" s="1224">
        <v>0</v>
      </c>
      <c r="AM51" s="1224">
        <v>0</v>
      </c>
      <c r="AN51" s="1224">
        <v>0</v>
      </c>
      <c r="AO51" s="1224">
        <v>0</v>
      </c>
      <c r="AP51" s="1224">
        <v>0</v>
      </c>
      <c r="AQ51" s="1224">
        <v>0</v>
      </c>
      <c r="AR51" s="1224">
        <v>0</v>
      </c>
      <c r="AS51" s="1224">
        <v>0</v>
      </c>
      <c r="AT51" s="1224">
        <v>0</v>
      </c>
      <c r="AU51" s="1224">
        <v>0</v>
      </c>
      <c r="AV51" s="1224">
        <v>0</v>
      </c>
      <c r="AW51" s="1224">
        <v>0</v>
      </c>
      <c r="AX51" s="1224">
        <v>0</v>
      </c>
      <c r="AY51" s="1224">
        <v>0</v>
      </c>
      <c r="AZ51" s="1224">
        <v>0</v>
      </c>
      <c r="BA51" s="1224">
        <v>0</v>
      </c>
      <c r="BB51" s="1224">
        <v>0</v>
      </c>
      <c r="BC51" s="1224">
        <v>0</v>
      </c>
      <c r="BD51" s="1224">
        <v>0</v>
      </c>
      <c r="BE51" s="1224">
        <v>0</v>
      </c>
      <c r="BF51" s="1224">
        <v>0</v>
      </c>
      <c r="BG51" s="1224">
        <v>0</v>
      </c>
      <c r="BH51" s="1224">
        <v>0</v>
      </c>
      <c r="BI51" s="1224">
        <v>0</v>
      </c>
      <c r="BJ51" s="1224">
        <v>0</v>
      </c>
      <c r="BK51" s="1224">
        <v>0</v>
      </c>
      <c r="BL51" s="1224">
        <v>0</v>
      </c>
      <c r="BM51" s="1224">
        <v>0</v>
      </c>
      <c r="BN51" s="1224">
        <v>0</v>
      </c>
      <c r="BO51" s="1224">
        <v>0</v>
      </c>
      <c r="BP51" s="1224">
        <v>0</v>
      </c>
      <c r="BQ51" s="1224">
        <v>0</v>
      </c>
      <c r="BR51" s="1224">
        <v>0</v>
      </c>
      <c r="BS51" s="1224">
        <v>0</v>
      </c>
      <c r="BT51" s="1224">
        <v>0</v>
      </c>
      <c r="BU51" s="1224">
        <v>0</v>
      </c>
      <c r="BV51" s="1224">
        <v>0</v>
      </c>
      <c r="BW51" s="1224">
        <v>0</v>
      </c>
      <c r="BX51" s="1224">
        <v>0</v>
      </c>
      <c r="BY51" s="1224">
        <v>0</v>
      </c>
      <c r="BZ51" s="1224">
        <v>0</v>
      </c>
      <c r="CA51" s="1224">
        <v>0</v>
      </c>
      <c r="CB51" s="1224">
        <v>0</v>
      </c>
      <c r="CC51" s="1224">
        <v>0</v>
      </c>
      <c r="CD51" s="1224">
        <v>0</v>
      </c>
      <c r="CE51" s="1224">
        <v>0</v>
      </c>
      <c r="CF51" s="1224">
        <v>0</v>
      </c>
      <c r="CG51" s="1224">
        <v>0</v>
      </c>
      <c r="CH51" s="1224">
        <v>0</v>
      </c>
      <c r="CI51" s="1224">
        <v>0</v>
      </c>
      <c r="CJ51" s="1224">
        <v>0</v>
      </c>
    </row>
    <row r="52" spans="2:92" ht="28.5">
      <c r="B52" s="559" t="s">
        <v>274</v>
      </c>
      <c r="C52" s="560" t="s">
        <v>275</v>
      </c>
      <c r="D52" s="561" t="s">
        <v>79</v>
      </c>
      <c r="E52" s="565" t="s">
        <v>254</v>
      </c>
      <c r="F52" s="566">
        <v>0</v>
      </c>
      <c r="G52" s="1223">
        <v>0</v>
      </c>
      <c r="H52" s="1224">
        <v>0</v>
      </c>
      <c r="I52" s="1224">
        <v>0</v>
      </c>
      <c r="J52" s="1224">
        <v>0</v>
      </c>
      <c r="K52" s="1224">
        <v>0</v>
      </c>
      <c r="L52" s="1224">
        <v>0</v>
      </c>
      <c r="M52" s="1224">
        <v>0</v>
      </c>
      <c r="N52" s="1224">
        <v>0</v>
      </c>
      <c r="O52" s="1224">
        <v>0</v>
      </c>
      <c r="P52" s="1224">
        <v>0</v>
      </c>
      <c r="Q52" s="1224">
        <v>0</v>
      </c>
      <c r="R52" s="1224">
        <v>0</v>
      </c>
      <c r="S52" s="1224">
        <v>0</v>
      </c>
      <c r="T52" s="1224">
        <v>0</v>
      </c>
      <c r="U52" s="1224">
        <v>0</v>
      </c>
      <c r="V52" s="1224">
        <v>0</v>
      </c>
      <c r="W52" s="1224">
        <v>0</v>
      </c>
      <c r="X52" s="1224">
        <v>0</v>
      </c>
      <c r="Y52" s="1224">
        <v>0</v>
      </c>
      <c r="Z52" s="1224">
        <v>0</v>
      </c>
      <c r="AA52" s="1224">
        <v>0</v>
      </c>
      <c r="AB52" s="1224">
        <v>0</v>
      </c>
      <c r="AC52" s="1224">
        <v>0</v>
      </c>
      <c r="AD52" s="1224">
        <v>0</v>
      </c>
      <c r="AE52" s="1224">
        <v>0</v>
      </c>
      <c r="AF52" s="1224">
        <v>0</v>
      </c>
      <c r="AG52" s="1224">
        <v>0</v>
      </c>
      <c r="AH52" s="1224">
        <v>0</v>
      </c>
      <c r="AI52" s="1224">
        <v>0</v>
      </c>
      <c r="AJ52" s="1224">
        <v>0</v>
      </c>
      <c r="AK52" s="1224">
        <v>0</v>
      </c>
      <c r="AL52" s="1224">
        <v>0</v>
      </c>
      <c r="AM52" s="1224">
        <v>0</v>
      </c>
      <c r="AN52" s="1224">
        <v>0</v>
      </c>
      <c r="AO52" s="1224">
        <v>0</v>
      </c>
      <c r="AP52" s="1224">
        <v>0</v>
      </c>
      <c r="AQ52" s="1224">
        <v>0</v>
      </c>
      <c r="AR52" s="1224">
        <v>0</v>
      </c>
      <c r="AS52" s="1224">
        <v>0</v>
      </c>
      <c r="AT52" s="1224">
        <v>0</v>
      </c>
      <c r="AU52" s="1224">
        <v>0</v>
      </c>
      <c r="AV52" s="1224">
        <v>0</v>
      </c>
      <c r="AW52" s="1224">
        <v>0</v>
      </c>
      <c r="AX52" s="1224">
        <v>0</v>
      </c>
      <c r="AY52" s="1224">
        <v>0</v>
      </c>
      <c r="AZ52" s="1224">
        <v>0</v>
      </c>
      <c r="BA52" s="1224">
        <v>0</v>
      </c>
      <c r="BB52" s="1224">
        <v>0</v>
      </c>
      <c r="BC52" s="1224">
        <v>0</v>
      </c>
      <c r="BD52" s="1224">
        <v>0</v>
      </c>
      <c r="BE52" s="1224">
        <v>0</v>
      </c>
      <c r="BF52" s="1224">
        <v>0</v>
      </c>
      <c r="BG52" s="1224">
        <v>0</v>
      </c>
      <c r="BH52" s="1224">
        <v>0</v>
      </c>
      <c r="BI52" s="1224">
        <v>0</v>
      </c>
      <c r="BJ52" s="1224">
        <v>0</v>
      </c>
      <c r="BK52" s="1224">
        <v>0</v>
      </c>
      <c r="BL52" s="1224">
        <v>0</v>
      </c>
      <c r="BM52" s="1224">
        <v>0</v>
      </c>
      <c r="BN52" s="1224">
        <v>0</v>
      </c>
      <c r="BO52" s="1224">
        <v>0</v>
      </c>
      <c r="BP52" s="1224">
        <v>0</v>
      </c>
      <c r="BQ52" s="1224">
        <v>0</v>
      </c>
      <c r="BR52" s="1224">
        <v>0</v>
      </c>
      <c r="BS52" s="1224">
        <v>0</v>
      </c>
      <c r="BT52" s="1224">
        <v>0</v>
      </c>
      <c r="BU52" s="1224">
        <v>0</v>
      </c>
      <c r="BV52" s="1224">
        <v>0</v>
      </c>
      <c r="BW52" s="1224">
        <v>0</v>
      </c>
      <c r="BX52" s="1224">
        <v>0</v>
      </c>
      <c r="BY52" s="1224">
        <v>0</v>
      </c>
      <c r="BZ52" s="1224">
        <v>0</v>
      </c>
      <c r="CA52" s="1224">
        <v>0</v>
      </c>
      <c r="CB52" s="1224">
        <v>0</v>
      </c>
      <c r="CC52" s="1224">
        <v>0</v>
      </c>
      <c r="CD52" s="1224">
        <v>0</v>
      </c>
      <c r="CE52" s="1224">
        <v>0</v>
      </c>
      <c r="CF52" s="1224">
        <v>0</v>
      </c>
      <c r="CG52" s="1224">
        <v>0</v>
      </c>
      <c r="CH52" s="1224">
        <v>0</v>
      </c>
      <c r="CI52" s="1224">
        <v>0</v>
      </c>
      <c r="CJ52" s="1224">
        <v>0</v>
      </c>
    </row>
    <row r="53" spans="2:92" ht="15" thickBot="1">
      <c r="B53" s="563"/>
      <c r="C53" s="1427" t="s">
        <v>115</v>
      </c>
      <c r="D53" s="565"/>
      <c r="E53" s="565"/>
      <c r="F53" s="566"/>
      <c r="G53" s="1226"/>
      <c r="H53" s="1227"/>
      <c r="I53" s="1227"/>
      <c r="J53" s="1227"/>
      <c r="K53" s="1227"/>
      <c r="L53" s="1227"/>
      <c r="M53" s="1227"/>
      <c r="N53" s="1227"/>
      <c r="O53" s="1227"/>
      <c r="P53" s="1227"/>
      <c r="Q53" s="1227"/>
      <c r="R53" s="1227"/>
      <c r="S53" s="1227"/>
      <c r="T53" s="1227"/>
      <c r="U53" s="1227"/>
      <c r="V53" s="1227"/>
      <c r="W53" s="1227"/>
      <c r="X53" s="1227"/>
      <c r="Y53" s="1227"/>
      <c r="Z53" s="1227"/>
      <c r="AA53" s="1227"/>
      <c r="AB53" s="1227"/>
      <c r="AC53" s="1227"/>
      <c r="AD53" s="1227"/>
      <c r="AE53" s="1227"/>
      <c r="AF53" s="1227"/>
      <c r="AG53" s="1227"/>
      <c r="AH53" s="1227"/>
      <c r="AI53" s="1227"/>
      <c r="AJ53" s="1227"/>
      <c r="AK53" s="1227"/>
      <c r="AL53" s="1227"/>
      <c r="AM53" s="1227"/>
      <c r="AN53" s="1227"/>
      <c r="AO53" s="1227"/>
      <c r="AP53" s="1227"/>
      <c r="AQ53" s="1227"/>
      <c r="AR53" s="1227"/>
      <c r="AS53" s="1227"/>
      <c r="AT53" s="1227"/>
      <c r="AU53" s="1227"/>
      <c r="AV53" s="1227"/>
      <c r="AW53" s="1227"/>
      <c r="AX53" s="1227"/>
      <c r="AY53" s="1227"/>
      <c r="AZ53" s="1227"/>
      <c r="BA53" s="1227"/>
      <c r="BB53" s="1227"/>
      <c r="BC53" s="1227"/>
      <c r="BD53" s="1227"/>
      <c r="BE53" s="1227"/>
      <c r="BF53" s="1227"/>
      <c r="BG53" s="1227"/>
      <c r="BH53" s="1227"/>
      <c r="BI53" s="1227"/>
      <c r="BJ53" s="1227"/>
      <c r="BK53" s="1227"/>
      <c r="BL53" s="1227"/>
      <c r="BM53" s="1227"/>
      <c r="BN53" s="1227"/>
      <c r="BO53" s="1227"/>
      <c r="BP53" s="1227"/>
      <c r="BQ53" s="1227"/>
      <c r="BR53" s="1227"/>
      <c r="BS53" s="1227"/>
      <c r="BT53" s="1227"/>
      <c r="BU53" s="1227"/>
      <c r="BV53" s="1227"/>
      <c r="BW53" s="1227"/>
      <c r="BX53" s="1227"/>
      <c r="BY53" s="1227"/>
      <c r="BZ53" s="1227"/>
      <c r="CA53" s="1227"/>
      <c r="CB53" s="1227"/>
      <c r="CC53" s="1227"/>
      <c r="CD53" s="1227"/>
      <c r="CE53" s="1227"/>
      <c r="CF53" s="1227"/>
      <c r="CG53" s="1227"/>
      <c r="CH53" s="1227"/>
      <c r="CI53" s="1227"/>
      <c r="CJ53" s="1227"/>
    </row>
    <row r="54" spans="2:92" ht="44.65" customHeight="1" thickBot="1">
      <c r="B54" s="461" t="s">
        <v>276</v>
      </c>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1234"/>
      <c r="CL54" s="1234"/>
      <c r="CM54" s="1234"/>
      <c r="CN54" s="1234"/>
    </row>
    <row r="55" spans="2:92" ht="15.75" thickBot="1">
      <c r="B55" s="1199" t="s">
        <v>63</v>
      </c>
      <c r="C55" s="1200" t="s">
        <v>116</v>
      </c>
      <c r="D55" s="1200" t="s">
        <v>64</v>
      </c>
      <c r="E55" s="1200" t="s">
        <v>117</v>
      </c>
      <c r="F55" s="1200" t="s">
        <v>118</v>
      </c>
      <c r="G55" s="1199" t="s">
        <v>119</v>
      </c>
      <c r="H55" s="1200" t="s">
        <v>120</v>
      </c>
      <c r="I55" s="1200" t="s">
        <v>121</v>
      </c>
      <c r="J55" s="1200" t="s">
        <v>122</v>
      </c>
      <c r="K55" s="1200" t="s">
        <v>123</v>
      </c>
      <c r="L55" s="1200" t="s">
        <v>124</v>
      </c>
      <c r="M55" s="1200" t="s">
        <v>125</v>
      </c>
      <c r="N55" s="1200" t="s">
        <v>126</v>
      </c>
      <c r="O55" s="1200" t="s">
        <v>127</v>
      </c>
      <c r="P55" s="1200" t="s">
        <v>128</v>
      </c>
      <c r="Q55" s="1200" t="s">
        <v>129</v>
      </c>
      <c r="R55" s="1200" t="s">
        <v>130</v>
      </c>
      <c r="S55" s="1200" t="s">
        <v>157</v>
      </c>
      <c r="T55" s="1200" t="s">
        <v>158</v>
      </c>
      <c r="U55" s="1200" t="s">
        <v>159</v>
      </c>
      <c r="V55" s="1200" t="s">
        <v>160</v>
      </c>
      <c r="W55" s="1200" t="s">
        <v>131</v>
      </c>
      <c r="X55" s="1200" t="s">
        <v>161</v>
      </c>
      <c r="Y55" s="1200" t="s">
        <v>162</v>
      </c>
      <c r="Z55" s="1200" t="s">
        <v>163</v>
      </c>
      <c r="AA55" s="1200" t="s">
        <v>164</v>
      </c>
      <c r="AB55" s="1200" t="s">
        <v>132</v>
      </c>
      <c r="AC55" s="1200" t="s">
        <v>165</v>
      </c>
      <c r="AD55" s="1200" t="s">
        <v>166</v>
      </c>
      <c r="AE55" s="1200" t="s">
        <v>167</v>
      </c>
      <c r="AF55" s="1200" t="s">
        <v>168</v>
      </c>
      <c r="AG55" s="1200" t="s">
        <v>133</v>
      </c>
      <c r="AH55" s="1200" t="s">
        <v>169</v>
      </c>
      <c r="AI55" s="1200" t="s">
        <v>170</v>
      </c>
      <c r="AJ55" s="1200" t="s">
        <v>171</v>
      </c>
      <c r="AK55" s="1200" t="s">
        <v>172</v>
      </c>
      <c r="AL55" s="1200" t="s">
        <v>134</v>
      </c>
      <c r="AM55" s="1200" t="s">
        <v>173</v>
      </c>
      <c r="AN55" s="1200" t="s">
        <v>174</v>
      </c>
      <c r="AO55" s="1200" t="s">
        <v>175</v>
      </c>
      <c r="AP55" s="1200" t="s">
        <v>176</v>
      </c>
      <c r="AQ55" s="1200" t="s">
        <v>135</v>
      </c>
      <c r="AR55" s="1200" t="s">
        <v>177</v>
      </c>
      <c r="AS55" s="1200" t="s">
        <v>178</v>
      </c>
      <c r="AT55" s="1200" t="s">
        <v>179</v>
      </c>
      <c r="AU55" s="1200" t="s">
        <v>180</v>
      </c>
      <c r="AV55" s="1200" t="s">
        <v>136</v>
      </c>
      <c r="AW55" s="1200" t="s">
        <v>181</v>
      </c>
      <c r="AX55" s="1200" t="s">
        <v>182</v>
      </c>
      <c r="AY55" s="1200" t="s">
        <v>183</v>
      </c>
      <c r="AZ55" s="1200" t="s">
        <v>184</v>
      </c>
      <c r="BA55" s="1200" t="s">
        <v>137</v>
      </c>
      <c r="BB55" s="1200" t="s">
        <v>185</v>
      </c>
      <c r="BC55" s="1200" t="s">
        <v>186</v>
      </c>
      <c r="BD55" s="1200" t="s">
        <v>187</v>
      </c>
      <c r="BE55" s="1200" t="s">
        <v>188</v>
      </c>
      <c r="BF55" s="1200" t="s">
        <v>138</v>
      </c>
      <c r="BG55" s="1200" t="s">
        <v>189</v>
      </c>
      <c r="BH55" s="1200" t="s">
        <v>190</v>
      </c>
      <c r="BI55" s="1200" t="s">
        <v>191</v>
      </c>
      <c r="BJ55" s="1200" t="s">
        <v>192</v>
      </c>
      <c r="BK55" s="1200" t="s">
        <v>139</v>
      </c>
      <c r="BL55" s="1200" t="s">
        <v>193</v>
      </c>
      <c r="BM55" s="1200" t="s">
        <v>194</v>
      </c>
      <c r="BN55" s="1200" t="s">
        <v>195</v>
      </c>
      <c r="BO55" s="1200" t="s">
        <v>196</v>
      </c>
      <c r="BP55" s="1200" t="s">
        <v>140</v>
      </c>
      <c r="BQ55" s="1200" t="s">
        <v>197</v>
      </c>
      <c r="BR55" s="1200" t="s">
        <v>198</v>
      </c>
      <c r="BS55" s="1200" t="s">
        <v>199</v>
      </c>
      <c r="BT55" s="1200" t="s">
        <v>200</v>
      </c>
      <c r="BU55" s="1200" t="s">
        <v>141</v>
      </c>
      <c r="BV55" s="1200" t="s">
        <v>201</v>
      </c>
      <c r="BW55" s="1200" t="s">
        <v>202</v>
      </c>
      <c r="BX55" s="1200" t="s">
        <v>203</v>
      </c>
      <c r="BY55" s="1200" t="s">
        <v>204</v>
      </c>
      <c r="BZ55" s="1200" t="s">
        <v>142</v>
      </c>
      <c r="CA55" s="1200" t="s">
        <v>205</v>
      </c>
      <c r="CB55" s="1200" t="s">
        <v>206</v>
      </c>
      <c r="CC55" s="1200" t="s">
        <v>207</v>
      </c>
      <c r="CD55" s="1200" t="s">
        <v>208</v>
      </c>
      <c r="CE55" s="1200" t="s">
        <v>143</v>
      </c>
      <c r="CF55" s="1200" t="s">
        <v>209</v>
      </c>
      <c r="CG55" s="1200" t="s">
        <v>210</v>
      </c>
      <c r="CH55" s="1200" t="s">
        <v>211</v>
      </c>
      <c r="CI55" s="1200" t="s">
        <v>212</v>
      </c>
      <c r="CJ55" s="1243" t="s">
        <v>213</v>
      </c>
    </row>
    <row r="56" spans="2:92" ht="15" thickBot="1">
      <c r="B56" s="1201" t="s">
        <v>277</v>
      </c>
      <c r="C56" s="567" t="s">
        <v>278</v>
      </c>
      <c r="D56" s="568" t="s">
        <v>279</v>
      </c>
      <c r="E56" s="567" t="s">
        <v>146</v>
      </c>
      <c r="F56" s="569">
        <v>2</v>
      </c>
      <c r="G56" s="426">
        <f>SUM(SSWSSW!G$40)</f>
        <v>8.2799999999999994</v>
      </c>
      <c r="H56" s="426">
        <f>SUM(SSWSSW!H$40)</f>
        <v>11.98</v>
      </c>
      <c r="I56" s="426">
        <f>SUM(SSWSSW!I$40)</f>
        <v>23.04</v>
      </c>
      <c r="J56" s="426">
        <f>SUM(SSWSSW!J$40)</f>
        <v>8.2799999999999994</v>
      </c>
      <c r="K56" s="426">
        <f>SUM(SSWSSW!K$40)</f>
        <v>8.2799999999999994</v>
      </c>
      <c r="L56" s="426">
        <f>SUM(SSWSSW!L$40)</f>
        <v>8.2799999999999994</v>
      </c>
      <c r="M56" s="426">
        <f>SUM(SSWSSW!M$40)</f>
        <v>10.1</v>
      </c>
      <c r="N56" s="426">
        <f>SUM(SSWSSW!N$40)</f>
        <v>10.1</v>
      </c>
      <c r="O56" s="426">
        <f>SUM(SSWSSW!O$40)</f>
        <v>10.1</v>
      </c>
      <c r="P56" s="426">
        <f>SUM(SSWSSW!P$40)</f>
        <v>10.1</v>
      </c>
      <c r="Q56" s="426">
        <f>SUM(SSWSSW!Q$40)</f>
        <v>10.1</v>
      </c>
      <c r="R56" s="426">
        <f>SUM(SSWSSW!R$40)</f>
        <v>10.1</v>
      </c>
      <c r="S56" s="426">
        <f>SUM(SSWSSW!S$40)</f>
        <v>10.1</v>
      </c>
      <c r="T56" s="426">
        <f>SUM(SSWSSW!T$40)</f>
        <v>10.1</v>
      </c>
      <c r="U56" s="426">
        <f>SUM(SSWSSW!U$40)</f>
        <v>10.1</v>
      </c>
      <c r="V56" s="426">
        <f>SUM(SSWSSW!V$40)</f>
        <v>10.1</v>
      </c>
      <c r="W56" s="426">
        <f>SUM(SSWSSW!W$40)</f>
        <v>10.1</v>
      </c>
      <c r="X56" s="426">
        <f>SUM(SSWSSW!X$40)</f>
        <v>10.1</v>
      </c>
      <c r="Y56" s="426">
        <f>SUM(SSWSSW!Y$40)</f>
        <v>10.1</v>
      </c>
      <c r="Z56" s="426">
        <f>SUM(SSWSSW!Z$40)</f>
        <v>10.1</v>
      </c>
      <c r="AA56" s="426">
        <f>SUM(SSWSSW!AA$40)</f>
        <v>10.1</v>
      </c>
      <c r="AB56" s="426">
        <f>SUM(SSWSSW!AB$40)</f>
        <v>10.1</v>
      </c>
      <c r="AC56" s="426">
        <f>SUM(SSWSSW!AC$40)</f>
        <v>10.1</v>
      </c>
      <c r="AD56" s="426">
        <f>SUM(SSWSSW!AD$40)</f>
        <v>10.1</v>
      </c>
      <c r="AE56" s="426">
        <f>SUM(SSWSSW!AE$40)</f>
        <v>10.1</v>
      </c>
      <c r="AF56" s="426">
        <f>SUM(SSWSSW!AF$40)</f>
        <v>10.1</v>
      </c>
      <c r="AG56" s="426">
        <f>SUM(SSWSSW!AG$40)</f>
        <v>10.1</v>
      </c>
      <c r="AH56" s="426">
        <f>SUM(SSWSSW!AH$40)</f>
        <v>10.1</v>
      </c>
      <c r="AI56" s="426">
        <f>SUM(SSWSSW!AI$40)</f>
        <v>10.1</v>
      </c>
      <c r="AJ56" s="426">
        <f>SUM(SSWSSW!AJ$40)</f>
        <v>10.1</v>
      </c>
      <c r="AK56" s="426">
        <f>SUM(SSWSSW!AK$40)</f>
        <v>10.1</v>
      </c>
      <c r="AL56" s="426">
        <f>SUM(SSWSSW!AL$40)</f>
        <v>10.1</v>
      </c>
      <c r="AM56" s="426">
        <f>SUM(SSWSSW!AM$40)</f>
        <v>10.1</v>
      </c>
      <c r="AN56" s="426">
        <f>SUM(SSWSSW!AN$40)</f>
        <v>10.1</v>
      </c>
      <c r="AO56" s="426">
        <f>SUM(SSWSSW!AO$40)</f>
        <v>10.1</v>
      </c>
      <c r="AP56" s="426">
        <f>SUM(SSWSSW!AP$40)</f>
        <v>10.1</v>
      </c>
      <c r="AQ56" s="426">
        <f>SUM(SSWSSW!AQ$40)</f>
        <v>10.1</v>
      </c>
      <c r="AR56" s="426">
        <f>SUM(SSWSSW!AR$40)</f>
        <v>10.1</v>
      </c>
      <c r="AS56" s="426">
        <f>SUM(SSWSSW!AS$40)</f>
        <v>10.1</v>
      </c>
      <c r="AT56" s="426">
        <f>SUM(SSWSSW!AT$40)</f>
        <v>10.1</v>
      </c>
      <c r="AU56" s="426">
        <f>SUM(SSWSSW!AU$40)</f>
        <v>10.1</v>
      </c>
      <c r="AV56" s="426">
        <f>SUM(SSWSSW!AV$40)</f>
        <v>10.1</v>
      </c>
      <c r="AW56" s="426">
        <f>SUM(SSWSSW!AW$40)</f>
        <v>10.1</v>
      </c>
      <c r="AX56" s="426">
        <f>SUM(SSWSSW!AX$40)</f>
        <v>10.1</v>
      </c>
      <c r="AY56" s="426">
        <f>SUM(SSWSSW!AY$40)</f>
        <v>10.1</v>
      </c>
      <c r="AZ56" s="426">
        <f>SUM(SSWSSW!AZ$40)</f>
        <v>10.1</v>
      </c>
      <c r="BA56" s="426">
        <f>SUM(SSWSSW!BA$40)</f>
        <v>10.1</v>
      </c>
      <c r="BB56" s="426">
        <f>SUM(SSWSSW!BB$40)</f>
        <v>10.1</v>
      </c>
      <c r="BC56" s="426">
        <f>SUM(SSWSSW!BC$40)</f>
        <v>10.1</v>
      </c>
      <c r="BD56" s="426">
        <f>SUM(SSWSSW!BD$40)</f>
        <v>10.1</v>
      </c>
      <c r="BE56" s="426">
        <f>SUM(SSWSSW!BE$40)</f>
        <v>10.1</v>
      </c>
      <c r="BF56" s="426">
        <f>SUM(SSWSSW!BF$40)</f>
        <v>10.1</v>
      </c>
      <c r="BG56" s="426">
        <f>SUM(SSWSSW!BG$40)</f>
        <v>10.1</v>
      </c>
      <c r="BH56" s="426">
        <f>SUM(SSWSSW!BH$40)</f>
        <v>10.1</v>
      </c>
      <c r="BI56" s="426">
        <f>SUM(SSWSSW!BI$40)</f>
        <v>10.1</v>
      </c>
      <c r="BJ56" s="426">
        <f>SUM(SSWSSW!BJ$40)</f>
        <v>10.1</v>
      </c>
      <c r="BK56" s="426">
        <f>SUM(SSWSSW!BK$40)</f>
        <v>10.1</v>
      </c>
      <c r="BL56" s="426">
        <f>SUM(SSWSSW!BL$40)</f>
        <v>10.1</v>
      </c>
      <c r="BM56" s="426">
        <f>SUM(SSWSSW!BM$40)</f>
        <v>10.1</v>
      </c>
      <c r="BN56" s="426">
        <f>SUM(SSWSSW!BN$40)</f>
        <v>10.1</v>
      </c>
      <c r="BO56" s="426">
        <f>SUM(SSWSSW!BO$40)</f>
        <v>10.1</v>
      </c>
      <c r="BP56" s="426">
        <f>SUM(SSWSSW!BP$40)</f>
        <v>10.1</v>
      </c>
      <c r="BQ56" s="426">
        <f>SUM(SSWSSW!BQ$40)</f>
        <v>10.1</v>
      </c>
      <c r="BR56" s="426">
        <f>SUM(SSWSSW!BR$40)</f>
        <v>10.1</v>
      </c>
      <c r="BS56" s="426">
        <f>SUM(SSWSSW!BS$40)</f>
        <v>10.1</v>
      </c>
      <c r="BT56" s="426">
        <f>SUM(SSWSSW!BT$40)</f>
        <v>10.1</v>
      </c>
      <c r="BU56" s="426">
        <f>SUM(SSWSSW!BU$40)</f>
        <v>10.1</v>
      </c>
      <c r="BV56" s="426">
        <f>SUM(SSWSSW!BV$40)</f>
        <v>10.1</v>
      </c>
      <c r="BW56" s="426">
        <f>SUM(SSWSSW!BW$40)</f>
        <v>10.1</v>
      </c>
      <c r="BX56" s="426">
        <f>SUM(SSWSSW!BX$40)</f>
        <v>10.1</v>
      </c>
      <c r="BY56" s="426">
        <f>SUM(SSWSSW!BY$40)</f>
        <v>10.1</v>
      </c>
      <c r="BZ56" s="426">
        <f>SUM(SSWSSW!BZ$40)</f>
        <v>10.1</v>
      </c>
      <c r="CA56" s="426">
        <f>SUM(SSWSSW!CA$40)</f>
        <v>10.1</v>
      </c>
      <c r="CB56" s="426">
        <f>SUM(SSWSSW!CB$40)</f>
        <v>10.1</v>
      </c>
      <c r="CC56" s="426">
        <f>SUM(SSWSSW!CC$40)</f>
        <v>10.1</v>
      </c>
      <c r="CD56" s="426">
        <f>SUM(SSWSSW!CD$40)</f>
        <v>10.1</v>
      </c>
      <c r="CE56" s="426">
        <f>SUM(SSWSSW!CE$40)</f>
        <v>10.1</v>
      </c>
      <c r="CF56" s="426">
        <f>SUM(SSWSSW!CF$40)</f>
        <v>10.1</v>
      </c>
      <c r="CG56" s="426">
        <f>SUM(SSWSSW!CG$40)</f>
        <v>10.1</v>
      </c>
      <c r="CH56" s="426">
        <v>0</v>
      </c>
      <c r="CI56" s="426">
        <v>0</v>
      </c>
      <c r="CJ56" s="1236">
        <v>0</v>
      </c>
    </row>
    <row r="57" spans="2:92" ht="42.75">
      <c r="B57" s="1202" t="s">
        <v>280</v>
      </c>
      <c r="C57" s="1203" t="s">
        <v>148</v>
      </c>
      <c r="D57" s="515" t="s">
        <v>281</v>
      </c>
      <c r="E57" s="1203" t="s">
        <v>149</v>
      </c>
      <c r="F57" s="516">
        <v>1</v>
      </c>
      <c r="G57" s="427">
        <f xml:space="preserve"> ( ( SUM(SSWSSW!G$46) + SUM(SSWSSW!G$47)  -  SUM(SSWSSW!G$57) - SUM(SSWSSW!G$58) ) * 1000000 )/ ( ( SUM(SSWSSW!G$79) + SUM(SSWSSW!G$80) ) * 1000 )</f>
        <v>134.35502815744618</v>
      </c>
      <c r="H57" s="427">
        <f xml:space="preserve"> ( ( SUM(SSWSSW!H$46) + SUM(SSWSSW!H$47)  -  SUM(SSWSSW!H$57) - SUM(SSWSSW!H$58) ) * 1000000 )/ ( ( SUM(SSWSSW!H$79) + SUM(SSWSSW!H$80) ) * 1000 )</f>
        <v>134.16750691405127</v>
      </c>
      <c r="I57" s="427">
        <f xml:space="preserve"> ( ( SUM(SSWSSW!I$46) + SUM(SSWSSW!I$47)  -  SUM(SSWSSW!I$57) - SUM(SSWSSW!I$58) ) * 1000000 )/ ( ( SUM(SSWSSW!I$79) + SUM(SSWSSW!I$80) ) * 1000 )</f>
        <v>152.62167688373759</v>
      </c>
      <c r="J57" s="427">
        <f xml:space="preserve"> ( ( SUM(SSWSSW!J$46) + SUM(SSWSSW!J$47)  -  SUM(SSWSSW!J$57) - SUM(SSWSSW!J$58) ) * 1000000 )/ ( ( SUM(SSWSSW!J$79) + SUM(SSWSSW!J$80) ) * 1000 )</f>
        <v>147.60456431074323</v>
      </c>
      <c r="K57" s="427">
        <f xml:space="preserve"> ( ( SUM(SSWSSW!K$46) + SUM(SSWSSW!K$47)  -  SUM(SSWSSW!K$57) - SUM(SSWSSW!K$58) ) * 1000000 )/ ( ( SUM(SSWSSW!K$79) + SUM(SSWSSW!K$80) ) * 1000 )</f>
        <v>142.69617338110928</v>
      </c>
      <c r="L57" s="427">
        <f xml:space="preserve"> ( ( SUM(SSWSSW!L$46) + SUM(SSWSSW!L$47)  -  SUM(SSWSSW!L$57) - SUM(SSWSSW!L$58) ) * 1000000 )/ ( ( SUM(SSWSSW!L$79) + SUM(SSWSSW!L$80) ) * 1000 )</f>
        <v>137.86742834335863</v>
      </c>
      <c r="M57" s="427">
        <f xml:space="preserve"> ( ( SUM(SSWSSW!M$46) + SUM(SSWSSW!M$47)  -  SUM(SSWSSW!M$57) - SUM(SSWSSW!M$58) ) * 1000000 )/ ( ( SUM(SSWSSW!M$79) + SUM(SSWSSW!M$80) ) * 1000 )</f>
        <v>137.24364590316478</v>
      </c>
      <c r="N57" s="427">
        <f xml:space="preserve"> ( ( SUM(SSWSSW!N$46) + SUM(SSWSSW!N$47)  -  SUM(SSWSSW!N$57) - SUM(SSWSSW!N$58) ) * 1000000 )/ ( ( SUM(SSWSSW!N$79) + SUM(SSWSSW!N$80) ) * 1000 )</f>
        <v>136.7650609629487</v>
      </c>
      <c r="O57" s="427">
        <f xml:space="preserve"> ( ( SUM(SSWSSW!O$46) + SUM(SSWSSW!O$47)  -  SUM(SSWSSW!O$57) - SUM(SSWSSW!O$58) ) * 1000000 )/ ( ( SUM(SSWSSW!O$79) + SUM(SSWSSW!O$80) ) * 1000 )</f>
        <v>136.32061763703453</v>
      </c>
      <c r="P57" s="427">
        <f xml:space="preserve"> ( ( SUM(SSWSSW!P$46) + SUM(SSWSSW!P$47)  -  SUM(SSWSSW!P$57) - SUM(SSWSSW!P$58) ) * 1000000 )/ ( ( SUM(SSWSSW!P$79) + SUM(SSWSSW!P$80) ) * 1000 )</f>
        <v>135.90397743090972</v>
      </c>
      <c r="Q57" s="427">
        <f xml:space="preserve"> ( ( SUM(SSWSSW!Q$46) + SUM(SSWSSW!Q$47)  -  SUM(SSWSSW!Q$57) - SUM(SSWSSW!Q$58) ) * 1000000 )/ ( ( SUM(SSWSSW!Q$79) + SUM(SSWSSW!Q$80) ) * 1000 )</f>
        <v>135.52234730628032</v>
      </c>
      <c r="R57" s="427">
        <f xml:space="preserve"> ( ( SUM(SSWSSW!R$46) + SUM(SSWSSW!R$47)  -  SUM(SSWSSW!R$57) - SUM(SSWSSW!R$58) ) * 1000000 )/ ( ( SUM(SSWSSW!R$79) + SUM(SSWSSW!R$80) ) * 1000 )</f>
        <v>135.17603711417959</v>
      </c>
      <c r="S57" s="427">
        <f xml:space="preserve"> ( ( SUM(SSWSSW!S$46) + SUM(SSWSSW!S$47)  -  SUM(SSWSSW!S$57) - SUM(SSWSSW!S$58) ) * 1000000 )/ ( ( SUM(SSWSSW!S$79) + SUM(SSWSSW!S$80) ) * 1000 )</f>
        <v>134.83574230650939</v>
      </c>
      <c r="T57" s="427">
        <f xml:space="preserve"> ( ( SUM(SSWSSW!T$46) + SUM(SSWSSW!T$47)  -  SUM(SSWSSW!T$57) - SUM(SSWSSW!T$58) ) * 1000000 )/ ( ( SUM(SSWSSW!T$79) + SUM(SSWSSW!T$80) ) * 1000 )</f>
        <v>134.50243923094294</v>
      </c>
      <c r="U57" s="427">
        <f xml:space="preserve"> ( ( SUM(SSWSSW!U$46) + SUM(SSWSSW!U$47)  -  SUM(SSWSSW!U$57) - SUM(SSWSSW!U$58) ) * 1000000 )/ ( ( SUM(SSWSSW!U$79) + SUM(SSWSSW!U$80) ) * 1000 )</f>
        <v>134.18123017847444</v>
      </c>
      <c r="V57" s="427">
        <f xml:space="preserve"> ( ( SUM(SSWSSW!V$46) + SUM(SSWSSW!V$47)  -  SUM(SSWSSW!V$57) - SUM(SSWSSW!V$58) ) * 1000000 )/ ( ( SUM(SSWSSW!V$79) + SUM(SSWSSW!V$80) ) * 1000 )</f>
        <v>133.86524107668637</v>
      </c>
      <c r="W57" s="427">
        <f xml:space="preserve"> ( ( SUM(SSWSSW!W$46) + SUM(SSWSSW!W$47)  -  SUM(SSWSSW!W$57) - SUM(SSWSSW!W$58) ) * 1000000 )/ ( ( SUM(SSWSSW!W$79) + SUM(SSWSSW!W$80) ) * 1000 )</f>
        <v>133.62593633538731</v>
      </c>
      <c r="X57" s="427">
        <f xml:space="preserve"> ( ( SUM(SSWSSW!X$46) + SUM(SSWSSW!X$47)  -  SUM(SSWSSW!X$57) - SUM(SSWSSW!X$58) ) * 1000000 )/ ( ( SUM(SSWSSW!X$79) + SUM(SSWSSW!X$80) ) * 1000 )</f>
        <v>133.39339508571317</v>
      </c>
      <c r="Y57" s="427">
        <f xml:space="preserve"> ( ( SUM(SSWSSW!Y$46) + SUM(SSWSSW!Y$47)  -  SUM(SSWSSW!Y$57) - SUM(SSWSSW!Y$58) ) * 1000000 )/ ( ( SUM(SSWSSW!Y$79) + SUM(SSWSSW!Y$80) ) * 1000 )</f>
        <v>133.16912296855477</v>
      </c>
      <c r="Z57" s="427">
        <f xml:space="preserve"> ( ( SUM(SSWSSW!Z$46) + SUM(SSWSSW!Z$47)  -  SUM(SSWSSW!Z$57) - SUM(SSWSSW!Z$58) ) * 1000000 )/ ( ( SUM(SSWSSW!Z$79) + SUM(SSWSSW!Z$80) ) * 1000 )</f>
        <v>132.95138419734053</v>
      </c>
      <c r="AA57" s="427">
        <f xml:space="preserve"> ( ( SUM(SSWSSW!AA$46) + SUM(SSWSSW!AA$47)  -  SUM(SSWSSW!AA$57) - SUM(SSWSSW!AA$58) ) * 1000000 )/ ( ( SUM(SSWSSW!AA$79) + SUM(SSWSSW!AA$80) ) * 1000 )</f>
        <v>132.73880240761045</v>
      </c>
      <c r="AB57" s="427">
        <f xml:space="preserve"> ( ( SUM(SSWSSW!AB$46) + SUM(SSWSSW!AB$47)  -  SUM(SSWSSW!AB$57) - SUM(SSWSSW!AB$58) ) * 1000000 )/ ( ( SUM(SSWSSW!AB$79) + SUM(SSWSSW!AB$80) ) * 1000 )</f>
        <v>132.53210753877468</v>
      </c>
      <c r="AC57" s="427">
        <f xml:space="preserve"> ( ( SUM(SSWSSW!AC$46) + SUM(SSWSSW!AC$47)  -  SUM(SSWSSW!AC$57) - SUM(SSWSSW!AC$58) ) * 1000000 )/ ( ( SUM(SSWSSW!AC$79) + SUM(SSWSSW!AC$80) ) * 1000 )</f>
        <v>132.33218086880436</v>
      </c>
      <c r="AD57" s="427">
        <f xml:space="preserve"> ( ( SUM(SSWSSW!AD$46) + SUM(SSWSSW!AD$47)  -  SUM(SSWSSW!AD$57) - SUM(SSWSSW!AD$58) ) * 1000000 )/ ( ( SUM(SSWSSW!AD$79) + SUM(SSWSSW!AD$80) ) * 1000 )</f>
        <v>132.13614292612303</v>
      </c>
      <c r="AE57" s="427">
        <f xml:space="preserve"> ( ( SUM(SSWSSW!AE$46) + SUM(SSWSSW!AE$47)  -  SUM(SSWSSW!AE$57) - SUM(SSWSSW!AE$58) ) * 1000000 )/ ( ( SUM(SSWSSW!AE$79) + SUM(SSWSSW!AE$80) ) * 1000 )</f>
        <v>131.9484614424278</v>
      </c>
      <c r="AF57" s="427">
        <f xml:space="preserve"> ( ( SUM(SSWSSW!AF$46) + SUM(SSWSSW!AF$47)  -  SUM(SSWSSW!AF$57) - SUM(SSWSSW!AF$58) ) * 1000000 )/ ( ( SUM(SSWSSW!AF$79) + SUM(SSWSSW!AF$80) ) * 1000 )</f>
        <v>131.76607655547386</v>
      </c>
      <c r="AG57" s="427">
        <f xml:space="preserve"> ( ( SUM(SSWSSW!AG$46) + SUM(SSWSSW!AG$47)  -  SUM(SSWSSW!AG$57) - SUM(SSWSSW!AG$58) ) * 1000000 )/ ( ( SUM(SSWSSW!AG$79) + SUM(SSWSSW!AG$80) ) * 1000 )</f>
        <v>131.59608388715603</v>
      </c>
      <c r="AH57" s="427">
        <f xml:space="preserve"> ( ( SUM(SSWSSW!AH$46) + SUM(SSWSSW!AH$47)  -  SUM(SSWSSW!AH$57) - SUM(SSWSSW!AH$58) ) * 1000000 )/ ( ( SUM(SSWSSW!AH$79) + SUM(SSWSSW!AH$80) ) * 1000 )</f>
        <v>131.43232914907693</v>
      </c>
      <c r="AI57" s="427">
        <f xml:space="preserve"> ( ( SUM(SSWSSW!AI$46) + SUM(SSWSSW!AI$47)  -  SUM(SSWSSW!AI$57) - SUM(SSWSSW!AI$58) ) * 1000000 )/ ( ( SUM(SSWSSW!AI$79) + SUM(SSWSSW!AI$80) ) * 1000 )</f>
        <v>131.26970293673864</v>
      </c>
      <c r="AJ57" s="427">
        <f xml:space="preserve"> ( ( SUM(SSWSSW!AJ$46) + SUM(SSWSSW!AJ$47)  -  SUM(SSWSSW!AJ$57) - SUM(SSWSSW!AJ$58) ) * 1000000 )/ ( ( SUM(SSWSSW!AJ$79) + SUM(SSWSSW!AJ$80) ) * 1000 )</f>
        <v>131.10829631231525</v>
      </c>
      <c r="AK57" s="427">
        <f xml:space="preserve"> ( ( SUM(SSWSSW!AK$46) + SUM(SSWSSW!AK$47)  -  SUM(SSWSSW!AK$57) - SUM(SSWSSW!AK$58) ) * 1000000 )/ ( ( SUM(SSWSSW!AK$79) + SUM(SSWSSW!AK$80) ) * 1000 )</f>
        <v>130.94798631453347</v>
      </c>
      <c r="AL57" s="427">
        <f xml:space="preserve"> ( ( SUM(SSWSSW!AL$46) + SUM(SSWSSW!AL$47)  -  SUM(SSWSSW!AL$57) - SUM(SSWSSW!AL$58) ) * 1000000 )/ ( ( SUM(SSWSSW!AL$79) + SUM(SSWSSW!AL$80) ) * 1000 )</f>
        <v>130.9672276638444</v>
      </c>
      <c r="AM57" s="427">
        <f xml:space="preserve"> ( ( SUM(SSWSSW!AM$46) + SUM(SSWSSW!AM$47)  -  SUM(SSWSSW!AM$57) - SUM(SSWSSW!AM$58) ) * 1000000 )/ ( ( SUM(SSWSSW!AM$79) + SUM(SSWSSW!AM$80) ) * 1000 )</f>
        <v>130.98708019156783</v>
      </c>
      <c r="AN57" s="427">
        <f xml:space="preserve"> ( ( SUM(SSWSSW!AN$46) + SUM(SSWSSW!AN$47)  -  SUM(SSWSSW!AN$57) - SUM(SSWSSW!AN$58) ) * 1000000 )/ ( ( SUM(SSWSSW!AN$79) + SUM(SSWSSW!AN$80) ) * 1000 )</f>
        <v>131.00757566173252</v>
      </c>
      <c r="AO57" s="427">
        <f xml:space="preserve"> ( ( SUM(SSWSSW!AO$46) + SUM(SSWSSW!AO$47)  -  SUM(SSWSSW!AO$57) - SUM(SSWSSW!AO$58) ) * 1000000 )/ ( ( SUM(SSWSSW!AO$79) + SUM(SSWSSW!AO$80) ) * 1000 )</f>
        <v>131.02863662499047</v>
      </c>
      <c r="AP57" s="427">
        <f xml:space="preserve"> ( ( SUM(SSWSSW!AP$46) + SUM(SSWSSW!AP$47)  -  SUM(SSWSSW!AP$57) - SUM(SSWSSW!AP$58) ) * 1000000 )/ ( ( SUM(SSWSSW!AP$79) + SUM(SSWSSW!AP$80) ) * 1000 )</f>
        <v>131.05026764476833</v>
      </c>
      <c r="AQ57" s="427">
        <f xml:space="preserve"> ( ( SUM(SSWSSW!AQ$46) + SUM(SSWSSW!AQ$47)  -  SUM(SSWSSW!AQ$57) - SUM(SSWSSW!AQ$58) ) * 1000000 )/ ( ( SUM(SSWSSW!AQ$79) + SUM(SSWSSW!AQ$80) ) * 1000 )</f>
        <v>131.07241970850129</v>
      </c>
      <c r="AR57" s="427">
        <f xml:space="preserve"> ( ( SUM(SSWSSW!AR$46) + SUM(SSWSSW!AR$47)  -  SUM(SSWSSW!AR$57) - SUM(SSWSSW!AR$58) ) * 1000000 )/ ( ( SUM(SSWSSW!AR$79) + SUM(SSWSSW!AR$80) ) * 1000 )</f>
        <v>131.09512370029009</v>
      </c>
      <c r="AS57" s="427">
        <f xml:space="preserve"> ( ( SUM(SSWSSW!AS$46) + SUM(SSWSSW!AS$47)  -  SUM(SSWSSW!AS$57) - SUM(SSWSSW!AS$58) ) * 1000000 )/ ( ( SUM(SSWSSW!AS$79) + SUM(SSWSSW!AS$80) ) * 1000 )</f>
        <v>131.11827889132368</v>
      </c>
      <c r="AT57" s="427">
        <f xml:space="preserve"> ( ( SUM(SSWSSW!AT$46) + SUM(SSWSSW!AT$47)  -  SUM(SSWSSW!AT$57) - SUM(SSWSSW!AT$58) ) * 1000000 )/ ( ( SUM(SSWSSW!AT$79) + SUM(SSWSSW!AT$80) ) * 1000 )</f>
        <v>131.14189080936342</v>
      </c>
      <c r="AU57" s="427">
        <f xml:space="preserve"> ( ( SUM(SSWSSW!AU$46) + SUM(SSWSSW!AU$47)  -  SUM(SSWSSW!AU$57) - SUM(SSWSSW!AU$58) ) * 1000000 )/ ( ( SUM(SSWSSW!AU$79) + SUM(SSWSSW!AU$80) ) * 1000 )</f>
        <v>131.16593865230678</v>
      </c>
      <c r="AV57" s="427">
        <f xml:space="preserve"> ( ( SUM(SSWSSW!AV$46) + SUM(SSWSSW!AV$47)  -  SUM(SSWSSW!AV$57) - SUM(SSWSSW!AV$58) ) * 1000000 )/ ( ( SUM(SSWSSW!AV$79) + SUM(SSWSSW!AV$80) ) * 1000 )</f>
        <v>131.19037675434663</v>
      </c>
      <c r="AW57" s="427">
        <f xml:space="preserve"> ( ( SUM(SSWSSW!AW$46) + SUM(SSWSSW!AW$47)  -  SUM(SSWSSW!AW$57) - SUM(SSWSSW!AW$58) ) * 1000000 )/ ( ( SUM(SSWSSW!AW$79) + SUM(SSWSSW!AW$80) ) * 1000 )</f>
        <v>131.21521092803104</v>
      </c>
      <c r="AX57" s="427">
        <f xml:space="preserve"> ( ( SUM(SSWSSW!AX$46) + SUM(SSWSSW!AX$47)  -  SUM(SSWSSW!AX$57) - SUM(SSWSSW!AX$58) ) * 1000000 )/ ( ( SUM(SSWSSW!AX$79) + SUM(SSWSSW!AX$80) ) * 1000 )</f>
        <v>131.24017496322438</v>
      </c>
      <c r="AY57" s="427">
        <f xml:space="preserve"> ( ( SUM(SSWSSW!AY$46) + SUM(SSWSSW!AY$47)  -  SUM(SSWSSW!AY$57) - SUM(SSWSSW!AY$58) ) * 1000000 )/ ( ( SUM(SSWSSW!AY$79) + SUM(SSWSSW!AY$80) ) * 1000 )</f>
        <v>131.26523661521395</v>
      </c>
      <c r="AZ57" s="427">
        <f xml:space="preserve"> ( ( SUM(SSWSSW!AZ$46) + SUM(SSWSSW!AZ$47)  -  SUM(SSWSSW!AZ$57) - SUM(SSWSSW!AZ$58) ) * 1000000 )/ ( ( SUM(SSWSSW!AZ$79) + SUM(SSWSSW!AZ$80) ) * 1000 )</f>
        <v>131.29041363344976</v>
      </c>
      <c r="BA57" s="427">
        <f xml:space="preserve"> ( ( SUM(SSWSSW!BA$46) + SUM(SSWSSW!BA$47)  -  SUM(SSWSSW!BA$57) - SUM(SSWSSW!BA$58) ) * 1000000 )/ ( ( SUM(SSWSSW!BA$79) + SUM(SSWSSW!BA$80) ) * 1000 )</f>
        <v>131.31569848349298</v>
      </c>
      <c r="BB57" s="427">
        <f xml:space="preserve"> ( ( SUM(SSWSSW!BB$46) + SUM(SSWSSW!BB$47)  -  SUM(SSWSSW!BB$57) - SUM(SSWSSW!BB$58) ) * 1000000 )/ ( ( SUM(SSWSSW!BB$79) + SUM(SSWSSW!BB$80) ) * 1000 )</f>
        <v>131.34103517187279</v>
      </c>
      <c r="BC57" s="427">
        <f xml:space="preserve"> ( ( SUM(SSWSSW!BC$46) + SUM(SSWSSW!BC$47)  -  SUM(SSWSSW!BC$57) - SUM(SSWSSW!BC$58) ) * 1000000 )/ ( ( SUM(SSWSSW!BC$79) + SUM(SSWSSW!BC$80) ) * 1000 )</f>
        <v>131.36648908233778</v>
      </c>
      <c r="BD57" s="427">
        <f xml:space="preserve"> ( ( SUM(SSWSSW!BD$46) + SUM(SSWSSW!BD$47)  -  SUM(SSWSSW!BD$57) - SUM(SSWSSW!BD$58) ) * 1000000 )/ ( ( SUM(SSWSSW!BD$79) + SUM(SSWSSW!BD$80) ) * 1000 )</f>
        <v>131.39198040531522</v>
      </c>
      <c r="BE57" s="427">
        <f xml:space="preserve"> ( ( SUM(SSWSSW!BE$46) + SUM(SSWSSW!BE$47)  -  SUM(SSWSSW!BE$57) - SUM(SSWSSW!BE$58) ) * 1000000 )/ ( ( SUM(SSWSSW!BE$79) + SUM(SSWSSW!BE$80) ) * 1000 )</f>
        <v>131.41747888741929</v>
      </c>
      <c r="BF57" s="427">
        <f xml:space="preserve"> ( ( SUM(SSWSSW!BF$46) + SUM(SSWSSW!BF$47)  -  SUM(SSWSSW!BF$57) - SUM(SSWSSW!BF$58) ) * 1000000 )/ ( ( SUM(SSWSSW!BF$79) + SUM(SSWSSW!BF$80) ) * 1000 )</f>
        <v>131.44307238990504</v>
      </c>
      <c r="BG57" s="427">
        <f xml:space="preserve"> ( ( SUM(SSWSSW!BG$46) + SUM(SSWSSW!BG$47)  -  SUM(SSWSSW!BG$57) - SUM(SSWSSW!BG$58) ) * 1000000 )/ ( ( SUM(SSWSSW!BG$79) + SUM(SSWSSW!BG$80) ) * 1000 )</f>
        <v>131.46863619990756</v>
      </c>
      <c r="BH57" s="427">
        <f xml:space="preserve"> ( ( SUM(SSWSSW!BH$46) + SUM(SSWSSW!BH$47)  -  SUM(SSWSSW!BH$57) - SUM(SSWSSW!BH$58) ) * 1000000 )/ ( ( SUM(SSWSSW!BH$79) + SUM(SSWSSW!BH$80) ) * 1000 )</f>
        <v>131.49428046273172</v>
      </c>
      <c r="BI57" s="427">
        <f xml:space="preserve"> ( ( SUM(SSWSSW!BI$46) + SUM(SSWSSW!BI$47)  -  SUM(SSWSSW!BI$57) - SUM(SSWSSW!BI$58) ) * 1000000 )/ ( ( SUM(SSWSSW!BI$79) + SUM(SSWSSW!BI$80) ) * 1000 )</f>
        <v>131.51990519442282</v>
      </c>
      <c r="BJ57" s="427">
        <f xml:space="preserve"> ( ( SUM(SSWSSW!BJ$46) + SUM(SSWSSW!BJ$47)  -  SUM(SSWSSW!BJ$57) - SUM(SSWSSW!BJ$58) ) * 1000000 )/ ( ( SUM(SSWSSW!BJ$79) + SUM(SSWSSW!BJ$80) ) * 1000 )</f>
        <v>131.5455956273168</v>
      </c>
      <c r="BK57" s="427">
        <f xml:space="preserve"> ( ( SUM(SSWSSW!BK$46) + SUM(SSWSSW!BK$47)  -  SUM(SSWSSW!BK$57) - SUM(SSWSSW!BK$58) ) * 1000000 )/ ( ( SUM(SSWSSW!BK$79) + SUM(SSWSSW!BK$80) ) * 1000 )</f>
        <v>131.57123080391031</v>
      </c>
      <c r="BL57" s="427">
        <f xml:space="preserve"> ( ( SUM(SSWSSW!BL$46) + SUM(SSWSSW!BL$47)  -  SUM(SSWSSW!BL$57) - SUM(SSWSSW!BL$58) ) * 1000000 )/ ( ( SUM(SSWSSW!BL$79) + SUM(SSWSSW!BL$80) ) * 1000 )</f>
        <v>131.59685033502819</v>
      </c>
      <c r="BM57" s="427">
        <f xml:space="preserve"> ( ( SUM(SSWSSW!BM$46) + SUM(SSWSSW!BM$47)  -  SUM(SSWSSW!BM$57) - SUM(SSWSSW!BM$58) ) * 1000000 )/ ( ( SUM(SSWSSW!BM$79) + SUM(SSWSSW!BM$80) ) * 1000 )</f>
        <v>131.62247025399188</v>
      </c>
      <c r="BN57" s="427">
        <f xml:space="preserve"> ( ( SUM(SSWSSW!BN$46) + SUM(SSWSSW!BN$47)  -  SUM(SSWSSW!BN$57) - SUM(SSWSSW!BN$58) ) * 1000000 )/ ( ( SUM(SSWSSW!BN$79) + SUM(SSWSSW!BN$80) ) * 1000 )</f>
        <v>131.648061944711</v>
      </c>
      <c r="BO57" s="427">
        <f xml:space="preserve"> ( ( SUM(SSWSSW!BO$46) + SUM(SSWSSW!BO$47)  -  SUM(SSWSSW!BO$57) - SUM(SSWSSW!BO$58) ) * 1000000 )/ ( ( SUM(SSWSSW!BO$79) + SUM(SSWSSW!BO$80) ) * 1000 )</f>
        <v>131.67361929385646</v>
      </c>
      <c r="BP57" s="427">
        <f xml:space="preserve"> ( ( SUM(SSWSSW!BP$46) + SUM(SSWSSW!BP$47)  -  SUM(SSWSSW!BP$57) - SUM(SSWSSW!BP$58) ) * 1000000 )/ ( ( SUM(SSWSSW!BP$79) + SUM(SSWSSW!BP$80) ) * 1000 )</f>
        <v>131.6991146340155</v>
      </c>
      <c r="BQ57" s="427">
        <f xml:space="preserve"> ( ( SUM(SSWSSW!BQ$46) + SUM(SSWSSW!BQ$47)  -  SUM(SSWSSW!BQ$57) - SUM(SSWSSW!BQ$58) ) * 1000000 )/ ( ( SUM(SSWSSW!BQ$79) + SUM(SSWSSW!BQ$80) ) * 1000 )</f>
        <v>131.72452113029416</v>
      </c>
      <c r="BR57" s="427">
        <f xml:space="preserve"> ( ( SUM(SSWSSW!BR$46) + SUM(SSWSSW!BR$47)  -  SUM(SSWSSW!BR$57) - SUM(SSWSSW!BR$58) ) * 1000000 )/ ( ( SUM(SSWSSW!BR$79) + SUM(SSWSSW!BR$80) ) * 1000 )</f>
        <v>131.74989842317279</v>
      </c>
      <c r="BS57" s="427">
        <f xml:space="preserve"> ( ( SUM(SSWSSW!BS$46) + SUM(SSWSSW!BS$47)  -  SUM(SSWSSW!BS$57) - SUM(SSWSSW!BS$58) ) * 1000000 )/ ( ( SUM(SSWSSW!BS$79) + SUM(SSWSSW!BS$80) ) * 1000 )</f>
        <v>131.77517649298153</v>
      </c>
      <c r="BT57" s="427">
        <f xml:space="preserve"> ( ( SUM(SSWSSW!BT$46) + SUM(SSWSSW!BT$47)  -  SUM(SSWSSW!BT$57) - SUM(SSWSSW!BT$58) ) * 1000000 )/ ( ( SUM(SSWSSW!BT$79) + SUM(SSWSSW!BT$80) ) * 1000 )</f>
        <v>131.80041433697403</v>
      </c>
      <c r="BU57" s="427">
        <f xml:space="preserve"> ( ( SUM(SSWSSW!BU$46) + SUM(SSWSSW!BU$47)  -  SUM(SSWSSW!BU$57) - SUM(SSWSSW!BU$58) ) * 1000000 )/ ( ( SUM(SSWSSW!BU$79) + SUM(SSWSSW!BU$80) ) * 1000 )</f>
        <v>131.82554329908405</v>
      </c>
      <c r="BV57" s="427">
        <f xml:space="preserve"> ( ( SUM(SSWSSW!BV$46) + SUM(SSWSSW!BV$47)  -  SUM(SSWSSW!BV$57) - SUM(SSWSSW!BV$58) ) * 1000000 )/ ( ( SUM(SSWSSW!BV$79) + SUM(SSWSSW!BV$80) ) * 1000 )</f>
        <v>131.85057969604793</v>
      </c>
      <c r="BW57" s="427">
        <f xml:space="preserve"> ( ( SUM(SSWSSW!BW$46) + SUM(SSWSSW!BW$47)  -  SUM(SSWSSW!BW$57) - SUM(SSWSSW!BW$58) ) * 1000000 )/ ( ( SUM(SSWSSW!BW$79) + SUM(SSWSSW!BW$80) ) * 1000 )</f>
        <v>131.87556055439137</v>
      </c>
      <c r="BX57" s="427">
        <f xml:space="preserve"> ( ( SUM(SSWSSW!BX$46) + SUM(SSWSSW!BX$47)  -  SUM(SSWSSW!BX$57) - SUM(SSWSSW!BX$58) ) * 1000000 )/ ( ( SUM(SSWSSW!BX$79) + SUM(SSWSSW!BX$80) ) * 1000 )</f>
        <v>131.90037753279933</v>
      </c>
      <c r="BY57" s="427">
        <f xml:space="preserve"> ( ( SUM(SSWSSW!BY$46) + SUM(SSWSSW!BY$47)  -  SUM(SSWSSW!BY$57) - SUM(SSWSSW!BY$58) ) * 1000000 )/ ( ( SUM(SSWSSW!BY$79) + SUM(SSWSSW!BY$80) ) * 1000 )</f>
        <v>131.9250888750426</v>
      </c>
      <c r="BZ57" s="427">
        <f xml:space="preserve"> ( ( SUM(SSWSSW!BZ$46) + SUM(SSWSSW!BZ$47)  -  SUM(SSWSSW!BZ$57) - SUM(SSWSSW!BZ$58) ) * 1000000 )/ ( ( SUM(SSWSSW!BZ$79) + SUM(SSWSSW!BZ$80) ) * 1000 )</f>
        <v>131.94969030763787</v>
      </c>
      <c r="CA57" s="427">
        <f xml:space="preserve"> ( ( SUM(SSWSSW!CA$46) + SUM(SSWSSW!CA$47)  -  SUM(SSWSSW!CA$57) - SUM(SSWSSW!CA$58) ) * 1000000 )/ ( ( SUM(SSWSSW!CA$79) + SUM(SSWSSW!CA$80) ) * 1000 )</f>
        <v>131.97415754732091</v>
      </c>
      <c r="CB57" s="427">
        <f xml:space="preserve"> ( ( SUM(SSWSSW!CB$46) + SUM(SSWSSW!CB$47)  -  SUM(SSWSSW!CB$57) - SUM(SSWSSW!CB$58) ) * 1000000 )/ ( ( SUM(SSWSSW!CB$79) + SUM(SSWSSW!CB$80) ) * 1000 )</f>
        <v>131.99846705507983</v>
      </c>
      <c r="CC57" s="427">
        <f xml:space="preserve"> ( ( SUM(SSWSSW!CC$46) + SUM(SSWSSW!CC$47)  -  SUM(SSWSSW!CC$57) - SUM(SSWSSW!CC$58) ) * 1000000 )/ ( ( SUM(SSWSSW!CC$79) + SUM(SSWSSW!CC$80) ) * 1000 )</f>
        <v>132.02267513993144</v>
      </c>
      <c r="CD57" s="427">
        <f xml:space="preserve"> ( ( SUM(SSWSSW!CD$46) + SUM(SSWSSW!CD$47)  -  SUM(SSWSSW!CD$57) - SUM(SSWSSW!CD$58) ) * 1000000 )/ ( ( SUM(SSWSSW!CD$79) + SUM(SSWSSW!CD$80) ) * 1000 )</f>
        <v>132.04671860938086</v>
      </c>
      <c r="CE57" s="427">
        <f xml:space="preserve"> ( ( SUM(SSWSSW!CE$46) + SUM(SSWSSW!CE$47)  -  SUM(SSWSSW!CE$57) - SUM(SSWSSW!CE$58) ) * 1000000 )/ ( ( SUM(SSWSSW!CE$79) + SUM(SSWSSW!CE$80) ) * 1000 )</f>
        <v>132.07059447514101</v>
      </c>
      <c r="CF57" s="427">
        <f xml:space="preserve"> ( ( SUM(SSWSSW!CF$46) + SUM(SSWSSW!CF$47)  -  SUM(SSWSSW!CF$57) - SUM(SSWSSW!CF$58) ) * 1000000 )/ ( ( SUM(SSWSSW!CF$79) + SUM(SSWSSW!CF$80) ) * 1000 )</f>
        <v>132.09433898443888</v>
      </c>
      <c r="CG57" s="427">
        <f xml:space="preserve"> ( ( SUM(SSWSSW!CG$46) + SUM(SSWSSW!CG$47)  -  SUM(SSWSSW!CG$57) - SUM(SSWSSW!CG$58) ) * 1000000 )/ ( ( SUM(SSWSSW!CG$79) + SUM(SSWSSW!CG$80) ) * 1000 )</f>
        <v>132.11792915443567</v>
      </c>
      <c r="CH57" s="427" t="e">
        <v>#DIV/0!</v>
      </c>
      <c r="CI57" s="427" t="e">
        <v>#DIV/0!</v>
      </c>
      <c r="CJ57" s="1237" t="e">
        <v>#DIV/0!</v>
      </c>
    </row>
    <row r="58" spans="2:92" ht="28.5">
      <c r="B58" s="1204" t="s">
        <v>282</v>
      </c>
      <c r="C58" s="1205" t="s">
        <v>283</v>
      </c>
      <c r="D58" s="517" t="s">
        <v>284</v>
      </c>
      <c r="E58" s="1205" t="s">
        <v>285</v>
      </c>
      <c r="F58" s="518">
        <v>1</v>
      </c>
      <c r="G58" s="428">
        <f>( SUM(SSWSSW!G$66) ) / ( SUM(SSWSSW!G$66) + SUM(SSWSSW!G$73) + SUM(SSWSSW!G$74) + SUM(SSWSSW!G$75) )</f>
        <v>0.386645436952257</v>
      </c>
      <c r="H58" s="428">
        <f>( SUM(SSWSSW!H$66) ) / ( SUM(SSWSSW!H$66) + SUM(SSWSSW!H$73) + SUM(SSWSSW!H$74) + SUM(SSWSSW!H$75) )</f>
        <v>0.40083373746136275</v>
      </c>
      <c r="I58" s="428">
        <f>( SUM(SSWSSW!I$66) ) / ( SUM(SSWSSW!I$66) + SUM(SSWSSW!I$73) + SUM(SSWSSW!I$74) + SUM(SSWSSW!I$75) )</f>
        <v>0.40814223870393651</v>
      </c>
      <c r="J58" s="428">
        <f>( SUM(SSWSSW!J$66) ) / ( SUM(SSWSSW!J$66) + SUM(SSWSSW!J$73) + SUM(SSWSSW!J$74) + SUM(SSWSSW!J$75) )</f>
        <v>0.423124056977915</v>
      </c>
      <c r="K58" s="428">
        <f>( SUM(SSWSSW!K$66) ) / ( SUM(SSWSSW!K$66) + SUM(SSWSSW!K$73) + SUM(SSWSSW!K$74) + SUM(SSWSSW!K$75) )</f>
        <v>0.43795555872373282</v>
      </c>
      <c r="L58" s="428">
        <f>( SUM(SSWSSW!L$66) ) / ( SUM(SSWSSW!L$66) + SUM(SSWSSW!L$73) + SUM(SSWSSW!L$74) + SUM(SSWSSW!L$75) )</f>
        <v>0.4523543279231273</v>
      </c>
      <c r="M58" s="428">
        <f>( SUM(SSWSSW!M$66) ) / ( SUM(SSWSSW!M$66) + SUM(SSWSSW!M$73) + SUM(SSWSSW!M$74) + SUM(SSWSSW!M$75) )</f>
        <v>0.46661673840097667</v>
      </c>
      <c r="N58" s="428">
        <f>( SUM(SSWSSW!N$66) ) / ( SUM(SSWSSW!N$66) + SUM(SSWSSW!N$73) + SUM(SSWSSW!N$74) + SUM(SSWSSW!N$75) )</f>
        <v>0.48072125470478577</v>
      </c>
      <c r="O58" s="428">
        <f>( SUM(SSWSSW!O$66) ) / ( SUM(SSWSSW!O$66) + SUM(SSWSSW!O$73) + SUM(SSWSSW!O$74) + SUM(SSWSSW!O$75) )</f>
        <v>0.49461401279319389</v>
      </c>
      <c r="P58" s="428">
        <f>( SUM(SSWSSW!P$66) ) / ( SUM(SSWSSW!P$66) + SUM(SSWSSW!P$73) + SUM(SSWSSW!P$74) + SUM(SSWSSW!P$75) )</f>
        <v>0.50833195016204658</v>
      </c>
      <c r="Q58" s="428">
        <f>( SUM(SSWSSW!Q$66) ) / ( SUM(SSWSSW!Q$66) + SUM(SSWSSW!Q$73) + SUM(SSWSSW!Q$74) + SUM(SSWSSW!Q$75) )</f>
        <v>0.52181243885476891</v>
      </c>
      <c r="R58" s="428">
        <f>( SUM(SSWSSW!R$66) ) / ( SUM(SSWSSW!R$66) + SUM(SSWSSW!R$73) + SUM(SSWSSW!R$74) + SUM(SSWSSW!R$75) )</f>
        <v>0.53509822478912727</v>
      </c>
      <c r="S58" s="428">
        <f>( SUM(SSWSSW!S$66) ) / ( SUM(SSWSSW!S$66) + SUM(SSWSSW!S$73) + SUM(SSWSSW!S$74) + SUM(SSWSSW!S$75) )</f>
        <v>0.54814163259766857</v>
      </c>
      <c r="T58" s="428">
        <f>( SUM(SSWSSW!T$66) ) / ( SUM(SSWSSW!T$66) + SUM(SSWSSW!T$73) + SUM(SSWSSW!T$74) + SUM(SSWSSW!T$75) )</f>
        <v>0.56086789795677472</v>
      </c>
      <c r="U58" s="428">
        <f>( SUM(SSWSSW!U$66) ) / ( SUM(SSWSSW!U$66) + SUM(SSWSSW!U$73) + SUM(SSWSSW!U$74) + SUM(SSWSSW!U$75) )</f>
        <v>0.57324416763463637</v>
      </c>
      <c r="V58" s="428">
        <f>( SUM(SSWSSW!V$66) ) / ( SUM(SSWSSW!V$66) + SUM(SSWSSW!V$73) + SUM(SSWSSW!V$74) + SUM(SSWSSW!V$75) )</f>
        <v>0.58523743028322195</v>
      </c>
      <c r="W58" s="428">
        <f>( SUM(SSWSSW!W$66) ) / ( SUM(SSWSSW!W$66) + SUM(SSWSSW!W$73) + SUM(SSWSSW!W$74) + SUM(SSWSSW!W$75) )</f>
        <v>0.5968143941591556</v>
      </c>
      <c r="X58" s="428">
        <f>( SUM(SSWSSW!X$66) ) / ( SUM(SSWSSW!X$66) + SUM(SSWSSW!X$73) + SUM(SSWSSW!X$74) + SUM(SSWSSW!X$75) )</f>
        <v>0.60794135753991074</v>
      </c>
      <c r="Y58" s="428">
        <f>( SUM(SSWSSW!Y$66) ) / ( SUM(SSWSSW!Y$66) + SUM(SSWSSW!Y$73) + SUM(SSWSSW!Y$74) + SUM(SSWSSW!Y$75) )</f>
        <v>0.61862618365367472</v>
      </c>
      <c r="Z58" s="428">
        <f>( SUM(SSWSSW!Z$66) ) / ( SUM(SSWSSW!Z$66) + SUM(SSWSSW!Z$73) + SUM(SSWSSW!Z$74) + SUM(SSWSSW!Z$75) )</f>
        <v>0.6288761502409953</v>
      </c>
      <c r="AA58" s="428">
        <f>( SUM(SSWSSW!AA$66) ) / ( SUM(SSWSSW!AA$66) + SUM(SSWSSW!AA$73) + SUM(SSWSSW!AA$74) + SUM(SSWSSW!AA$75) )</f>
        <v>0.63869794696550874</v>
      </c>
      <c r="AB58" s="428">
        <f>( SUM(SSWSSW!AB$66) ) / ( SUM(SSWSSW!AB$66) + SUM(SSWSSW!AB$73) + SUM(SSWSSW!AB$74) + SUM(SSWSSW!AB$75) )</f>
        <v>0.64809767006085262</v>
      </c>
      <c r="AC58" s="428">
        <f>( SUM(SSWSSW!AC$66) ) / ( SUM(SSWSSW!AC$66) + SUM(SSWSSW!AC$73) + SUM(SSWSSW!AC$74) + SUM(SSWSSW!AC$75) )</f>
        <v>0.65708081371951566</v>
      </c>
      <c r="AD58" s="428">
        <f>( SUM(SSWSSW!AD$66) ) / ( SUM(SSWSSW!AD$66) + SUM(SSWSSW!AD$73) + SUM(SSWSSW!AD$74) + SUM(SSWSSW!AD$75) )</f>
        <v>0.6656522614180107</v>
      </c>
      <c r="AE58" s="428">
        <f>( SUM(SSWSSW!AE$66) ) / ( SUM(SSWSSW!AE$66) + SUM(SSWSSW!AE$73) + SUM(SSWSSW!AE$74) + SUM(SSWSSW!AE$75) )</f>
        <v>0.67381627150337264</v>
      </c>
      <c r="AF58" s="428">
        <f>( SUM(SSWSSW!AF$66) ) / ( SUM(SSWSSW!AF$66) + SUM(SSWSSW!AF$73) + SUM(SSWSSW!AF$74) + SUM(SSWSSW!AF$75) )</f>
        <v>0.68157646325039722</v>
      </c>
      <c r="AG58" s="428">
        <f>( SUM(SSWSSW!AG$66) ) / ( SUM(SSWSSW!AG$66) + SUM(SSWSSW!AG$73) + SUM(SSWSSW!AG$74) + SUM(SSWSSW!AG$75) )</f>
        <v>0.68871155985729993</v>
      </c>
      <c r="AH58" s="428">
        <f>( SUM(SSWSSW!AH$66) ) / ( SUM(SSWSSW!AH$66) + SUM(SSWSSW!AH$73) + SUM(SSWSSW!AH$74) + SUM(SSWSSW!AH$75) )</f>
        <v>0.69546133526427567</v>
      </c>
      <c r="AI58" s="428">
        <f>( SUM(SSWSSW!AI$66) ) / ( SUM(SSWSSW!AI$66) + SUM(SSWSSW!AI$73) + SUM(SSWSSW!AI$74) + SUM(SSWSSW!AI$75) )</f>
        <v>0.70204256707152224</v>
      </c>
      <c r="AJ58" s="428">
        <f>( SUM(SSWSSW!AJ$66) ) / ( SUM(SSWSSW!AJ$66) + SUM(SSWSSW!AJ$73) + SUM(SSWSSW!AJ$74) + SUM(SSWSSW!AJ$75) )</f>
        <v>0.70846001692875238</v>
      </c>
      <c r="AK58" s="428">
        <f>( SUM(SSWSSW!AK$66) ) / ( SUM(SSWSSW!AK$66) + SUM(SSWSSW!AK$73) + SUM(SSWSSW!AK$74) + SUM(SSWSSW!AK$75) )</f>
        <v>0.71471829228441097</v>
      </c>
      <c r="AL58" s="428">
        <f>( SUM(SSWSSW!AL$66) ) / ( SUM(SSWSSW!AL$66) + SUM(SSWSSW!AL$73) + SUM(SSWSSW!AL$74) + SUM(SSWSSW!AL$75) )</f>
        <v>0.7208218523659945</v>
      </c>
      <c r="AM58" s="428">
        <f>( SUM(SSWSSW!AM$66) ) / ( SUM(SSWSSW!AM$66) + SUM(SSWSSW!AM$73) + SUM(SSWSSW!AM$74) + SUM(SSWSSW!AM$75) )</f>
        <v>0.72677501341670936</v>
      </c>
      <c r="AN58" s="428">
        <f>( SUM(SSWSSW!AN$66) ) / ( SUM(SSWSSW!AN$66) + SUM(SSWSSW!AN$73) + SUM(SSWSSW!AN$74) + SUM(SSWSSW!AN$75) )</f>
        <v>0.73258195419517635</v>
      </c>
      <c r="AO58" s="428">
        <f>( SUM(SSWSSW!AO$66) ) / ( SUM(SSWSSW!AO$66) + SUM(SSWSSW!AO$73) + SUM(SSWSSW!AO$74) + SUM(SSWSSW!AO$75) )</f>
        <v>0.73824672085535403</v>
      </c>
      <c r="AP58" s="428">
        <f>( SUM(SSWSSW!AP$66) ) / ( SUM(SSWSSW!AP$66) + SUM(SSWSSW!AP$73) + SUM(SSWSSW!AP$74) + SUM(SSWSSW!AP$75) )</f>
        <v>0.74377323201184209</v>
      </c>
      <c r="AQ58" s="428">
        <f>( SUM(SSWSSW!AQ$66) ) / ( SUM(SSWSSW!AQ$66) + SUM(SSWSSW!AQ$73) + SUM(SSWSSW!AQ$74) + SUM(SSWSSW!AQ$75) )</f>
        <v>0.7491652832086666</v>
      </c>
      <c r="AR58" s="428">
        <f>( SUM(SSWSSW!AR$66) ) / ( SUM(SSWSSW!AR$66) + SUM(SSWSSW!AR$73) + SUM(SSWSSW!AR$74) + SUM(SSWSSW!AR$75) )</f>
        <v>0.75442655129192449</v>
      </c>
      <c r="AS58" s="428">
        <f>( SUM(SSWSSW!AS$66) ) / ( SUM(SSWSSW!AS$66) + SUM(SSWSSW!AS$73) + SUM(SSWSSW!AS$74) + SUM(SSWSSW!AS$75) )</f>
        <v>0.75956059880416515</v>
      </c>
      <c r="AT58" s="428">
        <f>( SUM(SSWSSW!AT$66) ) / ( SUM(SSWSSW!AT$66) + SUM(SSWSSW!AT$73) + SUM(SSWSSW!AT$74) + SUM(SSWSSW!AT$75) )</f>
        <v>0.76457087820186587</v>
      </c>
      <c r="AU58" s="428">
        <f>( SUM(SSWSSW!AU$66) ) / ( SUM(SSWSSW!AU$66) + SUM(SSWSSW!AU$73) + SUM(SSWSSW!AU$74) + SUM(SSWSSW!AU$75) )</f>
        <v>0.7694607355119224</v>
      </c>
      <c r="AV58" s="428">
        <f>( SUM(SSWSSW!AV$66) ) / ( SUM(SSWSSW!AV$66) + SUM(SSWSSW!AV$73) + SUM(SSWSSW!AV$74) + SUM(SSWSSW!AV$75) )</f>
        <v>0.77423341402782353</v>
      </c>
      <c r="AW58" s="428">
        <f>( SUM(SSWSSW!AW$66) ) / ( SUM(SSWSSW!AW$66) + SUM(SSWSSW!AW$73) + SUM(SSWSSW!AW$74) + SUM(SSWSSW!AW$75) )</f>
        <v>0.77889205835563013</v>
      </c>
      <c r="AX58" s="428">
        <f>( SUM(SSWSSW!AX$66) ) / ( SUM(SSWSSW!AX$66) + SUM(SSWSSW!AX$73) + SUM(SSWSSW!AX$74) + SUM(SSWSSW!AX$75) )</f>
        <v>0.78343971732103934</v>
      </c>
      <c r="AY58" s="428">
        <f>( SUM(SSWSSW!AY$66) ) / ( SUM(SSWSSW!AY$66) + SUM(SSWSSW!AY$73) + SUM(SSWSSW!AY$74) + SUM(SSWSSW!AY$75) )</f>
        <v>0.78787934763568235</v>
      </c>
      <c r="AZ58" s="428">
        <f>( SUM(SSWSSW!AZ$66) ) / ( SUM(SSWSSW!AZ$66) + SUM(SSWSSW!AZ$73) + SUM(SSWSSW!AZ$74) + SUM(SSWSSW!AZ$75) )</f>
        <v>0.79221381713481409</v>
      </c>
      <c r="BA58" s="428">
        <f>( SUM(SSWSSW!BA$66) ) / ( SUM(SSWSSW!BA$66) + SUM(SSWSSW!BA$73) + SUM(SSWSSW!BA$74) + SUM(SSWSSW!BA$75) )</f>
        <v>0.79644590749399646</v>
      </c>
      <c r="BB58" s="428">
        <f>( SUM(SSWSSW!BB$66) ) / ( SUM(SSWSSW!BB$66) + SUM(SSWSSW!BB$73) + SUM(SSWSSW!BB$74) + SUM(SSWSSW!BB$75) )</f>
        <v>0.80057831752309994</v>
      </c>
      <c r="BC58" s="428">
        <f>( SUM(SSWSSW!BC$66) ) / ( SUM(SSWSSW!BC$66) + SUM(SSWSSW!BC$73) + SUM(SSWSSW!BC$74) + SUM(SSWSSW!BC$75) )</f>
        <v>0.80461366585008753</v>
      </c>
      <c r="BD58" s="428">
        <f>( SUM(SSWSSW!BD$66) ) / ( SUM(SSWSSW!BD$66) + SUM(SSWSSW!BD$73) + SUM(SSWSSW!BD$74) + SUM(SSWSSW!BD$75) )</f>
        <v>0.80855449339916408</v>
      </c>
      <c r="BE58" s="428">
        <f>( SUM(SSWSSW!BE$66) ) / ( SUM(SSWSSW!BE$66) + SUM(SSWSSW!BE$73) + SUM(SSWSSW!BE$74) + SUM(SSWSSW!BE$75) )</f>
        <v>0.81240326645898886</v>
      </c>
      <c r="BF58" s="428">
        <f>( SUM(SSWSSW!BF$66) ) / ( SUM(SSWSSW!BF$66) + SUM(SSWSSW!BF$73) + SUM(SSWSSW!BF$74) + SUM(SSWSSW!BF$75) )</f>
        <v>0.81616237905636346</v>
      </c>
      <c r="BG58" s="428">
        <f>( SUM(SSWSSW!BG$66) ) / ( SUM(SSWSSW!BG$66) + SUM(SSWSSW!BG$73) + SUM(SSWSSW!BG$74) + SUM(SSWSSW!BG$75) )</f>
        <v>0.81983415494509215</v>
      </c>
      <c r="BH58" s="428">
        <f>( SUM(SSWSSW!BH$66) ) / ( SUM(SSWSSW!BH$66) + SUM(SSWSSW!BH$73) + SUM(SSWSSW!BH$74) + SUM(SSWSSW!BH$75) )</f>
        <v>0.8234208504861954</v>
      </c>
      <c r="BI58" s="428">
        <f>( SUM(SSWSSW!BI$66) ) / ( SUM(SSWSSW!BI$66) + SUM(SSWSSW!BI$73) + SUM(SSWSSW!BI$74) + SUM(SSWSSW!BI$75) )</f>
        <v>0.82692465665656789</v>
      </c>
      <c r="BJ58" s="428">
        <f>( SUM(SSWSSW!BJ$66) ) / ( SUM(SSWSSW!BJ$66) + SUM(SSWSSW!BJ$73) + SUM(SSWSSW!BJ$74) + SUM(SSWSSW!BJ$75) )</f>
        <v>0.83034770107426237</v>
      </c>
      <c r="BK58" s="428">
        <f>( SUM(SSWSSW!BK$66) ) / ( SUM(SSWSSW!BK$66) + SUM(SSWSSW!BK$73) + SUM(SSWSSW!BK$74) + SUM(SSWSSW!BK$75) )</f>
        <v>0.83369205033617999</v>
      </c>
      <c r="BL58" s="428">
        <f>( SUM(SSWSSW!BL$66) ) / ( SUM(SSWSSW!BL$66) + SUM(SSWSSW!BL$73) + SUM(SSWSSW!BL$74) + SUM(SSWSSW!BL$75) )</f>
        <v>0.8369597117919616</v>
      </c>
      <c r="BM58" s="428">
        <f>( SUM(SSWSSW!BM$66) ) / ( SUM(SSWSSW!BM$66) + SUM(SSWSSW!BM$73) + SUM(SSWSSW!BM$74) + SUM(SSWSSW!BM$75) )</f>
        <v>0.84015263553895903</v>
      </c>
      <c r="BN58" s="428">
        <f>( SUM(SSWSSW!BN$66) ) / ( SUM(SSWSSW!BN$66) + SUM(SSWSSW!BN$73) + SUM(SSWSSW!BN$74) + SUM(SSWSSW!BN$75) )</f>
        <v>0.84327271615475186</v>
      </c>
      <c r="BO58" s="428">
        <f>( SUM(SSWSSW!BO$66) ) / ( SUM(SSWSSW!BO$66) + SUM(SSWSSW!BO$73) + SUM(SSWSSW!BO$74) + SUM(SSWSSW!BO$75) )</f>
        <v>0.84632179474976132</v>
      </c>
      <c r="BP58" s="428">
        <f>( SUM(SSWSSW!BP$66) ) / ( SUM(SSWSSW!BP$66) + SUM(SSWSSW!BP$73) + SUM(SSWSSW!BP$74) + SUM(SSWSSW!BP$75) )</f>
        <v>0.84930166037709642</v>
      </c>
      <c r="BQ58" s="428">
        <f>( SUM(SSWSSW!BQ$66) ) / ( SUM(SSWSSW!BQ$66) + SUM(SSWSSW!BQ$73) + SUM(SSWSSW!BQ$74) + SUM(SSWSSW!BQ$75) )</f>
        <v>0.85221405205638878</v>
      </c>
      <c r="BR58" s="428">
        <f>( SUM(SSWSSW!BR$66) ) / ( SUM(SSWSSW!BR$66) + SUM(SSWSSW!BR$73) + SUM(SSWSSW!BR$74) + SUM(SSWSSW!BR$75) )</f>
        <v>0.85506065987460766</v>
      </c>
      <c r="BS58" s="428">
        <f>( SUM(SSWSSW!BS$66) ) / ( SUM(SSWSSW!BS$66) + SUM(SSWSSW!BS$73) + SUM(SSWSSW!BS$74) + SUM(SSWSSW!BS$75) )</f>
        <v>0.85784312680083485</v>
      </c>
      <c r="BT58" s="428">
        <f>( SUM(SSWSSW!BT$66) ) / ( SUM(SSWSSW!BT$66) + SUM(SSWSSW!BT$73) + SUM(SSWSSW!BT$74) + SUM(SSWSSW!BT$75) )</f>
        <v>0.86056305034859504</v>
      </c>
      <c r="BU58" s="428">
        <f>( SUM(SSWSSW!BU$66) ) / ( SUM(SSWSSW!BU$66) + SUM(SSWSSW!BU$73) + SUM(SSWSSW!BU$74) + SUM(SSWSSW!BU$75) )</f>
        <v>0.86322293074949408</v>
      </c>
      <c r="BV58" s="428">
        <f>( SUM(SSWSSW!BV$66) ) / ( SUM(SSWSSW!BV$66) + SUM(SSWSSW!BV$73) + SUM(SSWSSW!BV$74) + SUM(SSWSSW!BV$75) )</f>
        <v>0.86582238135186229</v>
      </c>
      <c r="BW58" s="428">
        <f>( SUM(SSWSSW!BW$66) ) / ( SUM(SSWSSW!BW$66) + SUM(SSWSSW!BW$73) + SUM(SSWSSW!BW$74) + SUM(SSWSSW!BW$75) )</f>
        <v>0.86836382069847218</v>
      </c>
      <c r="BX58" s="428">
        <f>( SUM(SSWSSW!BX$66) ) / ( SUM(SSWSSW!BX$66) + SUM(SSWSSW!BX$73) + SUM(SSWSSW!BX$74) + SUM(SSWSSW!BX$75) )</f>
        <v>0.87084867737665106</v>
      </c>
      <c r="BY58" s="428">
        <f>( SUM(SSWSSW!BY$66) ) / ( SUM(SSWSSW!BY$66) + SUM(SSWSSW!BY$73) + SUM(SSWSSW!BY$74) + SUM(SSWSSW!BY$75) )</f>
        <v>0.87327834090701151</v>
      </c>
      <c r="BZ58" s="428">
        <f>( SUM(SSWSSW!BZ$66) ) / ( SUM(SSWSSW!BZ$66) + SUM(SSWSSW!BZ$73) + SUM(SSWSSW!BZ$74) + SUM(SSWSSW!BZ$75) )</f>
        <v>0.87565416300580423</v>
      </c>
      <c r="CA58" s="428">
        <f>( SUM(SSWSSW!CA$66) ) / ( SUM(SSWSSW!CA$66) + SUM(SSWSSW!CA$73) + SUM(SSWSSW!CA$74) + SUM(SSWSSW!CA$75) )</f>
        <v>0.87797745874960675</v>
      </c>
      <c r="CB58" s="428">
        <f>( SUM(SSWSSW!CB$66) ) / ( SUM(SSWSSW!CB$66) + SUM(SSWSSW!CB$73) + SUM(SSWSSW!CB$74) + SUM(SSWSSW!CB$75) )</f>
        <v>0.88024950764622512</v>
      </c>
      <c r="CC58" s="428">
        <f>( SUM(SSWSSW!CC$66) ) / ( SUM(SSWSSW!CC$66) + SUM(SSWSSW!CC$73) + SUM(SSWSSW!CC$74) + SUM(SSWSSW!CC$75) )</f>
        <v>0.88247155474338257</v>
      </c>
      <c r="CD58" s="428">
        <f>( SUM(SSWSSW!CD$66) ) / ( SUM(SSWSSW!CD$66) + SUM(SSWSSW!CD$73) + SUM(SSWSSW!CD$74) + SUM(SSWSSW!CD$75) )</f>
        <v>0.88464481165583131</v>
      </c>
      <c r="CE58" s="428">
        <f>( SUM(SSWSSW!CE$66) ) / ( SUM(SSWSSW!CE$66) + SUM(SSWSSW!CE$73) + SUM(SSWSSW!CE$74) + SUM(SSWSSW!CE$75) )</f>
        <v>0.88677045756724859</v>
      </c>
      <c r="CF58" s="428">
        <f>( SUM(SSWSSW!CF$66) ) / ( SUM(SSWSSW!CF$66) + SUM(SSWSSW!CF$73) + SUM(SSWSSW!CF$74) + SUM(SSWSSW!CF$75) )</f>
        <v>0.88884964021853585</v>
      </c>
      <c r="CG58" s="428">
        <f>( SUM(SSWSSW!CG$66) ) / ( SUM(SSWSSW!CG$66) + SUM(SSWSSW!CG$73) + SUM(SSWSSW!CG$74) + SUM(SSWSSW!CG$75) )</f>
        <v>0.89088347679097968</v>
      </c>
      <c r="CH58" s="428" t="e">
        <v>#DIV/0!</v>
      </c>
      <c r="CI58" s="428" t="e">
        <v>#DIV/0!</v>
      </c>
      <c r="CJ58" s="1238" t="e">
        <v>#DIV/0!</v>
      </c>
    </row>
    <row r="59" spans="2:92" ht="29.25" thickBot="1">
      <c r="B59" s="1204" t="s">
        <v>286</v>
      </c>
      <c r="C59" s="1205" t="s">
        <v>287</v>
      </c>
      <c r="D59" s="517" t="s">
        <v>288</v>
      </c>
      <c r="E59" s="1205" t="s">
        <v>146</v>
      </c>
      <c r="F59" s="518">
        <v>2</v>
      </c>
      <c r="G59" s="429">
        <f>SUM(SSWSSW!G$43) + SUM(SSWSSW!G$45) - SUM(SSWSSW!G$55) - SUM(SSWSSW!G$56)</f>
        <v>55.7</v>
      </c>
      <c r="H59" s="429">
        <f>SUM(SSWSSW!H$43) + SUM(SSWSSW!H$45) - SUM(SSWSSW!H$55) - SUM(SSWSSW!H$56)</f>
        <v>51.87</v>
      </c>
      <c r="I59" s="429">
        <f>SUM(SSWSSW!I$43) + SUM(SSWSSW!I$45) - SUM(SSWSSW!I$55) - SUM(SSWSSW!I$56)</f>
        <v>51.87</v>
      </c>
      <c r="J59" s="429">
        <f>SUM(SSWSSW!J$43) + SUM(SSWSSW!J$45) - SUM(SSWSSW!J$55) - SUM(SSWSSW!J$56)</f>
        <v>52.852867860000003</v>
      </c>
      <c r="K59" s="429">
        <f>SUM(SSWSSW!K$43) + SUM(SSWSSW!K$45) - SUM(SSWSSW!K$55) - SUM(SSWSSW!K$56)</f>
        <v>53.296949509999997</v>
      </c>
      <c r="L59" s="429">
        <f>SUM(SSWSSW!L$43) + SUM(SSWSSW!L$45) - SUM(SSWSSW!L$55) - SUM(SSWSSW!L$56)</f>
        <v>53.75603057</v>
      </c>
      <c r="M59" s="429">
        <f>SUM(SSWSSW!M$43) + SUM(SSWSSW!M$45) - SUM(SSWSSW!M$55) - SUM(SSWSSW!M$56)</f>
        <v>54.127449499999997</v>
      </c>
      <c r="N59" s="429">
        <f>SUM(SSWSSW!N$43) + SUM(SSWSSW!N$45) - SUM(SSWSSW!N$55) - SUM(SSWSSW!N$56)</f>
        <v>54.37729624</v>
      </c>
      <c r="O59" s="429">
        <f>SUM(SSWSSW!O$43) + SUM(SSWSSW!O$45) - SUM(SSWSSW!O$55) - SUM(SSWSSW!O$56)</f>
        <v>54.597106500000002</v>
      </c>
      <c r="P59" s="429">
        <f>SUM(SSWSSW!P$43) + SUM(SSWSSW!P$45) - SUM(SSWSSW!P$55) - SUM(SSWSSW!P$56)</f>
        <v>54.796690419999997</v>
      </c>
      <c r="Q59" s="429">
        <f>SUM(SSWSSW!Q$43) + SUM(SSWSSW!Q$45) - SUM(SSWSSW!Q$55) - SUM(SSWSSW!Q$56)</f>
        <v>54.984620450000001</v>
      </c>
      <c r="R59" s="429">
        <f>SUM(SSWSSW!R$43) + SUM(SSWSSW!R$45) - SUM(SSWSSW!R$55) - SUM(SSWSSW!R$56)</f>
        <v>55.140003159999999</v>
      </c>
      <c r="S59" s="429">
        <f>SUM(SSWSSW!S$43) + SUM(SSWSSW!S$45) - SUM(SSWSSW!S$55) - SUM(SSWSSW!S$56)</f>
        <v>55.258577449999997</v>
      </c>
      <c r="T59" s="429">
        <f>SUM(SSWSSW!T$43) + SUM(SSWSSW!T$45) - SUM(SSWSSW!T$55) - SUM(SSWSSW!T$56)</f>
        <v>55.371272949999998</v>
      </c>
      <c r="U59" s="429">
        <f>SUM(SSWSSW!U$43) + SUM(SSWSSW!U$45) - SUM(SSWSSW!U$55) - SUM(SSWSSW!U$56)</f>
        <v>55.481825690000001</v>
      </c>
      <c r="V59" s="429">
        <f>SUM(SSWSSW!V$43) + SUM(SSWSSW!V$45) - SUM(SSWSSW!V$55) - SUM(SSWSSW!V$56)</f>
        <v>55.597302249999998</v>
      </c>
      <c r="W59" s="429">
        <f>SUM(SSWSSW!W$43) + SUM(SSWSSW!W$45) - SUM(SSWSSW!W$55) - SUM(SSWSSW!W$56)</f>
        <v>55.714842660000002</v>
      </c>
      <c r="X59" s="429">
        <f>SUM(SSWSSW!X$43) + SUM(SSWSSW!X$45) - SUM(SSWSSW!X$55) - SUM(SSWSSW!X$56)</f>
        <v>55.836311160000001</v>
      </c>
      <c r="Y59" s="429">
        <f>SUM(SSWSSW!Y$43) + SUM(SSWSSW!Y$45) - SUM(SSWSSW!Y$55) - SUM(SSWSSW!Y$56)</f>
        <v>55.959589430000001</v>
      </c>
      <c r="Z59" s="429">
        <f>SUM(SSWSSW!Z$43) + SUM(SSWSSW!Z$45) - SUM(SSWSSW!Z$55) - SUM(SSWSSW!Z$56)</f>
        <v>56.084234309999999</v>
      </c>
      <c r="AA59" s="429">
        <f>SUM(SSWSSW!AA$43) + SUM(SSWSSW!AA$45) - SUM(SSWSSW!AA$55) - SUM(SSWSSW!AA$56)</f>
        <v>56.20913762</v>
      </c>
      <c r="AB59" s="429">
        <f>SUM(SSWSSW!AB$43) + SUM(SSWSSW!AB$45) - SUM(SSWSSW!AB$55) - SUM(SSWSSW!AB$56)</f>
        <v>56.31421315</v>
      </c>
      <c r="AC59" s="429">
        <f>SUM(SSWSSW!AC$43) + SUM(SSWSSW!AC$45) - SUM(SSWSSW!AC$55) - SUM(SSWSSW!AC$56)</f>
        <v>56.377782820999997</v>
      </c>
      <c r="AD59" s="429">
        <f>SUM(SSWSSW!AD$43) + SUM(SSWSSW!AD$45) - SUM(SSWSSW!AD$55) - SUM(SSWSSW!AD$56)</f>
        <v>56.441352480999996</v>
      </c>
      <c r="AE59" s="429">
        <f>SUM(SSWSSW!AE$43) + SUM(SSWSSW!AE$45) - SUM(SSWSSW!AE$55) - SUM(SSWSSW!AE$56)</f>
        <v>56.504922141999998</v>
      </c>
      <c r="AF59" s="429">
        <f>SUM(SSWSSW!AF$43) + SUM(SSWSSW!AF$45) - SUM(SSWSSW!AF$55) - SUM(SSWSSW!AF$56)</f>
        <v>56.568491813000001</v>
      </c>
      <c r="AG59" s="429">
        <f>SUM(SSWSSW!AG$43) + SUM(SSWSSW!AG$45) - SUM(SSWSSW!AG$55) - SUM(SSWSSW!AG$56)</f>
        <v>56.632061473999997</v>
      </c>
      <c r="AH59" s="429">
        <f>SUM(SSWSSW!AH$43) + SUM(SSWSSW!AH$45) - SUM(SSWSSW!AH$55) - SUM(SSWSSW!AH$56)</f>
        <v>56.695631133999996</v>
      </c>
      <c r="AI59" s="429">
        <f>SUM(SSWSSW!AI$43) + SUM(SSWSSW!AI$45) - SUM(SSWSSW!AI$55) - SUM(SSWSSW!AI$56)</f>
        <v>56.759200804999999</v>
      </c>
      <c r="AJ59" s="429">
        <f>SUM(SSWSSW!AJ$43) + SUM(SSWSSW!AJ$45) - SUM(SSWSSW!AJ$55) - SUM(SSWSSW!AJ$56)</f>
        <v>56.822770466000001</v>
      </c>
      <c r="AK59" s="429">
        <f>SUM(SSWSSW!AK$43) + SUM(SSWSSW!AK$45) - SUM(SSWSSW!AK$55) - SUM(SSWSSW!AK$56)</f>
        <v>56.886340126999997</v>
      </c>
      <c r="AL59" s="429">
        <f>SUM(SSWSSW!AL$43) + SUM(SSWSSW!AL$45) - SUM(SSWSSW!AL$55) - SUM(SSWSSW!AL$56)</f>
        <v>56.949909796999997</v>
      </c>
      <c r="AM59" s="429">
        <f>SUM(SSWSSW!AM$43) + SUM(SSWSSW!AM$45) - SUM(SSWSSW!AM$55) - SUM(SSWSSW!AM$56)</f>
        <v>57.013479457999999</v>
      </c>
      <c r="AN59" s="429">
        <f>SUM(SSWSSW!AN$43) + SUM(SSWSSW!AN$45) - SUM(SSWSSW!AN$55) - SUM(SSWSSW!AN$56)</f>
        <v>57.077049129000002</v>
      </c>
      <c r="AO59" s="429">
        <f>SUM(SSWSSW!AO$43) + SUM(SSWSSW!AO$45) - SUM(SSWSSW!AO$55) - SUM(SSWSSW!AO$56)</f>
        <v>57.140618789999998</v>
      </c>
      <c r="AP59" s="429">
        <f>SUM(SSWSSW!AP$43) + SUM(SSWSSW!AP$45) - SUM(SSWSSW!AP$55) - SUM(SSWSSW!AP$56)</f>
        <v>57.204188449999997</v>
      </c>
      <c r="AQ59" s="429">
        <f>SUM(SSWSSW!AQ$43) + SUM(SSWSSW!AQ$45) - SUM(SSWSSW!AQ$55) - SUM(SSWSSW!AQ$56)</f>
        <v>57.267758121</v>
      </c>
      <c r="AR59" s="429">
        <f>SUM(SSWSSW!AR$43) + SUM(SSWSSW!AR$45) - SUM(SSWSSW!AR$55) - SUM(SSWSSW!AR$56)</f>
        <v>57.331327781999995</v>
      </c>
      <c r="AS59" s="429">
        <f>SUM(SSWSSW!AS$43) + SUM(SSWSSW!AS$45) - SUM(SSWSSW!AS$55) - SUM(SSWSSW!AS$56)</f>
        <v>57.394897442999998</v>
      </c>
      <c r="AT59" s="429">
        <f>SUM(SSWSSW!AT$43) + SUM(SSWSSW!AT$45) - SUM(SSWSSW!AT$55) - SUM(SSWSSW!AT$56)</f>
        <v>57.458467112999998</v>
      </c>
      <c r="AU59" s="429">
        <f>SUM(SSWSSW!AU$43) + SUM(SSWSSW!AU$45) - SUM(SSWSSW!AU$55) - SUM(SSWSSW!AU$56)</f>
        <v>57.522036774</v>
      </c>
      <c r="AV59" s="429">
        <f>SUM(SSWSSW!AV$43) + SUM(SSWSSW!AV$45) - SUM(SSWSSW!AV$55) - SUM(SSWSSW!AV$56)</f>
        <v>57.585606434999995</v>
      </c>
      <c r="AW59" s="429">
        <f>SUM(SSWSSW!AW$43) + SUM(SSWSSW!AW$45) - SUM(SSWSSW!AW$55) - SUM(SSWSSW!AW$56)</f>
        <v>57.649176105000002</v>
      </c>
      <c r="AX59" s="429">
        <f>SUM(SSWSSW!AX$43) + SUM(SSWSSW!AX$45) - SUM(SSWSSW!AX$55) - SUM(SSWSSW!AX$56)</f>
        <v>57.712745765999998</v>
      </c>
      <c r="AY59" s="429">
        <f>SUM(SSWSSW!AY$43) + SUM(SSWSSW!AY$45) - SUM(SSWSSW!AY$55) - SUM(SSWSSW!AY$56)</f>
        <v>57.776315427</v>
      </c>
      <c r="AZ59" s="429">
        <f>SUM(SSWSSW!AZ$43) + SUM(SSWSSW!AZ$45) - SUM(SSWSSW!AZ$55) - SUM(SSWSSW!AZ$56)</f>
        <v>57.839885097999996</v>
      </c>
      <c r="BA59" s="429">
        <f>SUM(SSWSSW!BA$43) + SUM(SSWSSW!BA$45) - SUM(SSWSSW!BA$55) - SUM(SSWSSW!BA$56)</f>
        <v>57.903454757999995</v>
      </c>
      <c r="BB59" s="429">
        <f>SUM(SSWSSW!BB$43) + SUM(SSWSSW!BB$45) - SUM(SSWSSW!BB$55) - SUM(SSWSSW!BB$56)</f>
        <v>57.967024428999999</v>
      </c>
      <c r="BC59" s="429">
        <f>SUM(SSWSSW!BC$43) + SUM(SSWSSW!BC$45) - SUM(SSWSSW!BC$55) - SUM(SSWSSW!BC$56)</f>
        <v>58.030594090000001</v>
      </c>
      <c r="BD59" s="429">
        <f>SUM(SSWSSW!BD$43) + SUM(SSWSSW!BD$45) - SUM(SSWSSW!BD$55) - SUM(SSWSSW!BD$56)</f>
        <v>58.094163750999996</v>
      </c>
      <c r="BE59" s="429">
        <f>SUM(SSWSSW!BE$43) + SUM(SSWSSW!BE$45) - SUM(SSWSSW!BE$55) - SUM(SSWSSW!BE$56)</f>
        <v>58.157733420999996</v>
      </c>
      <c r="BF59" s="429">
        <f>SUM(SSWSSW!BF$43) + SUM(SSWSSW!BF$45) - SUM(SSWSSW!BF$55) - SUM(SSWSSW!BF$56)</f>
        <v>58.221303081999999</v>
      </c>
      <c r="BG59" s="429">
        <f>SUM(SSWSSW!BG$43) + SUM(SSWSSW!BG$45) - SUM(SSWSSW!BG$55) - SUM(SSWSSW!BG$56)</f>
        <v>58.284872743000001</v>
      </c>
      <c r="BH59" s="429">
        <f>SUM(SSWSSW!BH$43) + SUM(SSWSSW!BH$45) - SUM(SSWSSW!BH$55) - SUM(SSWSSW!BH$56)</f>
        <v>58.348442413999997</v>
      </c>
      <c r="BI59" s="429">
        <f>SUM(SSWSSW!BI$43) + SUM(SSWSSW!BI$45) - SUM(SSWSSW!BI$55) - SUM(SSWSSW!BI$56)</f>
        <v>58.412012073999996</v>
      </c>
      <c r="BJ59" s="429">
        <f>SUM(SSWSSW!BJ$43) + SUM(SSWSSW!BJ$45) - SUM(SSWSSW!BJ$55) - SUM(SSWSSW!BJ$56)</f>
        <v>58.475581734999999</v>
      </c>
      <c r="BK59" s="429">
        <f>SUM(SSWSSW!BK$43) + SUM(SSWSSW!BK$45) - SUM(SSWSSW!BK$55) - SUM(SSWSSW!BK$56)</f>
        <v>58.539151406000002</v>
      </c>
      <c r="BL59" s="429">
        <f>SUM(SSWSSW!BL$43) + SUM(SSWSSW!BL$45) - SUM(SSWSSW!BL$55) - SUM(SSWSSW!BL$56)</f>
        <v>58.602721066000001</v>
      </c>
      <c r="BM59" s="429">
        <f>SUM(SSWSSW!BM$43) + SUM(SSWSSW!BM$45) - SUM(SSWSSW!BM$55) - SUM(SSWSSW!BM$56)</f>
        <v>58.666290736999997</v>
      </c>
      <c r="BN59" s="429">
        <f>SUM(SSWSSW!BN$43) + SUM(SSWSSW!BN$45) - SUM(SSWSSW!BN$55) - SUM(SSWSSW!BN$56)</f>
        <v>58.729860398</v>
      </c>
      <c r="BO59" s="429">
        <f>SUM(SSWSSW!BO$43) + SUM(SSWSSW!BO$45) - SUM(SSWSSW!BO$55) - SUM(SSWSSW!BO$56)</f>
        <v>58.793430059000002</v>
      </c>
      <c r="BP59" s="429">
        <f>SUM(SSWSSW!BP$43) + SUM(SSWSSW!BP$45) - SUM(SSWSSW!BP$55) - SUM(SSWSSW!BP$56)</f>
        <v>58.856999729000002</v>
      </c>
      <c r="BQ59" s="429">
        <f>SUM(SSWSSW!BQ$43) + SUM(SSWSSW!BQ$45) - SUM(SSWSSW!BQ$55) - SUM(SSWSSW!BQ$56)</f>
        <v>58.920569389999997</v>
      </c>
      <c r="BR59" s="429">
        <f>SUM(SSWSSW!BR$43) + SUM(SSWSSW!BR$45) - SUM(SSWSSW!BR$55) - SUM(SSWSSW!BR$56)</f>
        <v>58.984139051</v>
      </c>
      <c r="BS59" s="429">
        <f>SUM(SSWSSW!BS$43) + SUM(SSWSSW!BS$45) - SUM(SSWSSW!BS$55) - SUM(SSWSSW!BS$56)</f>
        <v>59.047708721999996</v>
      </c>
      <c r="BT59" s="429">
        <f>SUM(SSWSSW!BT$43) + SUM(SSWSSW!BT$45) - SUM(SSWSSW!BT$55) - SUM(SSWSSW!BT$56)</f>
        <v>59.111278382000002</v>
      </c>
      <c r="BU59" s="429">
        <f>SUM(SSWSSW!BU$43) + SUM(SSWSSW!BU$45) - SUM(SSWSSW!BU$55) - SUM(SSWSSW!BU$56)</f>
        <v>59.174848042999997</v>
      </c>
      <c r="BV59" s="429">
        <f>SUM(SSWSSW!BV$43) + SUM(SSWSSW!BV$45) - SUM(SSWSSW!BV$55) - SUM(SSWSSW!BV$56)</f>
        <v>59.238417714000001</v>
      </c>
      <c r="BW59" s="429">
        <f>SUM(SSWSSW!BW$43) + SUM(SSWSSW!BW$45) - SUM(SSWSSW!BW$55) - SUM(SSWSSW!BW$56)</f>
        <v>59.301987374999996</v>
      </c>
      <c r="BX59" s="429">
        <f>SUM(SSWSSW!BX$43) + SUM(SSWSSW!BX$45) - SUM(SSWSSW!BX$55) - SUM(SSWSSW!BX$56)</f>
        <v>59.365557035000002</v>
      </c>
      <c r="BY59" s="429">
        <f>SUM(SSWSSW!BY$43) + SUM(SSWSSW!BY$45) - SUM(SSWSSW!BY$55) - SUM(SSWSSW!BY$56)</f>
        <v>59.429126705999998</v>
      </c>
      <c r="BZ59" s="429">
        <f>SUM(SSWSSW!BZ$43) + SUM(SSWSSW!BZ$45) - SUM(SSWSSW!BZ$55) - SUM(SSWSSW!BZ$56)</f>
        <v>59.492696367000001</v>
      </c>
      <c r="CA59" s="429">
        <f>SUM(SSWSSW!CA$43) + SUM(SSWSSW!CA$45) - SUM(SSWSSW!CA$55) - SUM(SSWSSW!CA$56)</f>
        <v>59.556266037999997</v>
      </c>
      <c r="CB59" s="429">
        <f>SUM(SSWSSW!CB$43) + SUM(SSWSSW!CB$45) - SUM(SSWSSW!CB$55) - SUM(SSWSSW!CB$56)</f>
        <v>59.619835697999996</v>
      </c>
      <c r="CC59" s="429">
        <f>SUM(SSWSSW!CC$43) + SUM(SSWSSW!CC$45) - SUM(SSWSSW!CC$55) - SUM(SSWSSW!CC$56)</f>
        <v>59.683405358999998</v>
      </c>
      <c r="CD59" s="429">
        <f>SUM(SSWSSW!CD$43) + SUM(SSWSSW!CD$45) - SUM(SSWSSW!CD$55) - SUM(SSWSSW!CD$56)</f>
        <v>59.746975030000002</v>
      </c>
      <c r="CE59" s="429">
        <f>SUM(SSWSSW!CE$43) + SUM(SSWSSW!CE$45) - SUM(SSWSSW!CE$55) - SUM(SSWSSW!CE$56)</f>
        <v>59.81054469</v>
      </c>
      <c r="CF59" s="429">
        <f>SUM(SSWSSW!CF$43) + SUM(SSWSSW!CF$45) - SUM(SSWSSW!CF$55) - SUM(SSWSSW!CF$56)</f>
        <v>59.874114350999996</v>
      </c>
      <c r="CG59" s="429">
        <f>SUM(SSWSSW!CG$43) + SUM(SSWSSW!CG$45) - SUM(SSWSSW!CG$55) - SUM(SSWSSW!CG$56)</f>
        <v>59.937684021999992</v>
      </c>
      <c r="CH59" s="429">
        <v>0</v>
      </c>
      <c r="CI59" s="429">
        <v>0</v>
      </c>
      <c r="CJ59" s="1239">
        <v>0</v>
      </c>
    </row>
    <row r="60" spans="2:92" ht="15" thickBot="1">
      <c r="B60" s="1201" t="s">
        <v>289</v>
      </c>
      <c r="C60" s="567" t="s">
        <v>153</v>
      </c>
      <c r="D60" s="568" t="s">
        <v>290</v>
      </c>
      <c r="E60" s="567" t="s">
        <v>146</v>
      </c>
      <c r="F60" s="569">
        <v>2</v>
      </c>
      <c r="G60" s="426">
        <f>SUM(SSWSSW!G$61)</f>
        <v>72.400000000000006</v>
      </c>
      <c r="H60" s="426">
        <f>SUM(SSWSSW!H$61)</f>
        <v>71.099999999999994</v>
      </c>
      <c r="I60" s="426">
        <f>SUM(SSWSSW!I$61)</f>
        <v>69.400000000000006</v>
      </c>
      <c r="J60" s="426">
        <f>SUM(SSWSSW!J$61)</f>
        <v>66.8</v>
      </c>
      <c r="K60" s="426">
        <f>SUM(SSWSSW!K$61)</f>
        <v>64.099999999999994</v>
      </c>
      <c r="L60" s="426">
        <f>SUM(SSWSSW!L$61)</f>
        <v>61.5</v>
      </c>
      <c r="M60" s="426">
        <f>SUM(SSWSSW!M$61)</f>
        <v>59.5</v>
      </c>
      <c r="N60" s="426">
        <f>SUM(SSWSSW!N$61)</f>
        <v>59.5</v>
      </c>
      <c r="O60" s="426">
        <f>SUM(SSWSSW!O$61)</f>
        <v>59.5</v>
      </c>
      <c r="P60" s="426">
        <f>SUM(SSWSSW!P$61)</f>
        <v>59.5</v>
      </c>
      <c r="Q60" s="426">
        <f>SUM(SSWSSW!Q$61)</f>
        <v>59.5</v>
      </c>
      <c r="R60" s="426">
        <f>SUM(SSWSSW!R$61)</f>
        <v>59.5</v>
      </c>
      <c r="S60" s="426">
        <f>SUM(SSWSSW!S$61)</f>
        <v>59.5</v>
      </c>
      <c r="T60" s="426">
        <f>SUM(SSWSSW!T$61)</f>
        <v>59.5</v>
      </c>
      <c r="U60" s="426">
        <f>SUM(SSWSSW!U$61)</f>
        <v>59.5</v>
      </c>
      <c r="V60" s="426">
        <f>SUM(SSWSSW!V$61)</f>
        <v>59.5</v>
      </c>
      <c r="W60" s="426">
        <f>SUM(SSWSSW!W$61)</f>
        <v>59.5</v>
      </c>
      <c r="X60" s="426">
        <f>SUM(SSWSSW!X$61)</f>
        <v>59.5</v>
      </c>
      <c r="Y60" s="426">
        <f>SUM(SSWSSW!Y$61)</f>
        <v>59.5</v>
      </c>
      <c r="Z60" s="426">
        <f>SUM(SSWSSW!Z$61)</f>
        <v>59.5</v>
      </c>
      <c r="AA60" s="426">
        <f>SUM(SSWSSW!AA$61)</f>
        <v>59.5</v>
      </c>
      <c r="AB60" s="426">
        <f>SUM(SSWSSW!AB$61)</f>
        <v>59.5</v>
      </c>
      <c r="AC60" s="426">
        <f>SUM(SSWSSW!AC$61)</f>
        <v>59.5</v>
      </c>
      <c r="AD60" s="426">
        <f>SUM(SSWSSW!AD$61)</f>
        <v>59.5</v>
      </c>
      <c r="AE60" s="426">
        <f>SUM(SSWSSW!AE$61)</f>
        <v>59.5</v>
      </c>
      <c r="AF60" s="426">
        <f>SUM(SSWSSW!AF$61)</f>
        <v>59.5</v>
      </c>
      <c r="AG60" s="426">
        <f>SUM(SSWSSW!AG$61)</f>
        <v>59.5</v>
      </c>
      <c r="AH60" s="426">
        <f>SUM(SSWSSW!AH$61)</f>
        <v>59.5</v>
      </c>
      <c r="AI60" s="426">
        <f>SUM(SSWSSW!AI$61)</f>
        <v>59.5</v>
      </c>
      <c r="AJ60" s="426">
        <f>SUM(SSWSSW!AJ$61)</f>
        <v>59.5</v>
      </c>
      <c r="AK60" s="426">
        <f>SUM(SSWSSW!AK$61)</f>
        <v>59.5</v>
      </c>
      <c r="AL60" s="426">
        <f>SUM(SSWSSW!AL$61)</f>
        <v>59.5</v>
      </c>
      <c r="AM60" s="426">
        <f>SUM(SSWSSW!AM$61)</f>
        <v>59.5</v>
      </c>
      <c r="AN60" s="426">
        <f>SUM(SSWSSW!AN$61)</f>
        <v>59.5</v>
      </c>
      <c r="AO60" s="426">
        <f>SUM(SSWSSW!AO$61)</f>
        <v>59.5</v>
      </c>
      <c r="AP60" s="426">
        <f>SUM(SSWSSW!AP$61)</f>
        <v>59.5</v>
      </c>
      <c r="AQ60" s="426">
        <f>SUM(SSWSSW!AQ$61)</f>
        <v>59.5</v>
      </c>
      <c r="AR60" s="426">
        <f>SUM(SSWSSW!AR$61)</f>
        <v>59.5</v>
      </c>
      <c r="AS60" s="426">
        <f>SUM(SSWSSW!AS$61)</f>
        <v>59.5</v>
      </c>
      <c r="AT60" s="426">
        <f>SUM(SSWSSW!AT$61)</f>
        <v>59.5</v>
      </c>
      <c r="AU60" s="426">
        <f>SUM(SSWSSW!AU$61)</f>
        <v>59.5</v>
      </c>
      <c r="AV60" s="426">
        <f>SUM(SSWSSW!AV$61)</f>
        <v>59.5</v>
      </c>
      <c r="AW60" s="426">
        <f>SUM(SSWSSW!AW$61)</f>
        <v>59.5</v>
      </c>
      <c r="AX60" s="426">
        <f>SUM(SSWSSW!AX$61)</f>
        <v>59.5</v>
      </c>
      <c r="AY60" s="426">
        <f>SUM(SSWSSW!AY$61)</f>
        <v>59.5</v>
      </c>
      <c r="AZ60" s="426">
        <f>SUM(SSWSSW!AZ$61)</f>
        <v>59.5</v>
      </c>
      <c r="BA60" s="426">
        <f>SUM(SSWSSW!BA$61)</f>
        <v>59.5</v>
      </c>
      <c r="BB60" s="426">
        <f>SUM(SSWSSW!BB$61)</f>
        <v>59.5</v>
      </c>
      <c r="BC60" s="426">
        <f>SUM(SSWSSW!BC$61)</f>
        <v>59.5</v>
      </c>
      <c r="BD60" s="426">
        <f>SUM(SSWSSW!BD$61)</f>
        <v>59.5</v>
      </c>
      <c r="BE60" s="426">
        <f>SUM(SSWSSW!BE$61)</f>
        <v>59.5</v>
      </c>
      <c r="BF60" s="426">
        <f>SUM(SSWSSW!BF$61)</f>
        <v>59.5</v>
      </c>
      <c r="BG60" s="426">
        <f>SUM(SSWSSW!BG$61)</f>
        <v>59.5</v>
      </c>
      <c r="BH60" s="426">
        <f>SUM(SSWSSW!BH$61)</f>
        <v>59.5</v>
      </c>
      <c r="BI60" s="426">
        <f>SUM(SSWSSW!BI$61)</f>
        <v>59.5</v>
      </c>
      <c r="BJ60" s="426">
        <f>SUM(SSWSSW!BJ$61)</f>
        <v>59.5</v>
      </c>
      <c r="BK60" s="426">
        <f>SUM(SSWSSW!BK$61)</f>
        <v>59.5</v>
      </c>
      <c r="BL60" s="426">
        <f>SUM(SSWSSW!BL$61)</f>
        <v>59.5</v>
      </c>
      <c r="BM60" s="426">
        <f>SUM(SSWSSW!BM$61)</f>
        <v>59.5</v>
      </c>
      <c r="BN60" s="426">
        <f>SUM(SSWSSW!BN$61)</f>
        <v>59.5</v>
      </c>
      <c r="BO60" s="426">
        <f>SUM(SSWSSW!BO$61)</f>
        <v>59.5</v>
      </c>
      <c r="BP60" s="426">
        <f>SUM(SSWSSW!BP$61)</f>
        <v>59.5</v>
      </c>
      <c r="BQ60" s="426">
        <f>SUM(SSWSSW!BQ$61)</f>
        <v>59.5</v>
      </c>
      <c r="BR60" s="426">
        <f>SUM(SSWSSW!BR$61)</f>
        <v>59.5</v>
      </c>
      <c r="BS60" s="426">
        <f>SUM(SSWSSW!BS$61)</f>
        <v>59.5</v>
      </c>
      <c r="BT60" s="426">
        <f>SUM(SSWSSW!BT$61)</f>
        <v>59.5</v>
      </c>
      <c r="BU60" s="426">
        <f>SUM(SSWSSW!BU$61)</f>
        <v>59.5</v>
      </c>
      <c r="BV60" s="426">
        <f>SUM(SSWSSW!BV$61)</f>
        <v>59.5</v>
      </c>
      <c r="BW60" s="426">
        <f>SUM(SSWSSW!BW$61)</f>
        <v>59.5</v>
      </c>
      <c r="BX60" s="426">
        <f>SUM(SSWSSW!BX$61)</f>
        <v>59.5</v>
      </c>
      <c r="BY60" s="426">
        <f>SUM(SSWSSW!BY$61)</f>
        <v>59.5</v>
      </c>
      <c r="BZ60" s="426">
        <f>SUM(SSWSSW!BZ$61)</f>
        <v>59.5</v>
      </c>
      <c r="CA60" s="426">
        <f>SUM(SSWSSW!CA$61)</f>
        <v>59.5</v>
      </c>
      <c r="CB60" s="426">
        <f>SUM(SSWSSW!CB$61)</f>
        <v>59.5</v>
      </c>
      <c r="CC60" s="426">
        <f>SUM(SSWSSW!CC$61)</f>
        <v>59.5</v>
      </c>
      <c r="CD60" s="426">
        <f>SUM(SSWSSW!CD$61)</f>
        <v>59.5</v>
      </c>
      <c r="CE60" s="426">
        <f>SUM(SSWSSW!CE$61)</f>
        <v>59.5</v>
      </c>
      <c r="CF60" s="426">
        <f>SUM(SSWSSW!CF$61)</f>
        <v>59.5</v>
      </c>
      <c r="CG60" s="426">
        <f>SUM(SSWSSW!CG$61)</f>
        <v>59.5</v>
      </c>
      <c r="CH60" s="426">
        <v>0</v>
      </c>
      <c r="CI60" s="426">
        <v>0</v>
      </c>
      <c r="CJ60" s="1236">
        <v>0</v>
      </c>
    </row>
    <row r="61" spans="2:92" ht="15" thickBot="1">
      <c r="B61" s="1206" t="s">
        <v>291</v>
      </c>
      <c r="C61" s="519" t="s">
        <v>155</v>
      </c>
      <c r="D61" s="520" t="s">
        <v>292</v>
      </c>
      <c r="E61" s="519" t="s">
        <v>146</v>
      </c>
      <c r="F61" s="516">
        <v>2</v>
      </c>
      <c r="G61" s="426">
        <f>SUM(SSWSSW!G$85)</f>
        <v>312.83999999999997</v>
      </c>
      <c r="H61" s="426">
        <f>SUM(SSWSSW!H$85)</f>
        <v>308.62</v>
      </c>
      <c r="I61" s="426">
        <f>SUM(SSWSSW!I$85)</f>
        <v>333.42720830000002</v>
      </c>
      <c r="J61" s="426">
        <f>SUM(SSWSSW!J$85)</f>
        <v>326.10043788000002</v>
      </c>
      <c r="K61" s="426">
        <f>SUM(SSWSSW!K$85)</f>
        <v>318.20242136000002</v>
      </c>
      <c r="L61" s="426">
        <f>SUM(SSWSSW!L$85)</f>
        <v>310.41332985000003</v>
      </c>
      <c r="M61" s="426">
        <f>SUM(SSWSSW!M$85)</f>
        <v>308.98510453</v>
      </c>
      <c r="N61" s="426">
        <f>SUM(SSWSSW!N$85)</f>
        <v>309.64134293000001</v>
      </c>
      <c r="O61" s="426">
        <f>SUM(SSWSSW!O$85)</f>
        <v>310.31139693</v>
      </c>
      <c r="P61" s="426">
        <f>SUM(SSWSSW!P$85)</f>
        <v>311.01337822000005</v>
      </c>
      <c r="Q61" s="426">
        <f>SUM(SSWSSW!Q$85)</f>
        <v>311.72021065000001</v>
      </c>
      <c r="R61" s="426">
        <f>SUM(SSWSSW!R$85)</f>
        <v>312.40737075999999</v>
      </c>
      <c r="S61" s="426">
        <f>SUM(SSWSSW!S$85)</f>
        <v>313.04225074999999</v>
      </c>
      <c r="T61" s="426">
        <f>SUM(SSWSSW!T$85)</f>
        <v>313.66076045</v>
      </c>
      <c r="U61" s="426">
        <f>SUM(SSWSSW!U$85)</f>
        <v>314.25852639000004</v>
      </c>
      <c r="V61" s="426">
        <f>SUM(SSWSSW!V$85)</f>
        <v>314.86115755000003</v>
      </c>
      <c r="W61" s="426">
        <f>SUM(SSWSSW!W$85)</f>
        <v>315.55792059999999</v>
      </c>
      <c r="X61" s="426">
        <f>SUM(SSWSSW!X$85)</f>
        <v>316.26245849000003</v>
      </c>
      <c r="Y61" s="426">
        <f>SUM(SSWSSW!Y$85)</f>
        <v>316.96887032000001</v>
      </c>
      <c r="Z61" s="426">
        <f>SUM(SSWSSW!Z$85)</f>
        <v>317.68065171000001</v>
      </c>
      <c r="AA61" s="426">
        <f>SUM(SSWSSW!AA$85)</f>
        <v>318.40005387999997</v>
      </c>
      <c r="AB61" s="426">
        <f>SUM(SSWSSW!AB$85)</f>
        <v>319.10524356999997</v>
      </c>
      <c r="AC61" s="426">
        <f>SUM(SSWSSW!AC$85)</f>
        <v>319.77229471100003</v>
      </c>
      <c r="AD61" s="426">
        <f>SUM(SSWSSW!AD$85)</f>
        <v>320.45026507099999</v>
      </c>
      <c r="AE61" s="426">
        <f>SUM(SSWSSW!AE$85)</f>
        <v>321.12751881200001</v>
      </c>
      <c r="AF61" s="426">
        <f>SUM(SSWSSW!AF$85)</f>
        <v>321.812210553</v>
      </c>
      <c r="AG61" s="426">
        <f>SUM(SSWSSW!AG$85)</f>
        <v>322.36349693400001</v>
      </c>
      <c r="AH61" s="426">
        <f>SUM(SSWSSW!AH$85)</f>
        <v>322.92486945400003</v>
      </c>
      <c r="AI61" s="426">
        <f>SUM(SSWSSW!AI$85)</f>
        <v>323.48819609500003</v>
      </c>
      <c r="AJ61" s="426">
        <f>SUM(SSWSSW!AJ$85)</f>
        <v>324.05350882600004</v>
      </c>
      <c r="AK61" s="426">
        <f>SUM(SSWSSW!AK$85)</f>
        <v>324.62126785700002</v>
      </c>
      <c r="AL61" s="426">
        <f>SUM(SSWSSW!AL$85)</f>
        <v>325.47294882699998</v>
      </c>
      <c r="AM61" s="426">
        <f>SUM(SSWSSW!AM$85)</f>
        <v>326.328153138</v>
      </c>
      <c r="AN61" s="426">
        <f>SUM(SSWSSW!AN$85)</f>
        <v>327.18669322900001</v>
      </c>
      <c r="AO61" s="426">
        <f>SUM(SSWSSW!AO$85)</f>
        <v>328.04871524000004</v>
      </c>
      <c r="AP61" s="426">
        <f>SUM(SSWSSW!AP$85)</f>
        <v>328.91411409</v>
      </c>
      <c r="AQ61" s="426">
        <f>SUM(SSWSSW!AQ$85)</f>
        <v>329.78295244100002</v>
      </c>
      <c r="AR61" s="426">
        <f>SUM(SSWSSW!AR$85)</f>
        <v>330.65503986199997</v>
      </c>
      <c r="AS61" s="426">
        <f>SUM(SSWSSW!AS$85)</f>
        <v>331.53060794300001</v>
      </c>
      <c r="AT61" s="426">
        <f>SUM(SSWSSW!AT$85)</f>
        <v>332.409550803</v>
      </c>
      <c r="AU61" s="426">
        <f>SUM(SSWSSW!AU$85)</f>
        <v>333.29184668400001</v>
      </c>
      <c r="AV61" s="426">
        <f>SUM(SSWSSW!AV$85)</f>
        <v>334.17755926500001</v>
      </c>
      <c r="AW61" s="426">
        <f>SUM(SSWSSW!AW$85)</f>
        <v>335.06658197500002</v>
      </c>
      <c r="AX61" s="426">
        <f>SUM(SSWSSW!AX$85)</f>
        <v>335.95848591600003</v>
      </c>
      <c r="AY61" s="426">
        <f>SUM(SSWSSW!AY$85)</f>
        <v>336.85335066699997</v>
      </c>
      <c r="AZ61" s="426">
        <f>SUM(SSWSSW!AZ$85)</f>
        <v>337.75108386800002</v>
      </c>
      <c r="BA61" s="426">
        <f>SUM(SSWSSW!BA$85)</f>
        <v>338.65167807800003</v>
      </c>
      <c r="BB61" s="426">
        <f>SUM(SSWSSW!BB$85)</f>
        <v>339.55529869899999</v>
      </c>
      <c r="BC61" s="426">
        <f>SUM(SSWSSW!BC$85)</f>
        <v>340.46167831000002</v>
      </c>
      <c r="BD61" s="426">
        <f>SUM(SSWSSW!BD$85)</f>
        <v>341.37106870100001</v>
      </c>
      <c r="BE61" s="426">
        <f>SUM(SSWSSW!BE$85)</f>
        <v>342.283549091</v>
      </c>
      <c r="BF61" s="426">
        <f>SUM(SSWSSW!BF$85)</f>
        <v>343.19876300200002</v>
      </c>
      <c r="BG61" s="426">
        <f>SUM(SSWSSW!BG$85)</f>
        <v>344.117137743</v>
      </c>
      <c r="BH61" s="426">
        <f>SUM(SSWSSW!BH$85)</f>
        <v>345.038227904</v>
      </c>
      <c r="BI61" s="426">
        <f>SUM(SSWSSW!BI$85)</f>
        <v>345.962374184</v>
      </c>
      <c r="BJ61" s="426">
        <f>SUM(SSWSSW!BJ$85)</f>
        <v>346.88921687499999</v>
      </c>
      <c r="BK61" s="426">
        <f>SUM(SSWSSW!BK$85)</f>
        <v>347.81918560600002</v>
      </c>
      <c r="BL61" s="426">
        <f>SUM(SSWSSW!BL$85)</f>
        <v>348.75209589600001</v>
      </c>
      <c r="BM61" s="426">
        <f>SUM(SSWSSW!BM$85)</f>
        <v>349.687850217</v>
      </c>
      <c r="BN61" s="426">
        <f>SUM(SSWSSW!BN$85)</f>
        <v>350.62652744799999</v>
      </c>
      <c r="BO61" s="426">
        <f>SUM(SSWSSW!BO$85)</f>
        <v>351.56811803900001</v>
      </c>
      <c r="BP61" s="426">
        <f>SUM(SSWSSW!BP$85)</f>
        <v>352.51270158900002</v>
      </c>
      <c r="BQ61" s="426">
        <f>SUM(SSWSSW!BQ$85)</f>
        <v>353.46035806999998</v>
      </c>
      <c r="BR61" s="426">
        <f>SUM(SSWSSW!BR$85)</f>
        <v>354.41081158100002</v>
      </c>
      <c r="BS61" s="426">
        <f>SUM(SSWSSW!BS$85)</f>
        <v>355.364319792</v>
      </c>
      <c r="BT61" s="426">
        <f>SUM(SSWSSW!BT$85)</f>
        <v>356.32060610200006</v>
      </c>
      <c r="BU61" s="426">
        <f>SUM(SSWSSW!BU$85)</f>
        <v>357.27992917300003</v>
      </c>
      <c r="BV61" s="426">
        <f>SUM(SSWSSW!BV$85)</f>
        <v>358.24219050400001</v>
      </c>
      <c r="BW61" s="426">
        <f>SUM(SSWSSW!BW$85)</f>
        <v>359.20720151500001</v>
      </c>
      <c r="BX61" s="426">
        <f>SUM(SSWSSW!BX$85)</f>
        <v>360.17540209499998</v>
      </c>
      <c r="BY61" s="426">
        <f>SUM(SSWSSW!BY$85)</f>
        <v>361.14651409599998</v>
      </c>
      <c r="BZ61" s="426">
        <f>SUM(SSWSSW!BZ$85)</f>
        <v>362.12052849700001</v>
      </c>
      <c r="CA61" s="426">
        <f>SUM(SSWSSW!CA$85)</f>
        <v>363.09752667800001</v>
      </c>
      <c r="CB61" s="426">
        <f>SUM(SSWSSW!CB$85)</f>
        <v>364.07759046799998</v>
      </c>
      <c r="CC61" s="426">
        <f>SUM(SSWSSW!CC$85)</f>
        <v>365.06043989900002</v>
      </c>
      <c r="CD61" s="426">
        <f>SUM(SSWSSW!CD$85)</f>
        <v>366.04633785000004</v>
      </c>
      <c r="CE61" s="426">
        <f>SUM(SSWSSW!CE$85)</f>
        <v>367.03527614000006</v>
      </c>
      <c r="CF61" s="426">
        <f>SUM(SSWSSW!CF$85)</f>
        <v>368.027064811</v>
      </c>
      <c r="CG61" s="426">
        <f>SUM(SSWSSW!CG$85)</f>
        <v>369.02178605200004</v>
      </c>
      <c r="CH61" s="426">
        <v>0</v>
      </c>
      <c r="CI61" s="426">
        <v>0</v>
      </c>
      <c r="CJ61" s="1236">
        <v>0</v>
      </c>
    </row>
    <row r="62" spans="2:92" ht="54" customHeight="1">
      <c r="B62" s="1207" t="s">
        <v>293</v>
      </c>
      <c r="C62" s="1208" t="s">
        <v>294</v>
      </c>
      <c r="D62" s="570" t="s">
        <v>295</v>
      </c>
      <c r="E62" s="1208" t="s">
        <v>146</v>
      </c>
      <c r="F62" s="571">
        <v>2</v>
      </c>
      <c r="G62" s="430">
        <f>SUM(SSWSSW!G$88)</f>
        <v>7.29</v>
      </c>
      <c r="H62" s="430">
        <f>SUM(SSWSSW!H$88)</f>
        <v>7.5600000000000005</v>
      </c>
      <c r="I62" s="430">
        <f>SUM(SSWSSW!I$88)</f>
        <v>11.16</v>
      </c>
      <c r="J62" s="430">
        <f>SUM(SSWSSW!J$88)</f>
        <v>10.95</v>
      </c>
      <c r="K62" s="430">
        <f>SUM(SSWSSW!K$88)</f>
        <v>9.91</v>
      </c>
      <c r="L62" s="430">
        <f>SUM(SSWSSW!L$88)</f>
        <v>9.8299999999999983</v>
      </c>
      <c r="M62" s="430">
        <f>SUM(SSWSSW!M$88)</f>
        <v>10.039999999999999</v>
      </c>
      <c r="N62" s="430">
        <f>SUM(SSWSSW!N$88)</f>
        <v>10.44</v>
      </c>
      <c r="O62" s="430">
        <f>SUM(SSWSSW!O$88)</f>
        <v>10.93</v>
      </c>
      <c r="P62" s="430">
        <f>SUM(SSWSSW!P$88)</f>
        <v>10.74</v>
      </c>
      <c r="Q62" s="430">
        <f>SUM(SSWSSW!Q$88)</f>
        <v>11.049999999999999</v>
      </c>
      <c r="R62" s="430">
        <f>SUM(SSWSSW!R$88)</f>
        <v>11.77</v>
      </c>
      <c r="S62" s="430">
        <f>SUM(SSWSSW!S$88)</f>
        <v>11.959999999999999</v>
      </c>
      <c r="T62" s="430">
        <f>SUM(SSWSSW!T$88)</f>
        <v>11.93</v>
      </c>
      <c r="U62" s="430">
        <f>SUM(SSWSSW!U$88)</f>
        <v>11.93</v>
      </c>
      <c r="V62" s="430">
        <f>SUM(SSWSSW!V$88)</f>
        <v>12.66</v>
      </c>
      <c r="W62" s="430">
        <f>SUM(SSWSSW!W$88)</f>
        <v>13.33</v>
      </c>
      <c r="X62" s="430">
        <f>SUM(SSWSSW!X$88)</f>
        <v>12.76</v>
      </c>
      <c r="Y62" s="430">
        <f>SUM(SSWSSW!Y$88)</f>
        <v>13.01</v>
      </c>
      <c r="Z62" s="430">
        <f>SUM(SSWSSW!Z$88)</f>
        <v>12.92</v>
      </c>
      <c r="AA62" s="430">
        <f>SUM(SSWSSW!AA$88)</f>
        <v>14.02</v>
      </c>
      <c r="AB62" s="430">
        <f>SUM(SSWSSW!AB$88)</f>
        <v>13.139999999999999</v>
      </c>
      <c r="AC62" s="430">
        <f>SUM(SSWSSW!AC$88)</f>
        <v>13.67</v>
      </c>
      <c r="AD62" s="430">
        <f>SUM(SSWSSW!AD$88)</f>
        <v>13.87</v>
      </c>
      <c r="AE62" s="430">
        <f>SUM(SSWSSW!AE$88)</f>
        <v>13.77</v>
      </c>
      <c r="AF62" s="430">
        <f>SUM(SSWSSW!AF$88)</f>
        <v>13.48</v>
      </c>
      <c r="AG62" s="430">
        <f>SUM(SSWSSW!AG$88)</f>
        <v>14.18</v>
      </c>
      <c r="AH62" s="430">
        <f>SUM(SSWSSW!AH$88)</f>
        <v>13.870000000000001</v>
      </c>
      <c r="AI62" s="430">
        <f>SUM(SSWSSW!AI$88)</f>
        <v>14.3</v>
      </c>
      <c r="AJ62" s="430">
        <f>SUM(SSWSSW!AJ$88)</f>
        <v>14.06</v>
      </c>
      <c r="AK62" s="430">
        <f>SUM(SSWSSW!AK$88)</f>
        <v>14.399999999999999</v>
      </c>
      <c r="AL62" s="430">
        <f>SUM(SSWSSW!AL$88)</f>
        <v>14.16</v>
      </c>
      <c r="AM62" s="430">
        <f>SUM(SSWSSW!AM$88)</f>
        <v>14.620000000000001</v>
      </c>
      <c r="AN62" s="430">
        <f>SUM(SSWSSW!AN$88)</f>
        <v>14.6</v>
      </c>
      <c r="AO62" s="430">
        <f>SUM(SSWSSW!AO$88)</f>
        <v>14.5</v>
      </c>
      <c r="AP62" s="430">
        <f>SUM(SSWSSW!AP$88)</f>
        <v>14.950000000000001</v>
      </c>
      <c r="AQ62" s="430">
        <f>SUM(SSWSSW!AQ$88)</f>
        <v>14.46</v>
      </c>
      <c r="AR62" s="430">
        <f>SUM(SSWSSW!AR$88)</f>
        <v>13.79</v>
      </c>
      <c r="AS62" s="430">
        <f>SUM(SSWSSW!AS$88)</f>
        <v>14.97</v>
      </c>
      <c r="AT62" s="430">
        <f>SUM(SSWSSW!AT$88)</f>
        <v>14.350000000000001</v>
      </c>
      <c r="AU62" s="430">
        <f>SUM(SSWSSW!AU$88)</f>
        <v>15.55</v>
      </c>
      <c r="AV62" s="430">
        <f>SUM(SSWSSW!AV$88)</f>
        <v>15.23</v>
      </c>
      <c r="AW62" s="430">
        <f>SUM(SSWSSW!AW$88)</f>
        <v>14.81</v>
      </c>
      <c r="AX62" s="430">
        <f>SUM(SSWSSW!AX$88)</f>
        <v>14.87</v>
      </c>
      <c r="AY62" s="430">
        <f>SUM(SSWSSW!AY$88)</f>
        <v>14.700000000000001</v>
      </c>
      <c r="AZ62" s="430">
        <f>SUM(SSWSSW!AZ$88)</f>
        <v>15.709999999999999</v>
      </c>
      <c r="BA62" s="430">
        <f>SUM(SSWSSW!BA$88)</f>
        <v>15.29</v>
      </c>
      <c r="BB62" s="430">
        <f>SUM(SSWSSW!BB$88)</f>
        <v>15.9</v>
      </c>
      <c r="BC62" s="430">
        <f>SUM(SSWSSW!BC$88)</f>
        <v>15.77</v>
      </c>
      <c r="BD62" s="430">
        <f>SUM(SSWSSW!BD$88)</f>
        <v>15.88</v>
      </c>
      <c r="BE62" s="430">
        <f>SUM(SSWSSW!BE$88)</f>
        <v>16.3</v>
      </c>
      <c r="BF62" s="430">
        <f>SUM(SSWSSW!BF$88)</f>
        <v>16.079999999999998</v>
      </c>
      <c r="BG62" s="430">
        <f>SUM(SSWSSW!BG$88)</f>
        <v>16.190000000000001</v>
      </c>
      <c r="BH62" s="430">
        <f>SUM(SSWSSW!BH$88)</f>
        <v>16.399999999999999</v>
      </c>
      <c r="BI62" s="430">
        <f>SUM(SSWSSW!BI$88)</f>
        <v>16.61</v>
      </c>
      <c r="BJ62" s="430">
        <f>SUM(SSWSSW!BJ$88)</f>
        <v>16.350000000000001</v>
      </c>
      <c r="BK62" s="430">
        <f>SUM(SSWSSW!BK$88)</f>
        <v>16.39</v>
      </c>
      <c r="BL62" s="430">
        <f>SUM(SSWSSW!BL$88)</f>
        <v>16.53</v>
      </c>
      <c r="BM62" s="430">
        <f>SUM(SSWSSW!BM$88)</f>
        <v>16.649999999999999</v>
      </c>
      <c r="BN62" s="430">
        <f>SUM(SSWSSW!BN$88)</f>
        <v>16.95</v>
      </c>
      <c r="BO62" s="430">
        <f>SUM(SSWSSW!BO$88)</f>
        <v>16.45</v>
      </c>
      <c r="BP62" s="430">
        <f>SUM(SSWSSW!BP$88)</f>
        <v>16.399999999999999</v>
      </c>
      <c r="BQ62" s="430">
        <f>SUM(SSWSSW!BQ$88)</f>
        <v>16.5</v>
      </c>
      <c r="BR62" s="430">
        <f>SUM(SSWSSW!BR$88)</f>
        <v>16.88</v>
      </c>
      <c r="BS62" s="430">
        <f>SUM(SSWSSW!BS$88)</f>
        <v>16.86</v>
      </c>
      <c r="BT62" s="430">
        <f>SUM(SSWSSW!BT$88)</f>
        <v>16.36</v>
      </c>
      <c r="BU62" s="430">
        <f>SUM(SSWSSW!BU$88)</f>
        <v>17.3</v>
      </c>
      <c r="BV62" s="430">
        <f>SUM(SSWSSW!BV$88)</f>
        <v>17.669999999999998</v>
      </c>
      <c r="BW62" s="430">
        <f>SUM(SSWSSW!BW$88)</f>
        <v>16.899999999999999</v>
      </c>
      <c r="BX62" s="430">
        <f>SUM(SSWSSW!BX$88)</f>
        <v>17.34</v>
      </c>
      <c r="BY62" s="430">
        <f>SUM(SSWSSW!BY$88)</f>
        <v>17.579999999999998</v>
      </c>
      <c r="BZ62" s="430">
        <f>SUM(SSWSSW!BZ$88)</f>
        <v>17.46</v>
      </c>
      <c r="CA62" s="430">
        <f>SUM(SSWSSW!CA$88)</f>
        <v>18.43</v>
      </c>
      <c r="CB62" s="430">
        <f>SUM(SSWSSW!CB$88)</f>
        <v>18.03</v>
      </c>
      <c r="CC62" s="430">
        <f>SUM(SSWSSW!CC$88)</f>
        <v>18.62</v>
      </c>
      <c r="CD62" s="430">
        <f>SUM(SSWSSW!CD$88)</f>
        <v>18.59</v>
      </c>
      <c r="CE62" s="430">
        <f>SUM(SSWSSW!CE$88)</f>
        <v>18.41</v>
      </c>
      <c r="CF62" s="430">
        <f>SUM(SSWSSW!CF$88)</f>
        <v>18.53</v>
      </c>
      <c r="CG62" s="430">
        <f>SUM(SSWSSW!CG$88)</f>
        <v>19.54</v>
      </c>
      <c r="CH62" s="430">
        <v>0</v>
      </c>
      <c r="CI62" s="430">
        <v>0</v>
      </c>
      <c r="CJ62" s="1240">
        <v>0</v>
      </c>
    </row>
    <row r="63" spans="2:92">
      <c r="B63" s="1209" t="s">
        <v>296</v>
      </c>
      <c r="C63" s="572" t="s">
        <v>297</v>
      </c>
      <c r="D63" s="573" t="s">
        <v>298</v>
      </c>
      <c r="E63" s="572" t="s">
        <v>146</v>
      </c>
      <c r="F63" s="574">
        <v>2</v>
      </c>
      <c r="G63" s="429">
        <f>SUM(SSWSSW!G$41)</f>
        <v>310.01</v>
      </c>
      <c r="H63" s="429">
        <f>SUM(SSWSSW!H$41)</f>
        <v>304.86000000000007</v>
      </c>
      <c r="I63" s="429">
        <f>SUM(SSWSSW!I$41)</f>
        <v>297.93000000000006</v>
      </c>
      <c r="J63" s="429">
        <f>SUM(SSWSSW!J$41)</f>
        <v>309.14999999999998</v>
      </c>
      <c r="K63" s="429">
        <f>SUM(SSWSSW!K$41)</f>
        <v>308.86</v>
      </c>
      <c r="L63" s="429">
        <f>SUM(SSWSSW!L$41)</f>
        <v>314.92000000000007</v>
      </c>
      <c r="M63" s="429">
        <f>SUM(SSWSSW!M$41)</f>
        <v>310.63</v>
      </c>
      <c r="N63" s="429">
        <f>SUM(SSWSSW!N$41)</f>
        <v>310.52</v>
      </c>
      <c r="O63" s="429">
        <f>SUM(SSWSSW!O$41)</f>
        <v>310.41000000000008</v>
      </c>
      <c r="P63" s="429">
        <f>SUM(SSWSSW!P$41)</f>
        <v>310.30000000000007</v>
      </c>
      <c r="Q63" s="429">
        <f>SUM(SSWSSW!Q$41)</f>
        <v>291.40999999999997</v>
      </c>
      <c r="R63" s="429">
        <f>SUM(SSWSSW!R$41)</f>
        <v>287.62800000000004</v>
      </c>
      <c r="S63" s="429">
        <f>SUM(SSWSSW!S$41)</f>
        <v>283.846</v>
      </c>
      <c r="T63" s="429">
        <f>SUM(SSWSSW!T$41)</f>
        <v>280.07400000000007</v>
      </c>
      <c r="U63" s="429">
        <f>SUM(SSWSSW!U$41)</f>
        <v>276.29200000000003</v>
      </c>
      <c r="V63" s="429">
        <f>SUM(SSWSSW!V$41)</f>
        <v>272.51</v>
      </c>
      <c r="W63" s="429">
        <f>SUM(SSWSSW!W$41)</f>
        <v>270.19799999999998</v>
      </c>
      <c r="X63" s="429">
        <f>SUM(SSWSSW!X$41)</f>
        <v>267.88600000000008</v>
      </c>
      <c r="Y63" s="429">
        <f>SUM(SSWSSW!Y$41)</f>
        <v>265.57400000000007</v>
      </c>
      <c r="Z63" s="429">
        <f>SUM(SSWSSW!Z$41)</f>
        <v>264.26200000000006</v>
      </c>
      <c r="AA63" s="429">
        <f>SUM(SSWSSW!AA$41)</f>
        <v>260.95000000000005</v>
      </c>
      <c r="AB63" s="429">
        <f>SUM(SSWSSW!AB$41)</f>
        <v>260.80000000000007</v>
      </c>
      <c r="AC63" s="429">
        <f>SUM(SSWSSW!AC$41)</f>
        <v>260.66000000000008</v>
      </c>
      <c r="AD63" s="429">
        <f>SUM(SSWSSW!AD$41)</f>
        <v>260.51</v>
      </c>
      <c r="AE63" s="429">
        <f>SUM(SSWSSW!AE$41)</f>
        <v>260.37</v>
      </c>
      <c r="AF63" s="429">
        <f>SUM(SSWSSW!AF$41)</f>
        <v>260.22000000000003</v>
      </c>
      <c r="AG63" s="429">
        <f>SUM(SSWSSW!AG$41)</f>
        <v>260.11</v>
      </c>
      <c r="AH63" s="429">
        <f>SUM(SSWSSW!AH$41)</f>
        <v>260</v>
      </c>
      <c r="AI63" s="429">
        <f>SUM(SSWSSW!AI$41)</f>
        <v>259.89</v>
      </c>
      <c r="AJ63" s="429">
        <f>SUM(SSWSSW!AJ$41)</f>
        <v>259.77999999999997</v>
      </c>
      <c r="AK63" s="429">
        <f>SUM(SSWSSW!AK$41)</f>
        <v>259.67000000000007</v>
      </c>
      <c r="AL63" s="429">
        <f>SUM(SSWSSW!AL$41)</f>
        <v>259.52</v>
      </c>
      <c r="AM63" s="429">
        <f>SUM(SSWSSW!AM$41)</f>
        <v>259.38</v>
      </c>
      <c r="AN63" s="429">
        <f>SUM(SSWSSW!AN$41)</f>
        <v>259.23</v>
      </c>
      <c r="AO63" s="429">
        <f>SUM(SSWSSW!AO$41)</f>
        <v>259.09000000000003</v>
      </c>
      <c r="AP63" s="429">
        <f>SUM(SSWSSW!AP$41)</f>
        <v>258.88</v>
      </c>
      <c r="AQ63" s="429">
        <f>SUM(SSWSSW!AQ$41)</f>
        <v>258.83000000000004</v>
      </c>
      <c r="AR63" s="429">
        <f>SUM(SSWSSW!AR$41)</f>
        <v>258.72000000000003</v>
      </c>
      <c r="AS63" s="429">
        <f>SUM(SSWSSW!AS$41)</f>
        <v>258.61</v>
      </c>
      <c r="AT63" s="429">
        <f>SUM(SSWSSW!AT$41)</f>
        <v>258.5</v>
      </c>
      <c r="AU63" s="429">
        <f>SUM(SSWSSW!AU$41)</f>
        <v>258.39</v>
      </c>
      <c r="AV63" s="429">
        <f>SUM(SSWSSW!AV$41)</f>
        <v>258.24</v>
      </c>
      <c r="AW63" s="429">
        <f>SUM(SSWSSW!AW$41)</f>
        <v>258.10000000000002</v>
      </c>
      <c r="AX63" s="429">
        <f>SUM(SSWSSW!AX$41)</f>
        <v>257.95000000000005</v>
      </c>
      <c r="AY63" s="429">
        <f>SUM(SSWSSW!AY$41)</f>
        <v>257.81000000000006</v>
      </c>
      <c r="AZ63" s="429">
        <f>SUM(SSWSSW!AZ$41)</f>
        <v>257.66000000000008</v>
      </c>
      <c r="BA63" s="429">
        <f>SUM(SSWSSW!BA$41)</f>
        <v>257.55000000000007</v>
      </c>
      <c r="BB63" s="429">
        <f>SUM(SSWSSW!BB$41)</f>
        <v>257.44000000000005</v>
      </c>
      <c r="BC63" s="429">
        <f>SUM(SSWSSW!BC$41)</f>
        <v>257.34000000000003</v>
      </c>
      <c r="BD63" s="429">
        <f>SUM(SSWSSW!BD$41)</f>
        <v>257.23</v>
      </c>
      <c r="BE63" s="429">
        <f>SUM(SSWSSW!BE$41)</f>
        <v>257.12</v>
      </c>
      <c r="BF63" s="429">
        <f>SUM(SSWSSW!BF$41)</f>
        <v>256.97000000000003</v>
      </c>
      <c r="BG63" s="429">
        <f>SUM(SSWSSW!BG$41)</f>
        <v>256.83000000000004</v>
      </c>
      <c r="BH63" s="429">
        <f>SUM(SSWSSW!BH$41)</f>
        <v>256.68000000000006</v>
      </c>
      <c r="BI63" s="429">
        <f>SUM(SSWSSW!BI$41)</f>
        <v>256.54000000000008</v>
      </c>
      <c r="BJ63" s="429">
        <f>SUM(SSWSSW!BJ$41)</f>
        <v>256.39</v>
      </c>
      <c r="BK63" s="429">
        <f>SUM(SSWSSW!BK$41)</f>
        <v>257.24</v>
      </c>
      <c r="BL63" s="429">
        <f>SUM(SSWSSW!BL$41)</f>
        <v>256.10000000000002</v>
      </c>
      <c r="BM63" s="429">
        <f>SUM(SSWSSW!BM$41)</f>
        <v>255.95000000000002</v>
      </c>
      <c r="BN63" s="429">
        <f>SUM(SSWSSW!BN$41)</f>
        <v>255.81000000000003</v>
      </c>
      <c r="BO63" s="429">
        <f>SUM(SSWSSW!BO$41)</f>
        <v>255.66000000000005</v>
      </c>
      <c r="BP63" s="429">
        <f>SUM(SSWSSW!BP$41)</f>
        <v>255.55000000000004</v>
      </c>
      <c r="BQ63" s="429">
        <f>SUM(SSWSSW!BQ$41)</f>
        <v>255.44000000000003</v>
      </c>
      <c r="BR63" s="429">
        <f>SUM(SSWSSW!BR$41)</f>
        <v>255.33</v>
      </c>
      <c r="BS63" s="429">
        <f>SUM(SSWSSW!BS$41)</f>
        <v>255.22000000000006</v>
      </c>
      <c r="BT63" s="429">
        <f>SUM(SSWSSW!BT$41)</f>
        <v>255.11000000000004</v>
      </c>
      <c r="BU63" s="429">
        <f>SUM(SSWSSW!BU$41)</f>
        <v>254.96</v>
      </c>
      <c r="BV63" s="429">
        <f>SUM(SSWSSW!BV$41)</f>
        <v>254.82000000000002</v>
      </c>
      <c r="BW63" s="429">
        <f>SUM(SSWSSW!BW$41)</f>
        <v>254.67000000000004</v>
      </c>
      <c r="BX63" s="429">
        <f>SUM(SSWSSW!BX$41)</f>
        <v>254.53</v>
      </c>
      <c r="BY63" s="429">
        <f>SUM(SSWSSW!BY$41)</f>
        <v>254.38000000000002</v>
      </c>
      <c r="BZ63" s="429">
        <f>SUM(SSWSSW!BZ$41)</f>
        <v>254.23000000000005</v>
      </c>
      <c r="CA63" s="429">
        <f>SUM(SSWSSW!CA$41)</f>
        <v>254.09</v>
      </c>
      <c r="CB63" s="429">
        <f>SUM(SSWSSW!CB$41)</f>
        <v>253.94000000000003</v>
      </c>
      <c r="CC63" s="429">
        <f>SUM(SSWSSW!CC$41)</f>
        <v>253.80000000000004</v>
      </c>
      <c r="CD63" s="429">
        <f>SUM(SSWSSW!CD$41)</f>
        <v>253.65</v>
      </c>
      <c r="CE63" s="429">
        <f>SUM(SSWSSW!CE$41)</f>
        <v>253.50000000000003</v>
      </c>
      <c r="CF63" s="429">
        <f>SUM(SSWSSW!CF$41)</f>
        <v>253.36000000000004</v>
      </c>
      <c r="CG63" s="429">
        <f>SUM(SSWSSW!CG$41)</f>
        <v>253.21</v>
      </c>
      <c r="CH63" s="429">
        <v>0</v>
      </c>
      <c r="CI63" s="429">
        <v>0</v>
      </c>
      <c r="CJ63" s="1239">
        <v>0</v>
      </c>
    </row>
    <row r="64" spans="2:92">
      <c r="B64" s="1209" t="s">
        <v>299</v>
      </c>
      <c r="C64" s="572" t="s">
        <v>300</v>
      </c>
      <c r="D64" s="573" t="s">
        <v>301</v>
      </c>
      <c r="E64" s="572" t="s">
        <v>146</v>
      </c>
      <c r="F64" s="574">
        <v>2</v>
      </c>
      <c r="G64" s="429">
        <f>SUM(SSWSSW!G$42)</f>
        <v>268.40999999999997</v>
      </c>
      <c r="H64" s="429">
        <f>SUM(SSWSSW!H$42)</f>
        <v>260.68000000000006</v>
      </c>
      <c r="I64" s="429">
        <f>SUM(SSWSSW!I$42)</f>
        <v>255.96000000000006</v>
      </c>
      <c r="J64" s="429">
        <f>SUM(SSWSSW!J$42)</f>
        <v>267.54999999999995</v>
      </c>
      <c r="K64" s="429">
        <f>SUM(SSWSSW!K$42)</f>
        <v>267.26</v>
      </c>
      <c r="L64" s="429">
        <f>SUM(SSWSSW!L$42)</f>
        <v>273.32000000000005</v>
      </c>
      <c r="M64" s="429">
        <f>SUM(SSWSSW!M$42)</f>
        <v>268.57</v>
      </c>
      <c r="N64" s="429">
        <f>SUM(SSWSSW!N$42)</f>
        <v>268.45999999999998</v>
      </c>
      <c r="O64" s="429">
        <f>SUM(SSWSSW!O$42)</f>
        <v>268.35000000000008</v>
      </c>
      <c r="P64" s="429">
        <f>SUM(SSWSSW!P$42)</f>
        <v>268.24000000000007</v>
      </c>
      <c r="Q64" s="429">
        <f>SUM(SSWSSW!Q$42)</f>
        <v>249.34999999999997</v>
      </c>
      <c r="R64" s="429">
        <f>SUM(SSWSSW!R$42)</f>
        <v>245.56800000000004</v>
      </c>
      <c r="S64" s="429">
        <f>SUM(SSWSSW!S$42)</f>
        <v>241.786</v>
      </c>
      <c r="T64" s="429">
        <f>SUM(SSWSSW!T$42)</f>
        <v>238.01400000000007</v>
      </c>
      <c r="U64" s="429">
        <f>SUM(SSWSSW!U$42)</f>
        <v>234.23200000000003</v>
      </c>
      <c r="V64" s="429">
        <f>SUM(SSWSSW!V$42)</f>
        <v>230.45</v>
      </c>
      <c r="W64" s="429">
        <f>SUM(SSWSSW!W$42)</f>
        <v>228.13799999999998</v>
      </c>
      <c r="X64" s="429">
        <f>SUM(SSWSSW!X$42)</f>
        <v>225.82600000000008</v>
      </c>
      <c r="Y64" s="429">
        <f>SUM(SSWSSW!Y$42)</f>
        <v>223.51400000000007</v>
      </c>
      <c r="Z64" s="429">
        <f>SUM(SSWSSW!Z$42)</f>
        <v>222.20200000000006</v>
      </c>
      <c r="AA64" s="429">
        <f>SUM(SSWSSW!AA$42)</f>
        <v>218.89000000000004</v>
      </c>
      <c r="AB64" s="429">
        <f>SUM(SSWSSW!AB$42)</f>
        <v>218.74000000000007</v>
      </c>
      <c r="AC64" s="429">
        <f>SUM(SSWSSW!AC$42)</f>
        <v>218.60000000000008</v>
      </c>
      <c r="AD64" s="429">
        <f>SUM(SSWSSW!AD$42)</f>
        <v>218.45</v>
      </c>
      <c r="AE64" s="429">
        <f>SUM(SSWSSW!AE$42)</f>
        <v>218.31</v>
      </c>
      <c r="AF64" s="429">
        <f>SUM(SSWSSW!AF$42)</f>
        <v>218.16000000000003</v>
      </c>
      <c r="AG64" s="429">
        <f>SUM(SSWSSW!AG$42)</f>
        <v>218.05</v>
      </c>
      <c r="AH64" s="429">
        <f>SUM(SSWSSW!AH$42)</f>
        <v>217.94</v>
      </c>
      <c r="AI64" s="429">
        <f>SUM(SSWSSW!AI$42)</f>
        <v>217.82999999999998</v>
      </c>
      <c r="AJ64" s="429">
        <f>SUM(SSWSSW!AJ$42)</f>
        <v>217.71999999999997</v>
      </c>
      <c r="AK64" s="429">
        <f>SUM(SSWSSW!AK$42)</f>
        <v>217.61000000000007</v>
      </c>
      <c r="AL64" s="429">
        <f>SUM(SSWSSW!AL$42)</f>
        <v>217.45999999999998</v>
      </c>
      <c r="AM64" s="429">
        <f>SUM(SSWSSW!AM$42)</f>
        <v>217.32</v>
      </c>
      <c r="AN64" s="429">
        <f>SUM(SSWSSW!AN$42)</f>
        <v>217.17000000000002</v>
      </c>
      <c r="AO64" s="429">
        <f>SUM(SSWSSW!AO$42)</f>
        <v>217.03000000000003</v>
      </c>
      <c r="AP64" s="429">
        <f>SUM(SSWSSW!AP$42)</f>
        <v>216.82</v>
      </c>
      <c r="AQ64" s="429">
        <f>SUM(SSWSSW!AQ$42)</f>
        <v>216.77000000000004</v>
      </c>
      <c r="AR64" s="429">
        <f>SUM(SSWSSW!AR$42)</f>
        <v>216.66000000000003</v>
      </c>
      <c r="AS64" s="429">
        <f>SUM(SSWSSW!AS$42)</f>
        <v>216.55</v>
      </c>
      <c r="AT64" s="429">
        <f>SUM(SSWSSW!AT$42)</f>
        <v>216.44</v>
      </c>
      <c r="AU64" s="429">
        <f>SUM(SSWSSW!AU$42)</f>
        <v>216.32999999999998</v>
      </c>
      <c r="AV64" s="429">
        <f>SUM(SSWSSW!AV$42)</f>
        <v>216.18</v>
      </c>
      <c r="AW64" s="429">
        <f>SUM(SSWSSW!AW$42)</f>
        <v>216.04000000000002</v>
      </c>
      <c r="AX64" s="429">
        <f>SUM(SSWSSW!AX$42)</f>
        <v>215.89000000000004</v>
      </c>
      <c r="AY64" s="429">
        <f>SUM(SSWSSW!AY$42)</f>
        <v>215.75000000000006</v>
      </c>
      <c r="AZ64" s="429">
        <f>SUM(SSWSSW!AZ$42)</f>
        <v>215.60000000000008</v>
      </c>
      <c r="BA64" s="429">
        <f>SUM(SSWSSW!BA$42)</f>
        <v>215.49000000000007</v>
      </c>
      <c r="BB64" s="429">
        <f>SUM(SSWSSW!BB$42)</f>
        <v>215.38000000000005</v>
      </c>
      <c r="BC64" s="429">
        <f>SUM(SSWSSW!BC$42)</f>
        <v>215.28000000000003</v>
      </c>
      <c r="BD64" s="429">
        <f>SUM(SSWSSW!BD$42)</f>
        <v>215.17000000000002</v>
      </c>
      <c r="BE64" s="429">
        <f>SUM(SSWSSW!BE$42)</f>
        <v>215.06</v>
      </c>
      <c r="BF64" s="429">
        <f>SUM(SSWSSW!BF$42)</f>
        <v>214.91000000000003</v>
      </c>
      <c r="BG64" s="429">
        <f>SUM(SSWSSW!BG$42)</f>
        <v>214.77000000000004</v>
      </c>
      <c r="BH64" s="429">
        <f>SUM(SSWSSW!BH$42)</f>
        <v>214.62000000000006</v>
      </c>
      <c r="BI64" s="429">
        <f>SUM(SSWSSW!BI$42)</f>
        <v>214.48000000000008</v>
      </c>
      <c r="BJ64" s="429">
        <f>SUM(SSWSSW!BJ$42)</f>
        <v>214.32999999999998</v>
      </c>
      <c r="BK64" s="429">
        <f>SUM(SSWSSW!BK$42)</f>
        <v>215.18</v>
      </c>
      <c r="BL64" s="429">
        <f>SUM(SSWSSW!BL$42)</f>
        <v>214.04000000000002</v>
      </c>
      <c r="BM64" s="429">
        <f>SUM(SSWSSW!BM$42)</f>
        <v>213.89000000000001</v>
      </c>
      <c r="BN64" s="429">
        <f>SUM(SSWSSW!BN$42)</f>
        <v>213.75000000000003</v>
      </c>
      <c r="BO64" s="429">
        <f>SUM(SSWSSW!BO$42)</f>
        <v>213.60000000000005</v>
      </c>
      <c r="BP64" s="429">
        <f>SUM(SSWSSW!BP$42)</f>
        <v>213.49000000000004</v>
      </c>
      <c r="BQ64" s="429">
        <f>SUM(SSWSSW!BQ$42)</f>
        <v>213.38000000000002</v>
      </c>
      <c r="BR64" s="429">
        <f>SUM(SSWSSW!BR$42)</f>
        <v>213.27</v>
      </c>
      <c r="BS64" s="429">
        <f>SUM(SSWSSW!BS$42)</f>
        <v>213.16000000000005</v>
      </c>
      <c r="BT64" s="429">
        <f>SUM(SSWSSW!BT$42)</f>
        <v>213.05000000000004</v>
      </c>
      <c r="BU64" s="429">
        <f>SUM(SSWSSW!BU$42)</f>
        <v>212.9</v>
      </c>
      <c r="BV64" s="429">
        <f>SUM(SSWSSW!BV$42)</f>
        <v>212.76000000000002</v>
      </c>
      <c r="BW64" s="429">
        <f>SUM(SSWSSW!BW$42)</f>
        <v>212.61000000000004</v>
      </c>
      <c r="BX64" s="429">
        <f>SUM(SSWSSW!BX$42)</f>
        <v>212.47</v>
      </c>
      <c r="BY64" s="429">
        <f>SUM(SSWSSW!BY$42)</f>
        <v>212.32000000000002</v>
      </c>
      <c r="BZ64" s="429">
        <f>SUM(SSWSSW!BZ$42)</f>
        <v>212.17000000000004</v>
      </c>
      <c r="CA64" s="429">
        <f>SUM(SSWSSW!CA$42)</f>
        <v>212.03</v>
      </c>
      <c r="CB64" s="429">
        <f>SUM(SSWSSW!CB$42)</f>
        <v>211.88000000000002</v>
      </c>
      <c r="CC64" s="429">
        <f>SUM(SSWSSW!CC$42)</f>
        <v>211.74000000000004</v>
      </c>
      <c r="CD64" s="429">
        <f>SUM(SSWSSW!CD$42)</f>
        <v>211.59</v>
      </c>
      <c r="CE64" s="429">
        <f>SUM(SSWSSW!CE$42)</f>
        <v>211.44000000000003</v>
      </c>
      <c r="CF64" s="429">
        <f>SUM(SSWSSW!CF$42)</f>
        <v>211.30000000000004</v>
      </c>
      <c r="CG64" s="429">
        <f>SUM(SSWSSW!CG$42)</f>
        <v>211.15</v>
      </c>
      <c r="CH64" s="429">
        <v>0</v>
      </c>
      <c r="CI64" s="429">
        <v>0</v>
      </c>
      <c r="CJ64" s="1239">
        <v>0</v>
      </c>
    </row>
    <row r="65" spans="2:88" ht="15" thickBot="1">
      <c r="B65" s="1210" t="s">
        <v>302</v>
      </c>
      <c r="C65" s="1211" t="s">
        <v>303</v>
      </c>
      <c r="D65" s="1212" t="s">
        <v>304</v>
      </c>
      <c r="E65" s="1211" t="s">
        <v>146</v>
      </c>
      <c r="F65" s="1213">
        <v>2</v>
      </c>
      <c r="G65" s="1214">
        <f>SUM(SSWSSW!G$91)</f>
        <v>-51.720000000000006</v>
      </c>
      <c r="H65" s="1214">
        <f>SUM(SSWSSW!H$91)</f>
        <v>-55.499999999999943</v>
      </c>
      <c r="I65" s="1214">
        <f>SUM(SSWSSW!I$91)</f>
        <v>-88.62720829999995</v>
      </c>
      <c r="J65" s="1214">
        <f>SUM(SSWSSW!J$91)</f>
        <v>-69.500437880000064</v>
      </c>
      <c r="K65" s="1214">
        <f>SUM(SSWSSW!K$91)</f>
        <v>-60.852421360000022</v>
      </c>
      <c r="L65" s="1214">
        <f>SUM(SSWSSW!L$91)</f>
        <v>-46.923329849999973</v>
      </c>
      <c r="M65" s="1214">
        <f>SUM(SSWSSW!M$91)</f>
        <v>-50.455104530000007</v>
      </c>
      <c r="N65" s="1214">
        <f>SUM(SSWSSW!N$91)</f>
        <v>-51.621342930000026</v>
      </c>
      <c r="O65" s="1214">
        <f>SUM(SSWSSW!O$91)</f>
        <v>-52.891396929999921</v>
      </c>
      <c r="P65" s="1214">
        <f>SUM(SSWSSW!P$91)</f>
        <v>-53.513378219999986</v>
      </c>
      <c r="Q65" s="1214">
        <f>SUM(SSWSSW!Q$91)</f>
        <v>-73.420210650000044</v>
      </c>
      <c r="R65" s="1214">
        <f>SUM(SSWSSW!R$91)</f>
        <v>-78.609370759999948</v>
      </c>
      <c r="S65" s="1214">
        <f>SUM(SSWSSW!S$91)</f>
        <v>-83.216250749999986</v>
      </c>
      <c r="T65" s="1214">
        <f>SUM(SSWSSW!T$91)</f>
        <v>-87.576760449999938</v>
      </c>
      <c r="U65" s="1214">
        <f>SUM(SSWSSW!U$91)</f>
        <v>-91.956526390000022</v>
      </c>
      <c r="V65" s="1214">
        <f>SUM(SSWSSW!V$91)</f>
        <v>-97.071157550000038</v>
      </c>
      <c r="W65" s="1214">
        <f>SUM(SSWSSW!W$91)</f>
        <v>-100.74992060000001</v>
      </c>
      <c r="X65" s="1214">
        <f>SUM(SSWSSW!X$91)</f>
        <v>-103.19645848999996</v>
      </c>
      <c r="Y65" s="1214">
        <f>SUM(SSWSSW!Y$91)</f>
        <v>-106.46487031999995</v>
      </c>
      <c r="Z65" s="1214">
        <f>SUM(SSWSSW!Z$91)</f>
        <v>-108.39865170999995</v>
      </c>
      <c r="AA65" s="1214">
        <f>SUM(SSWSSW!AA$91)</f>
        <v>-113.53005387999993</v>
      </c>
      <c r="AB65" s="1214">
        <f>SUM(SSWSSW!AB$91)</f>
        <v>-113.50524356999991</v>
      </c>
      <c r="AC65" s="1214">
        <f>SUM(SSWSSW!AC$91)</f>
        <v>-114.84229471099995</v>
      </c>
      <c r="AD65" s="1214">
        <f>SUM(SSWSSW!AD$91)</f>
        <v>-115.87026507100001</v>
      </c>
      <c r="AE65" s="1214">
        <f>SUM(SSWSSW!AE$91)</f>
        <v>-116.587518812</v>
      </c>
      <c r="AF65" s="1214">
        <f>SUM(SSWSSW!AF$91)</f>
        <v>-117.13221055299998</v>
      </c>
      <c r="AG65" s="1214">
        <f>SUM(SSWSSW!AG$91)</f>
        <v>-118.49349693400001</v>
      </c>
      <c r="AH65" s="1214">
        <f>SUM(SSWSSW!AH$91)</f>
        <v>-118.85486945400004</v>
      </c>
      <c r="AI65" s="1214">
        <f>SUM(SSWSSW!AI$91)</f>
        <v>-119.95819609500005</v>
      </c>
      <c r="AJ65" s="1214">
        <f>SUM(SSWSSW!AJ$91)</f>
        <v>-120.39350882600007</v>
      </c>
      <c r="AK65" s="1214">
        <f>SUM(SSWSSW!AK$91)</f>
        <v>-121.41126785699996</v>
      </c>
      <c r="AL65" s="1214">
        <f>SUM(SSWSSW!AL$91)</f>
        <v>-122.172948827</v>
      </c>
      <c r="AM65" s="1214">
        <f>SUM(SSWSSW!AM$91)</f>
        <v>-123.62815313800002</v>
      </c>
      <c r="AN65" s="1214">
        <f>SUM(SSWSSW!AN$91)</f>
        <v>-124.61669322899999</v>
      </c>
      <c r="AO65" s="1214">
        <f>SUM(SSWSSW!AO$91)</f>
        <v>-125.51871524000001</v>
      </c>
      <c r="AP65" s="1214">
        <f>SUM(SSWSSW!AP$91)</f>
        <v>-127.04411409000001</v>
      </c>
      <c r="AQ65" s="1214">
        <f>SUM(SSWSSW!AQ$91)</f>
        <v>-127.47295244099999</v>
      </c>
      <c r="AR65" s="1214">
        <f>SUM(SSWSSW!AR$91)</f>
        <v>-127.78503986199993</v>
      </c>
      <c r="AS65" s="1214">
        <f>SUM(SSWSSW!AS$91)</f>
        <v>-129.95060794299999</v>
      </c>
      <c r="AT65" s="1214">
        <f>SUM(SSWSSW!AT$91)</f>
        <v>-130.319550803</v>
      </c>
      <c r="AU65" s="1214">
        <f>SUM(SSWSSW!AU$91)</f>
        <v>-132.51184668400003</v>
      </c>
      <c r="AV65" s="1214">
        <f>SUM(SSWSSW!AV$91)</f>
        <v>-133.227559265</v>
      </c>
      <c r="AW65" s="1214">
        <f>SUM(SSWSSW!AW$91)</f>
        <v>-133.836581975</v>
      </c>
      <c r="AX65" s="1214">
        <f>SUM(SSWSSW!AX$91)</f>
        <v>-134.93848591599999</v>
      </c>
      <c r="AY65" s="1214">
        <f>SUM(SSWSSW!AY$91)</f>
        <v>-135.8033506669999</v>
      </c>
      <c r="AZ65" s="1214">
        <f>SUM(SSWSSW!AZ$91)</f>
        <v>-137.86108386799995</v>
      </c>
      <c r="BA65" s="1214">
        <f>SUM(SSWSSW!BA$91)</f>
        <v>-138.45167807799996</v>
      </c>
      <c r="BB65" s="1214">
        <f>SUM(SSWSSW!BB$91)</f>
        <v>-140.07529869899994</v>
      </c>
      <c r="BC65" s="1214">
        <f>SUM(SSWSSW!BC$91)</f>
        <v>-140.95167831000001</v>
      </c>
      <c r="BD65" s="1214">
        <f>SUM(SSWSSW!BD$91)</f>
        <v>-142.08106870099999</v>
      </c>
      <c r="BE65" s="1214">
        <f>SUM(SSWSSW!BE$91)</f>
        <v>-143.52354909100001</v>
      </c>
      <c r="BF65" s="1214">
        <f>SUM(SSWSSW!BF$91)</f>
        <v>-144.36876300199998</v>
      </c>
      <c r="BG65" s="1214">
        <f>SUM(SSWSSW!BG$91)</f>
        <v>-145.53713774299996</v>
      </c>
      <c r="BH65" s="1214">
        <f>SUM(SSWSSW!BH$91)</f>
        <v>-146.81822790399994</v>
      </c>
      <c r="BI65" s="1214">
        <f>SUM(SSWSSW!BI$91)</f>
        <v>-148.09237418399994</v>
      </c>
      <c r="BJ65" s="1214">
        <f>SUM(SSWSSW!BJ$91)</f>
        <v>-148.909216875</v>
      </c>
      <c r="BK65" s="1214">
        <f>SUM(SSWSSW!BK$91)</f>
        <v>-149.029185606</v>
      </c>
      <c r="BL65" s="1214">
        <f>SUM(SSWSSW!BL$91)</f>
        <v>-151.242095896</v>
      </c>
      <c r="BM65" s="1214">
        <f>SUM(SSWSSW!BM$91)</f>
        <v>-152.447850217</v>
      </c>
      <c r="BN65" s="1214">
        <f>SUM(SSWSSW!BN$91)</f>
        <v>-153.82652744799995</v>
      </c>
      <c r="BO65" s="1214">
        <f>SUM(SSWSSW!BO$91)</f>
        <v>-154.41811803899995</v>
      </c>
      <c r="BP65" s="1214">
        <f>SUM(SSWSSW!BP$91)</f>
        <v>-155.42270158899998</v>
      </c>
      <c r="BQ65" s="1214">
        <f>SUM(SSWSSW!BQ$91)</f>
        <v>-156.58035806999996</v>
      </c>
      <c r="BR65" s="1214">
        <f>SUM(SSWSSW!BR$91)</f>
        <v>-158.020811581</v>
      </c>
      <c r="BS65" s="1214">
        <f>SUM(SSWSSW!BS$91)</f>
        <v>-159.06431979199994</v>
      </c>
      <c r="BT65" s="1214">
        <f>SUM(SSWSSW!BT$91)</f>
        <v>-159.630606102</v>
      </c>
      <c r="BU65" s="1214">
        <f>SUM(SSWSSW!BU$91)</f>
        <v>-161.67992917300003</v>
      </c>
      <c r="BV65" s="1214">
        <f>SUM(SSWSSW!BV$91)</f>
        <v>-163.15219050399998</v>
      </c>
      <c r="BW65" s="1214">
        <f>SUM(SSWSSW!BW$91)</f>
        <v>-163.49720151499997</v>
      </c>
      <c r="BX65" s="1214">
        <f>SUM(SSWSSW!BX$91)</f>
        <v>-165.04540209499999</v>
      </c>
      <c r="BY65" s="1214">
        <f>SUM(SSWSSW!BY$91)</f>
        <v>-166.40651409599997</v>
      </c>
      <c r="BZ65" s="1214">
        <f>SUM(SSWSSW!BZ$91)</f>
        <v>-167.41052849699997</v>
      </c>
      <c r="CA65" s="1214">
        <f>SUM(SSWSSW!CA$91)</f>
        <v>-169.49752667800001</v>
      </c>
      <c r="CB65" s="1214">
        <f>SUM(SSWSSW!CB$91)</f>
        <v>-170.22759046799996</v>
      </c>
      <c r="CC65" s="1214">
        <f>SUM(SSWSSW!CC$91)</f>
        <v>-171.94043989899998</v>
      </c>
      <c r="CD65" s="1214">
        <f>SUM(SSWSSW!CD$91)</f>
        <v>-173.04633785000004</v>
      </c>
      <c r="CE65" s="1214">
        <f>SUM(SSWSSW!CE$91)</f>
        <v>-174.00527614000003</v>
      </c>
      <c r="CF65" s="1214">
        <f>SUM(SSWSSW!CF$91)</f>
        <v>-175.25706481099996</v>
      </c>
      <c r="CG65" s="1214">
        <f>SUM(SSWSSW!CG$91)</f>
        <v>-177.41178605200002</v>
      </c>
      <c r="CH65" s="1214">
        <v>0</v>
      </c>
      <c r="CI65" s="1214">
        <v>0</v>
      </c>
      <c r="CJ65" s="1241">
        <v>0</v>
      </c>
    </row>
    <row r="66" spans="2:88" ht="15" thickBot="1">
      <c r="C66" s="1421" t="s">
        <v>115</v>
      </c>
    </row>
    <row r="67" spans="2:88" ht="58.5" customHeight="1" thickBot="1">
      <c r="B67" s="461" t="s">
        <v>305</v>
      </c>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row>
    <row r="68" spans="2:88" ht="15.75" thickBot="1">
      <c r="B68" s="1199" t="s">
        <v>63</v>
      </c>
      <c r="C68" s="1200" t="s">
        <v>116</v>
      </c>
      <c r="D68" s="1200" t="s">
        <v>64</v>
      </c>
      <c r="E68" s="1200" t="s">
        <v>117</v>
      </c>
      <c r="F68" s="1200" t="s">
        <v>118</v>
      </c>
      <c r="G68" s="1199" t="s">
        <v>119</v>
      </c>
      <c r="H68" s="1200" t="s">
        <v>120</v>
      </c>
      <c r="I68" s="1200" t="s">
        <v>121</v>
      </c>
      <c r="J68" s="1200" t="s">
        <v>122</v>
      </c>
      <c r="K68" s="1200" t="s">
        <v>123</v>
      </c>
      <c r="L68" s="1200" t="s">
        <v>124</v>
      </c>
      <c r="M68" s="1200" t="s">
        <v>125</v>
      </c>
      <c r="N68" s="1200" t="s">
        <v>126</v>
      </c>
      <c r="O68" s="1200" t="s">
        <v>127</v>
      </c>
      <c r="P68" s="1200" t="s">
        <v>128</v>
      </c>
      <c r="Q68" s="1200" t="s">
        <v>129</v>
      </c>
      <c r="R68" s="1200" t="s">
        <v>130</v>
      </c>
      <c r="S68" s="1200" t="s">
        <v>157</v>
      </c>
      <c r="T68" s="1200" t="s">
        <v>158</v>
      </c>
      <c r="U68" s="1200" t="s">
        <v>159</v>
      </c>
      <c r="V68" s="1200" t="s">
        <v>160</v>
      </c>
      <c r="W68" s="1200" t="s">
        <v>131</v>
      </c>
      <c r="X68" s="1200" t="s">
        <v>161</v>
      </c>
      <c r="Y68" s="1200" t="s">
        <v>162</v>
      </c>
      <c r="Z68" s="1200" t="s">
        <v>163</v>
      </c>
      <c r="AA68" s="1200" t="s">
        <v>164</v>
      </c>
      <c r="AB68" s="1200" t="s">
        <v>132</v>
      </c>
      <c r="AC68" s="1200" t="s">
        <v>165</v>
      </c>
      <c r="AD68" s="1200" t="s">
        <v>166</v>
      </c>
      <c r="AE68" s="1200" t="s">
        <v>167</v>
      </c>
      <c r="AF68" s="1200" t="s">
        <v>168</v>
      </c>
      <c r="AG68" s="1200" t="s">
        <v>133</v>
      </c>
      <c r="AH68" s="1200" t="s">
        <v>169</v>
      </c>
      <c r="AI68" s="1200" t="s">
        <v>170</v>
      </c>
      <c r="AJ68" s="1200" t="s">
        <v>171</v>
      </c>
      <c r="AK68" s="1200" t="s">
        <v>172</v>
      </c>
      <c r="AL68" s="1200" t="s">
        <v>134</v>
      </c>
      <c r="AM68" s="1200" t="s">
        <v>173</v>
      </c>
      <c r="AN68" s="1200" t="s">
        <v>174</v>
      </c>
      <c r="AO68" s="1200" t="s">
        <v>175</v>
      </c>
      <c r="AP68" s="1200" t="s">
        <v>176</v>
      </c>
      <c r="AQ68" s="1200" t="s">
        <v>135</v>
      </c>
      <c r="AR68" s="1200" t="s">
        <v>177</v>
      </c>
      <c r="AS68" s="1200" t="s">
        <v>178</v>
      </c>
      <c r="AT68" s="1200" t="s">
        <v>179</v>
      </c>
      <c r="AU68" s="1200" t="s">
        <v>180</v>
      </c>
      <c r="AV68" s="1200" t="s">
        <v>136</v>
      </c>
      <c r="AW68" s="1200" t="s">
        <v>181</v>
      </c>
      <c r="AX68" s="1200" t="s">
        <v>182</v>
      </c>
      <c r="AY68" s="1200" t="s">
        <v>183</v>
      </c>
      <c r="AZ68" s="1200" t="s">
        <v>184</v>
      </c>
      <c r="BA68" s="1200" t="s">
        <v>137</v>
      </c>
      <c r="BB68" s="1200" t="s">
        <v>185</v>
      </c>
      <c r="BC68" s="1200" t="s">
        <v>186</v>
      </c>
      <c r="BD68" s="1200" t="s">
        <v>187</v>
      </c>
      <c r="BE68" s="1200" t="s">
        <v>188</v>
      </c>
      <c r="BF68" s="1200" t="s">
        <v>138</v>
      </c>
      <c r="BG68" s="1200" t="s">
        <v>189</v>
      </c>
      <c r="BH68" s="1200" t="s">
        <v>190</v>
      </c>
      <c r="BI68" s="1200" t="s">
        <v>191</v>
      </c>
      <c r="BJ68" s="1200" t="s">
        <v>192</v>
      </c>
      <c r="BK68" s="1200" t="s">
        <v>139</v>
      </c>
      <c r="BL68" s="1200" t="s">
        <v>193</v>
      </c>
      <c r="BM68" s="1200" t="s">
        <v>194</v>
      </c>
      <c r="BN68" s="1200" t="s">
        <v>195</v>
      </c>
      <c r="BO68" s="1200" t="s">
        <v>196</v>
      </c>
      <c r="BP68" s="1200" t="s">
        <v>140</v>
      </c>
      <c r="BQ68" s="1200" t="s">
        <v>197</v>
      </c>
      <c r="BR68" s="1200" t="s">
        <v>198</v>
      </c>
      <c r="BS68" s="1200" t="s">
        <v>199</v>
      </c>
      <c r="BT68" s="1200" t="s">
        <v>200</v>
      </c>
      <c r="BU68" s="1200" t="s">
        <v>141</v>
      </c>
      <c r="BV68" s="1200" t="s">
        <v>201</v>
      </c>
      <c r="BW68" s="1200" t="s">
        <v>202</v>
      </c>
      <c r="BX68" s="1200" t="s">
        <v>203</v>
      </c>
      <c r="BY68" s="1200" t="s">
        <v>204</v>
      </c>
      <c r="BZ68" s="1200" t="s">
        <v>142</v>
      </c>
      <c r="CA68" s="1200" t="s">
        <v>205</v>
      </c>
      <c r="CB68" s="1200" t="s">
        <v>206</v>
      </c>
      <c r="CC68" s="1200" t="s">
        <v>207</v>
      </c>
      <c r="CD68" s="1200" t="s">
        <v>208</v>
      </c>
      <c r="CE68" s="1200" t="s">
        <v>143</v>
      </c>
      <c r="CF68" s="1200" t="s">
        <v>209</v>
      </c>
      <c r="CG68" s="1200" t="s">
        <v>210</v>
      </c>
      <c r="CH68" s="1200" t="s">
        <v>211</v>
      </c>
      <c r="CI68" s="1200" t="s">
        <v>212</v>
      </c>
      <c r="CJ68" s="1235" t="s">
        <v>213</v>
      </c>
    </row>
    <row r="69" spans="2:88" ht="15" thickBot="1">
      <c r="B69" s="1201" t="s">
        <v>306</v>
      </c>
      <c r="C69" s="567" t="s">
        <v>278</v>
      </c>
      <c r="D69" s="568" t="s">
        <v>307</v>
      </c>
      <c r="E69" s="567" t="s">
        <v>146</v>
      </c>
      <c r="F69" s="569">
        <v>2</v>
      </c>
      <c r="G69" s="426">
        <f>SUM(SSWSSW!G$130)</f>
        <v>8.2799999999999994</v>
      </c>
      <c r="H69" s="426">
        <f>SUM(SSWSSW!H$130)</f>
        <v>11.98</v>
      </c>
      <c r="I69" s="426">
        <f>SUM(SSWSSW!I$130)</f>
        <v>23.04</v>
      </c>
      <c r="J69" s="426">
        <f>SUM(SSWSSW!J$130)</f>
        <v>8.2799999999999994</v>
      </c>
      <c r="K69" s="426">
        <f>SUM(SSWSSW!K$130)</f>
        <v>8.2799999999999994</v>
      </c>
      <c r="L69" s="426">
        <f>SUM(SSWSSW!L$130)</f>
        <v>8.2799999999999994</v>
      </c>
      <c r="M69" s="426">
        <f>SUM(SSWSSW!M$130)</f>
        <v>10.1</v>
      </c>
      <c r="N69" s="426">
        <f>SUM(SSWSSW!N$130)</f>
        <v>10.1</v>
      </c>
      <c r="O69" s="426">
        <f>SUM(SSWSSW!O$130)</f>
        <v>10.1</v>
      </c>
      <c r="P69" s="426">
        <f>SUM(SSWSSW!P$130)</f>
        <v>10.1</v>
      </c>
      <c r="Q69" s="426">
        <f>SUM(SSWSSW!Q$130)</f>
        <v>10.1</v>
      </c>
      <c r="R69" s="426">
        <f>SUM(SSWSSW!R$130)</f>
        <v>10.1</v>
      </c>
      <c r="S69" s="426">
        <f>SUM(SSWSSW!S$130)</f>
        <v>10.1</v>
      </c>
      <c r="T69" s="426">
        <f>SUM(SSWSSW!T$130)</f>
        <v>10.1</v>
      </c>
      <c r="U69" s="426">
        <f>SUM(SSWSSW!U$130)</f>
        <v>10.1</v>
      </c>
      <c r="V69" s="426">
        <f>SUM(SSWSSW!V$130)</f>
        <v>10.1</v>
      </c>
      <c r="W69" s="426">
        <f>SUM(SSWSSW!W$130)</f>
        <v>10.1</v>
      </c>
      <c r="X69" s="426">
        <f>SUM(SSWSSW!X$130)</f>
        <v>10.1</v>
      </c>
      <c r="Y69" s="426">
        <f>SUM(SSWSSW!Y$130)</f>
        <v>10.1</v>
      </c>
      <c r="Z69" s="426">
        <f>SUM(SSWSSW!Z$130)</f>
        <v>10.1</v>
      </c>
      <c r="AA69" s="426">
        <f>SUM(SSWSSW!AA$130)</f>
        <v>10.1</v>
      </c>
      <c r="AB69" s="426">
        <f>SUM(SSWSSW!AB$130)</f>
        <v>10.1</v>
      </c>
      <c r="AC69" s="426">
        <f>SUM(SSWSSW!AC$130)</f>
        <v>10.1</v>
      </c>
      <c r="AD69" s="426">
        <f>SUM(SSWSSW!AD$130)</f>
        <v>10.1</v>
      </c>
      <c r="AE69" s="426">
        <f>SUM(SSWSSW!AE$130)</f>
        <v>10.1</v>
      </c>
      <c r="AF69" s="426">
        <f>SUM(SSWSSW!AF$130)</f>
        <v>10.1</v>
      </c>
      <c r="AG69" s="426">
        <f>SUM(SSWSSW!AG$130)</f>
        <v>10.1</v>
      </c>
      <c r="AH69" s="426">
        <f>SUM(SSWSSW!AH$130)</f>
        <v>10.1</v>
      </c>
      <c r="AI69" s="426">
        <f>SUM(SSWSSW!AI$130)</f>
        <v>10.1</v>
      </c>
      <c r="AJ69" s="426">
        <f>SUM(SSWSSW!AJ$130)</f>
        <v>10.1</v>
      </c>
      <c r="AK69" s="426">
        <f>SUM(SSWSSW!AK$130)</f>
        <v>10.1</v>
      </c>
      <c r="AL69" s="426">
        <f>SUM(SSWSSW!AL$130)</f>
        <v>10.1</v>
      </c>
      <c r="AM69" s="426">
        <f>SUM(SSWSSW!AM$130)</f>
        <v>10.1</v>
      </c>
      <c r="AN69" s="426">
        <f>SUM(SSWSSW!AN$130)</f>
        <v>10.1</v>
      </c>
      <c r="AO69" s="426">
        <f>SUM(SSWSSW!AO$130)</f>
        <v>10.1</v>
      </c>
      <c r="AP69" s="426">
        <f>SUM(SSWSSW!AP$130)</f>
        <v>10.1</v>
      </c>
      <c r="AQ69" s="426">
        <f>SUM(SSWSSW!AQ$130)</f>
        <v>10.1</v>
      </c>
      <c r="AR69" s="426">
        <f>SUM(SSWSSW!AR$130)</f>
        <v>10.1</v>
      </c>
      <c r="AS69" s="426">
        <f>SUM(SSWSSW!AS$130)</f>
        <v>10.1</v>
      </c>
      <c r="AT69" s="426">
        <f>SUM(SSWSSW!AT$130)</f>
        <v>10.1</v>
      </c>
      <c r="AU69" s="426">
        <f>SUM(SSWSSW!AU$130)</f>
        <v>10.1</v>
      </c>
      <c r="AV69" s="426">
        <f>SUM(SSWSSW!AV$130)</f>
        <v>10.1</v>
      </c>
      <c r="AW69" s="426">
        <f>SUM(SSWSSW!AW$130)</f>
        <v>10.1</v>
      </c>
      <c r="AX69" s="426">
        <f>SUM(SSWSSW!AX$130)</f>
        <v>10.1</v>
      </c>
      <c r="AY69" s="426">
        <f>SUM(SSWSSW!AY$130)</f>
        <v>10.1</v>
      </c>
      <c r="AZ69" s="426">
        <f>SUM(SSWSSW!AZ$130)</f>
        <v>10.1</v>
      </c>
      <c r="BA69" s="426">
        <f>SUM(SSWSSW!BA$130)</f>
        <v>10.1</v>
      </c>
      <c r="BB69" s="426">
        <f>SUM(SSWSSW!BB$130)</f>
        <v>10.1</v>
      </c>
      <c r="BC69" s="426">
        <f>SUM(SSWSSW!BC$130)</f>
        <v>10.1</v>
      </c>
      <c r="BD69" s="426">
        <f>SUM(SSWSSW!BD$130)</f>
        <v>10.1</v>
      </c>
      <c r="BE69" s="426">
        <f>SUM(SSWSSW!BE$130)</f>
        <v>10.1</v>
      </c>
      <c r="BF69" s="426">
        <f>SUM(SSWSSW!BF$130)</f>
        <v>10.1</v>
      </c>
      <c r="BG69" s="426">
        <f>SUM(SSWSSW!BG$130)</f>
        <v>10.1</v>
      </c>
      <c r="BH69" s="426">
        <f>SUM(SSWSSW!BH$130)</f>
        <v>10.1</v>
      </c>
      <c r="BI69" s="426">
        <f>SUM(SSWSSW!BI$130)</f>
        <v>10.1</v>
      </c>
      <c r="BJ69" s="426">
        <f>SUM(SSWSSW!BJ$130)</f>
        <v>10.1</v>
      </c>
      <c r="BK69" s="426">
        <f>SUM(SSWSSW!BK$130)</f>
        <v>10.1</v>
      </c>
      <c r="BL69" s="426">
        <f>SUM(SSWSSW!BL$130)</f>
        <v>10.1</v>
      </c>
      <c r="BM69" s="426">
        <f>SUM(SSWSSW!BM$130)</f>
        <v>10.1</v>
      </c>
      <c r="BN69" s="426">
        <f>SUM(SSWSSW!BN$130)</f>
        <v>10.1</v>
      </c>
      <c r="BO69" s="426">
        <f>SUM(SSWSSW!BO$130)</f>
        <v>10.1</v>
      </c>
      <c r="BP69" s="426">
        <f>SUM(SSWSSW!BP$130)</f>
        <v>10.1</v>
      </c>
      <c r="BQ69" s="426">
        <f>SUM(SSWSSW!BQ$130)</f>
        <v>10.1</v>
      </c>
      <c r="BR69" s="426">
        <f>SUM(SSWSSW!BR$130)</f>
        <v>10.1</v>
      </c>
      <c r="BS69" s="426">
        <f>SUM(SSWSSW!BS$130)</f>
        <v>10.1</v>
      </c>
      <c r="BT69" s="426">
        <f>SUM(SSWSSW!BT$130)</f>
        <v>10.1</v>
      </c>
      <c r="BU69" s="426">
        <f>SUM(SSWSSW!BU$130)</f>
        <v>10.1</v>
      </c>
      <c r="BV69" s="426">
        <f>SUM(SSWSSW!BV$130)</f>
        <v>10.1</v>
      </c>
      <c r="BW69" s="426">
        <f>SUM(SSWSSW!BW$130)</f>
        <v>10.1</v>
      </c>
      <c r="BX69" s="426">
        <f>SUM(SSWSSW!BX$130)</f>
        <v>10.1</v>
      </c>
      <c r="BY69" s="426">
        <f>SUM(SSWSSW!BY$130)</f>
        <v>10.1</v>
      </c>
      <c r="BZ69" s="426">
        <f>SUM(SSWSSW!BZ$130)</f>
        <v>10.1</v>
      </c>
      <c r="CA69" s="426">
        <f>SUM(SSWSSW!CA$130)</f>
        <v>10.1</v>
      </c>
      <c r="CB69" s="426">
        <f>SUM(SSWSSW!CB$130)</f>
        <v>10.1</v>
      </c>
      <c r="CC69" s="426">
        <f>SUM(SSWSSW!CC$130)</f>
        <v>10.1</v>
      </c>
      <c r="CD69" s="426">
        <f>SUM(SSWSSW!CD$130)</f>
        <v>10.1</v>
      </c>
      <c r="CE69" s="426">
        <f>SUM(SSWSSW!CE$130)</f>
        <v>10.1</v>
      </c>
      <c r="CF69" s="426">
        <f>SUM(SSWSSW!CF$130)</f>
        <v>10.1</v>
      </c>
      <c r="CG69" s="426">
        <f>SUM(SSWSSW!CG$130)</f>
        <v>10.1</v>
      </c>
      <c r="CH69" s="426">
        <v>0</v>
      </c>
      <c r="CI69" s="426">
        <v>0</v>
      </c>
      <c r="CJ69" s="1236">
        <v>0</v>
      </c>
    </row>
    <row r="70" spans="2:88" ht="42.75">
      <c r="B70" s="1202" t="s">
        <v>308</v>
      </c>
      <c r="C70" s="1203" t="s">
        <v>148</v>
      </c>
      <c r="D70" s="515" t="s">
        <v>309</v>
      </c>
      <c r="E70" s="1203" t="s">
        <v>149</v>
      </c>
      <c r="F70" s="516">
        <v>1</v>
      </c>
      <c r="G70" s="427">
        <f>( ( SUM(SSWSSW!G$136) + SUM(SSWSSW!G$137)  - SUM(SSWSSW!G$147) - SUM(SSWSSW!G$148) ) * 1000000 ) / ( (SUM(SSWSSW!G$169) + SUM(SSWSSW!G$170) ) * 1000 )</f>
        <v>134.35502815744618</v>
      </c>
      <c r="H70" s="427">
        <f>( ( SUM(SSWSSW!H$136) + SUM(SSWSSW!H$137)  - SUM(SSWSSW!H$147) - SUM(SSWSSW!H$148) ) * 1000000 ) / ( (SUM(SSWSSW!H$169) + SUM(SSWSSW!H$170) ) * 1000 )</f>
        <v>134.16750691405127</v>
      </c>
      <c r="I70" s="427">
        <f>( ( SUM(SSWSSW!I$136) + SUM(SSWSSW!I$137)  - SUM(SSWSSW!I$147) - SUM(SSWSSW!I$148) ) * 1000000 ) / ( (SUM(SSWSSW!I$169) + SUM(SSWSSW!I$170) ) * 1000 )</f>
        <v>152.6217105187344</v>
      </c>
      <c r="J70" s="427">
        <f>( ( SUM(SSWSSW!J$136) + SUM(SSWSSW!J$137)  - SUM(SSWSSW!J$147) - SUM(SSWSSW!J$148) ) * 1000000 ) / ( (SUM(SSWSSW!J$169) + SUM(SSWSSW!J$170) ) * 1000 )</f>
        <v>147.62495349768506</v>
      </c>
      <c r="K70" s="427">
        <f>( ( SUM(SSWSSW!K$136) + SUM(SSWSSW!K$137)  - SUM(SSWSSW!K$147) - SUM(SSWSSW!K$148) ) * 1000000 ) / ( (SUM(SSWSSW!K$169) + SUM(SSWSSW!K$170) ) * 1000 )</f>
        <v>142.73627157499783</v>
      </c>
      <c r="L70" s="427">
        <f>( ( SUM(SSWSSW!L$136) + SUM(SSWSSW!L$137)  - SUM(SSWSSW!L$147) - SUM(SSWSSW!L$148) ) * 1000000 ) / ( (SUM(SSWSSW!L$169) + SUM(SSWSSW!L$170) ) * 1000 )</f>
        <v>137.92292355057052</v>
      </c>
      <c r="M70" s="427">
        <f>( ( SUM(SSWSSW!M$136) + SUM(SSWSSW!M$137)  - SUM(SSWSSW!M$147) - SUM(SSWSSW!M$148) ) * 1000000 ) / ( (SUM(SSWSSW!M$169) + SUM(SSWSSW!M$170) ) * 1000 )</f>
        <v>136.51659598816545</v>
      </c>
      <c r="N70" s="427">
        <f>( ( SUM(SSWSSW!N$136) + SUM(SSWSSW!N$137)  - SUM(SSWSSW!N$147) - SUM(SSWSSW!N$148) ) * 1000000 ) / ( (SUM(SSWSSW!N$169) + SUM(SSWSSW!N$170) ) * 1000 )</f>
        <v>134.55754465697322</v>
      </c>
      <c r="O70" s="427">
        <f>( ( SUM(SSWSSW!O$136) + SUM(SSWSSW!O$137)  - SUM(SSWSSW!O$147) - SUM(SSWSSW!O$148) ) * 1000000 ) / ( (SUM(SSWSSW!O$169) + SUM(SSWSSW!O$170) ) * 1000 )</f>
        <v>132.64060555901415</v>
      </c>
      <c r="P70" s="427">
        <f>( ( SUM(SSWSSW!P$136) + SUM(SSWSSW!P$137)  - SUM(SSWSSW!P$147) - SUM(SSWSSW!P$148) ) * 1000000 ) / ( (SUM(SSWSSW!P$169) + SUM(SSWSSW!P$170) ) * 1000 )</f>
        <v>130.77610354686104</v>
      </c>
      <c r="Q70" s="427">
        <f>( ( SUM(SSWSSW!Q$136) + SUM(SSWSSW!Q$137)  - SUM(SSWSSW!Q$147) - SUM(SSWSSW!Q$148) ) * 1000000 ) / ( (SUM(SSWSSW!Q$169) + SUM(SSWSSW!Q$170) ) * 1000 )</f>
        <v>128.9276332539163</v>
      </c>
      <c r="R70" s="427">
        <f>( ( SUM(SSWSSW!R$136) + SUM(SSWSSW!R$137)  - SUM(SSWSSW!R$147) - SUM(SSWSSW!R$148) ) * 1000000 ) / ( (SUM(SSWSSW!R$169) + SUM(SSWSSW!R$170) ) * 1000 )</f>
        <v>127.07448469831624</v>
      </c>
      <c r="S70" s="427">
        <f>( ( SUM(SSWSSW!S$136) + SUM(SSWSSW!S$137)  - SUM(SSWSSW!S$147) - SUM(SSWSSW!S$148) ) * 1000000 ) / ( (SUM(SSWSSW!S$169) + SUM(SSWSSW!S$170) ) * 1000 )</f>
        <v>125.93605453771558</v>
      </c>
      <c r="T70" s="427">
        <f>( ( SUM(SSWSSW!T$136) + SUM(SSWSSW!T$137)  - SUM(SSWSSW!T$147) - SUM(SSWSSW!T$148) ) * 1000000 ) / ( (SUM(SSWSSW!T$169) + SUM(SSWSSW!T$170) ) * 1000 )</f>
        <v>124.12049055127076</v>
      </c>
      <c r="U70" s="427">
        <f>( ( SUM(SSWSSW!U$136) + SUM(SSWSSW!U$137)  - SUM(SSWSSW!U$147) - SUM(SSWSSW!U$148) ) * 1000000 ) / ( (SUM(SSWSSW!U$169) + SUM(SSWSSW!U$170) ) * 1000 )</f>
        <v>122.31470616712072</v>
      </c>
      <c r="V70" s="427">
        <f>( ( SUM(SSWSSW!V$136) + SUM(SSWSSW!V$137)  - SUM(SSWSSW!V$147) - SUM(SSWSSW!V$148) ) * 1000000 ) / ( (SUM(SSWSSW!V$169) + SUM(SSWSSW!V$170) ) * 1000 )</f>
        <v>119.85926092947486</v>
      </c>
      <c r="W70" s="427">
        <f>( ( SUM(SSWSSW!W$136) + SUM(SSWSSW!W$137)  - SUM(SSWSSW!W$147) - SUM(SSWSSW!W$148) ) * 1000000 ) / ( (SUM(SSWSSW!W$169) + SUM(SSWSSW!W$170) ) * 1000 )</f>
        <v>118.74373046766983</v>
      </c>
      <c r="X70" s="427">
        <f>( ( SUM(SSWSSW!X$136) + SUM(SSWSSW!X$137)  - SUM(SSWSSW!X$147) - SUM(SSWSSW!X$148) ) * 1000000 ) / ( (SUM(SSWSSW!X$169) + SUM(SSWSSW!X$170) ) * 1000 )</f>
        <v>117.64408660412532</v>
      </c>
      <c r="Y70" s="427">
        <f>( ( SUM(SSWSSW!Y$136) + SUM(SSWSSW!Y$137)  - SUM(SSWSSW!Y$147) - SUM(SSWSSW!Y$148) ) * 1000000 ) / ( (SUM(SSWSSW!Y$169) + SUM(SSWSSW!Y$170) ) * 1000 )</f>
        <v>116.54918878605052</v>
      </c>
      <c r="Z70" s="427">
        <f>( ( SUM(SSWSSW!Z$136) + SUM(SSWSSW!Z$137)  - SUM(SSWSSW!Z$147) - SUM(SSWSSW!Z$148) ) * 1000000 ) / ( (SUM(SSWSSW!Z$169) + SUM(SSWSSW!Z$170) ) * 1000 )</f>
        <v>115.46497771572051</v>
      </c>
      <c r="AA70" s="427">
        <f>( ( SUM(SSWSSW!AA$136) + SUM(SSWSSW!AA$137)  - SUM(SSWSSW!AA$147) - SUM(SSWSSW!AA$148) ) * 1000000 ) / ( (SUM(SSWSSW!AA$169) + SUM(SSWSSW!AA$170) ) * 1000 )</f>
        <v>114.38954606725277</v>
      </c>
      <c r="AB70" s="427">
        <f>( ( SUM(SSWSSW!AB$136) + SUM(SSWSSW!AB$137)  - SUM(SSWSSW!AB$147) - SUM(SSWSSW!AB$148) ) * 1000000 ) / ( (SUM(SSWSSW!AB$169) + SUM(SSWSSW!AB$170) ) * 1000 )</f>
        <v>113.83285055781926</v>
      </c>
      <c r="AC70" s="427">
        <f>( ( SUM(SSWSSW!AC$136) + SUM(SSWSSW!AC$137)  - SUM(SSWSSW!AC$147) - SUM(SSWSSW!AC$148) ) * 1000000 ) / ( (SUM(SSWSSW!AC$169) + SUM(SSWSSW!AC$170) ) * 1000 )</f>
        <v>113.27934153605567</v>
      </c>
      <c r="AD70" s="427">
        <f>( ( SUM(SSWSSW!AD$136) + SUM(SSWSSW!AD$137)  - SUM(SSWSSW!AD$147) - SUM(SSWSSW!AD$148) ) * 1000000 ) / ( (SUM(SSWSSW!AD$169) + SUM(SSWSSW!AD$170) ) * 1000 )</f>
        <v>112.73538908635405</v>
      </c>
      <c r="AE70" s="427">
        <f>( ( SUM(SSWSSW!AE$136) + SUM(SSWSSW!AE$137)  - SUM(SSWSSW!AE$147) - SUM(SSWSSW!AE$148) ) * 1000000 ) / ( (SUM(SSWSSW!AE$169) + SUM(SSWSSW!AE$170) ) * 1000 )</f>
        <v>112.18767106591861</v>
      </c>
      <c r="AF70" s="427">
        <f>( ( SUM(SSWSSW!AF$136) + SUM(SSWSSW!AF$137)  - SUM(SSWSSW!AF$147) - SUM(SSWSSW!AF$148) ) * 1000000 ) / ( (SUM(SSWSSW!AF$169) + SUM(SSWSSW!AF$170) ) * 1000 )</f>
        <v>111.65113966169903</v>
      </c>
      <c r="AG70" s="427">
        <f>( ( SUM(SSWSSW!AG$136) + SUM(SSWSSW!AG$137)  - SUM(SSWSSW!AG$147) - SUM(SSWSSW!AG$148) ) * 1000000 ) / ( (SUM(SSWSSW!AG$169) + SUM(SSWSSW!AG$170) ) * 1000 )</f>
        <v>111.14458606592476</v>
      </c>
      <c r="AH70" s="427">
        <f>( ( SUM(SSWSSW!AH$136) + SUM(SSWSSW!AH$137)  - SUM(SSWSSW!AH$147) - SUM(SSWSSW!AH$148) ) * 1000000 ) / ( (SUM(SSWSSW!AH$169) + SUM(SSWSSW!AH$170) ) * 1000 )</f>
        <v>110.72818445306002</v>
      </c>
      <c r="AI70" s="427">
        <f>( ( SUM(SSWSSW!AI$136) + SUM(SSWSSW!AI$137)  - SUM(SSWSSW!AI$147) - SUM(SSWSSW!AI$148) ) * 1000000 ) / ( (SUM(SSWSSW!AI$169) + SUM(SSWSSW!AI$170) ) * 1000 )</f>
        <v>110.31262160159207</v>
      </c>
      <c r="AJ70" s="427">
        <f>( ( SUM(SSWSSW!AJ$136) + SUM(SSWSSW!AJ$137)  - SUM(SSWSSW!AJ$147) - SUM(SSWSSW!AJ$148) ) * 1000000 ) / ( (SUM(SSWSSW!AJ$169) + SUM(SSWSSW!AJ$170) ) * 1000 )</f>
        <v>109.8980526766112</v>
      </c>
      <c r="AK70" s="427">
        <f>( ( SUM(SSWSSW!AK$136) + SUM(SSWSSW!AK$137)  - SUM(SSWSSW!AK$147) - SUM(SSWSSW!AK$148) ) * 1000000 ) / ( (SUM(SSWSSW!AK$169) + SUM(SSWSSW!AK$170) ) * 1000 )</f>
        <v>109.63492622914913</v>
      </c>
      <c r="AL70" s="427">
        <f>( ( SUM(SSWSSW!AL$136) + SUM(SSWSSW!AL$137)  - SUM(SSWSSW!AL$147) - SUM(SSWSSW!AL$148) ) * 1000000 ) / ( (SUM(SSWSSW!AL$169) + SUM(SSWSSW!AL$170) ) * 1000 )</f>
        <v>109.73378312707698</v>
      </c>
      <c r="AM70" s="427">
        <f>( ( SUM(SSWSSW!AM$136) + SUM(SSWSSW!AM$137)  - SUM(SSWSSW!AM$147) - SUM(SSWSSW!AM$148) ) * 1000000 ) / ( (SUM(SSWSSW!AM$169) + SUM(SSWSSW!AM$170) ) * 1000 )</f>
        <v>109.83298019609957</v>
      </c>
      <c r="AN70" s="427">
        <f>( ( SUM(SSWSSW!AN$136) + SUM(SSWSSW!AN$137)  - SUM(SSWSSW!AN$147) - SUM(SSWSSW!AN$148) ) * 1000000 ) / ( (SUM(SSWSSW!AN$169) + SUM(SSWSSW!AN$170) ) * 1000 )</f>
        <v>109.93232282127941</v>
      </c>
      <c r="AO70" s="427">
        <f>( ( SUM(SSWSSW!AO$136) + SUM(SSWSSW!AO$137)  - SUM(SSWSSW!AO$147) - SUM(SSWSSW!AO$148) ) * 1000000 ) / ( (SUM(SSWSSW!AO$169) + SUM(SSWSSW!AO$170) ) * 1000 )</f>
        <v>110.03202982426551</v>
      </c>
      <c r="AP70" s="427">
        <f>( ( SUM(SSWSSW!AP$136) + SUM(SSWSSW!AP$137)  - SUM(SSWSSW!AP$147) - SUM(SSWSSW!AP$148) ) * 1000000 ) / ( (SUM(SSWSSW!AP$169) + SUM(SSWSSW!AP$170) ) * 1000 )</f>
        <v>110.13189282199485</v>
      </c>
      <c r="AQ70" s="427">
        <f>( ( SUM(SSWSSW!AQ$136) + SUM(SSWSSW!AQ$137)  - SUM(SSWSSW!AQ$147) - SUM(SSWSSW!AQ$148) ) * 1000000 ) / ( (SUM(SSWSSW!AQ$169) + SUM(SSWSSW!AQ$170) ) * 1000 )</f>
        <v>110.23201064611395</v>
      </c>
      <c r="AR70" s="427">
        <f>( ( SUM(SSWSSW!AR$136) + SUM(SSWSSW!AR$137)  - SUM(SSWSSW!AR$147) - SUM(SSWSSW!AR$148) ) * 1000000 ) / ( (SUM(SSWSSW!AR$169) + SUM(SSWSSW!AR$170) ) * 1000 )</f>
        <v>110.33219075212448</v>
      </c>
      <c r="AS70" s="427">
        <f>( ( SUM(SSWSSW!AS$136) + SUM(SSWSSW!AS$137)  - SUM(SSWSSW!AS$147) - SUM(SSWSSW!AS$148) ) * 1000000 ) / ( (SUM(SSWSSW!AS$169) + SUM(SSWSSW!AS$170) ) * 1000 )</f>
        <v>110.43270334984955</v>
      </c>
      <c r="AT70" s="427">
        <f>( ( SUM(SSWSSW!AT$136) + SUM(SSWSSW!AT$137)  - SUM(SSWSSW!AT$147) - SUM(SSWSSW!AT$148) ) * 1000000 ) / ( (SUM(SSWSSW!AT$169) + SUM(SSWSSW!AT$170) ) * 1000 )</f>
        <v>110.53327672735689</v>
      </c>
      <c r="AU70" s="427">
        <f>( ( SUM(SSWSSW!AU$136) + SUM(SSWSSW!AU$137)  - SUM(SSWSSW!AU$147) - SUM(SSWSSW!AU$148) ) * 1000000 ) / ( (SUM(SSWSSW!AU$169) + SUM(SSWSSW!AU$170) ) * 1000 )</f>
        <v>110.63395776595372</v>
      </c>
      <c r="AV70" s="427">
        <f>( ( SUM(SSWSSW!AV$136) + SUM(SSWSSW!AV$137)  - SUM(SSWSSW!AV$147) - SUM(SSWSSW!AV$148) ) * 1000000 ) / ( (SUM(SSWSSW!AV$169) + SUM(SSWSSW!AV$170) ) * 1000 )</f>
        <v>110.73477951502704</v>
      </c>
      <c r="AW70" s="427">
        <f>( ( SUM(SSWSSW!AW$136) + SUM(SSWSSW!AW$137)  - SUM(SSWSSW!AW$147) - SUM(SSWSSW!AW$148) ) * 1000000 ) / ( (SUM(SSWSSW!AW$169) + SUM(SSWSSW!AW$170) ) * 1000 )</f>
        <v>110.83560531989919</v>
      </c>
      <c r="AX70" s="427">
        <f>( ( SUM(SSWSSW!AX$136) + SUM(SSWSSW!AX$137)  - SUM(SSWSSW!AX$147) - SUM(SSWSSW!AX$148) ) * 1000000 ) / ( (SUM(SSWSSW!AX$169) + SUM(SSWSSW!AX$170) ) * 1000 )</f>
        <v>110.93623481584969</v>
      </c>
      <c r="AY70" s="427">
        <f>( ( SUM(SSWSSW!AY$136) + SUM(SSWSSW!AY$137)  - SUM(SSWSSW!AY$147) - SUM(SSWSSW!AY$148) ) * 1000000 ) / ( (SUM(SSWSSW!AY$169) + SUM(SSWSSW!AY$170) ) * 1000 )</f>
        <v>111.03671405382481</v>
      </c>
      <c r="AZ70" s="427">
        <f>( ( SUM(SSWSSW!AZ$136) + SUM(SSWSSW!AZ$137)  - SUM(SSWSSW!AZ$147) - SUM(SSWSSW!AZ$148) ) * 1000000 ) / ( (SUM(SSWSSW!AZ$169) + SUM(SSWSSW!AZ$170) ) * 1000 )</f>
        <v>111.1369195147998</v>
      </c>
      <c r="BA70" s="427">
        <f>( ( SUM(SSWSSW!BA$136) + SUM(SSWSSW!BA$137)  - SUM(SSWSSW!BA$147) - SUM(SSWSSW!BA$148) ) * 1000000 ) / ( (SUM(SSWSSW!BA$169) + SUM(SSWSSW!BA$170) ) * 1000 )</f>
        <v>111.2369100137568</v>
      </c>
      <c r="BB70" s="427">
        <f>( ( SUM(SSWSSW!BB$136) + SUM(SSWSSW!BB$137)  - SUM(SSWSSW!BB$147) - SUM(SSWSSW!BB$148) ) * 1000000 ) / ( (SUM(SSWSSW!BB$169) + SUM(SSWSSW!BB$170) ) * 1000 )</f>
        <v>111.33678290372524</v>
      </c>
      <c r="BC70" s="427">
        <f>( ( SUM(SSWSSW!BC$136) + SUM(SSWSSW!BC$137)  - SUM(SSWSSW!BC$147) - SUM(SSWSSW!BC$148) ) * 1000000 ) / ( (SUM(SSWSSW!BC$169) + SUM(SSWSSW!BC$170) ) * 1000 )</f>
        <v>111.43624689108965</v>
      </c>
      <c r="BD70" s="427">
        <f>( ( SUM(SSWSSW!BD$136) + SUM(SSWSSW!BD$137)  - SUM(SSWSSW!BD$147) - SUM(SSWSSW!BD$148) ) * 1000000 ) / ( (SUM(SSWSSW!BD$169) + SUM(SSWSSW!BD$170) ) * 1000 )</f>
        <v>111.53564454665461</v>
      </c>
      <c r="BE70" s="427">
        <f>( ( SUM(SSWSSW!BE$136) + SUM(SSWSSW!BE$137)  - SUM(SSWSSW!BE$147) - SUM(SSWSSW!BE$148) ) * 1000000 ) / ( (SUM(SSWSSW!BE$169) + SUM(SSWSSW!BE$170) ) * 1000 )</f>
        <v>111.63482761137446</v>
      </c>
      <c r="BF70" s="427">
        <f>( ( SUM(SSWSSW!BF$136) + SUM(SSWSSW!BF$137)  - SUM(SSWSSW!BF$147) - SUM(SSWSSW!BF$148) ) * 1000000 ) / ( (SUM(SSWSSW!BF$169) + SUM(SSWSSW!BF$170) ) * 1000 )</f>
        <v>111.7335198965482</v>
      </c>
      <c r="BG70" s="427">
        <f>( ( SUM(SSWSSW!BG$136) + SUM(SSWSSW!BG$137)  - SUM(SSWSSW!BG$147) - SUM(SSWSSW!BG$148) ) * 1000000 ) / ( (SUM(SSWSSW!BG$169) + SUM(SSWSSW!BG$170) ) * 1000 )</f>
        <v>111.83222872369302</v>
      </c>
      <c r="BH70" s="427">
        <f>( ( SUM(SSWSSW!BH$136) + SUM(SSWSSW!BH$137)  - SUM(SSWSSW!BH$147) - SUM(SSWSSW!BH$148) ) * 1000000 ) / ( (SUM(SSWSSW!BH$169) + SUM(SSWSSW!BH$170) ) * 1000 )</f>
        <v>111.93037166523035</v>
      </c>
      <c r="BI70" s="427">
        <f>( ( SUM(SSWSSW!BI$136) + SUM(SSWSSW!BI$137)  - SUM(SSWSSW!BI$147) - SUM(SSWSSW!BI$148) ) * 1000000 ) / ( (SUM(SSWSSW!BI$169) + SUM(SSWSSW!BI$170) ) * 1000 )</f>
        <v>112.02846634072212</v>
      </c>
      <c r="BJ70" s="427">
        <f>( ( SUM(SSWSSW!BJ$136) + SUM(SSWSSW!BJ$137)  - SUM(SSWSSW!BJ$147) - SUM(SSWSSW!BJ$148) ) * 1000000 ) / ( (SUM(SSWSSW!BJ$169) + SUM(SSWSSW!BJ$170) ) * 1000 )</f>
        <v>112.12604788392893</v>
      </c>
      <c r="BK70" s="427">
        <f>( ( SUM(SSWSSW!BK$136) + SUM(SSWSSW!BK$137)  - SUM(SSWSSW!BK$147) - SUM(SSWSSW!BK$148) ) * 1000000 ) / ( (SUM(SSWSSW!BK$169) + SUM(SSWSSW!BK$170) ) * 1000 )</f>
        <v>112.22361889686081</v>
      </c>
      <c r="BL70" s="427">
        <f>( ( SUM(SSWSSW!BL$136) + SUM(SSWSSW!BL$137)  - SUM(SSWSSW!BL$147) - SUM(SSWSSW!BL$148) ) * 1000000 ) / ( (SUM(SSWSSW!BL$169) + SUM(SSWSSW!BL$170) ) * 1000 )</f>
        <v>112.32075592901388</v>
      </c>
      <c r="BM70" s="427">
        <f>( ( SUM(SSWSSW!BM$136) + SUM(SSWSSW!BM$137)  - SUM(SSWSSW!BM$147) - SUM(SSWSSW!BM$148) ) * 1000000 ) / ( (SUM(SSWSSW!BM$169) + SUM(SSWSSW!BM$170) ) * 1000 )</f>
        <v>112.41752870228052</v>
      </c>
      <c r="BN70" s="427">
        <f>( ( SUM(SSWSSW!BN$136) + SUM(SSWSSW!BN$137)  - SUM(SSWSSW!BN$147) - SUM(SSWSSW!BN$148) ) * 1000000 ) / ( (SUM(SSWSSW!BN$169) + SUM(SSWSSW!BN$170) ) * 1000 )</f>
        <v>112.51404525499075</v>
      </c>
      <c r="BO70" s="427">
        <f>( ( SUM(SSWSSW!BO$136) + SUM(SSWSSW!BO$137)  - SUM(SSWSSW!BO$147) - SUM(SSWSSW!BO$148) ) * 1000000 ) / ( (SUM(SSWSSW!BO$169) + SUM(SSWSSW!BO$170) ) * 1000 )</f>
        <v>112.61023736393251</v>
      </c>
      <c r="BP70" s="427">
        <f>( ( SUM(SSWSSW!BP$136) + SUM(SSWSSW!BP$137)  - SUM(SSWSSW!BP$147) - SUM(SSWSSW!BP$148) ) * 1000000 ) / ( (SUM(SSWSSW!BP$169) + SUM(SSWSSW!BP$170) ) * 1000 )</f>
        <v>112.70615048980198</v>
      </c>
      <c r="BQ70" s="427">
        <f>( ( SUM(SSWSSW!BQ$136) + SUM(SSWSSW!BQ$137)  - SUM(SSWSSW!BQ$147) - SUM(SSWSSW!BQ$148) ) * 1000000 ) / ( (SUM(SSWSSW!BQ$169) + SUM(SSWSSW!BQ$170) ) * 1000 )</f>
        <v>112.80176779793896</v>
      </c>
      <c r="BR70" s="427">
        <f>( ( SUM(SSWSSW!BR$136) + SUM(SSWSSW!BR$137)  - SUM(SSWSSW!BR$147) - SUM(SSWSSW!BR$148) ) * 1000000 ) / ( (SUM(SSWSSW!BR$169) + SUM(SSWSSW!BR$170) ) * 1000 )</f>
        <v>112.89687140409968</v>
      </c>
      <c r="BS70" s="427">
        <f>( ( SUM(SSWSSW!BS$136) + SUM(SSWSSW!BS$137)  - SUM(SSWSSW!BS$147) - SUM(SSWSSW!BS$148) ) * 1000000 ) / ( (SUM(SSWSSW!BS$169) + SUM(SSWSSW!BS$170) ) * 1000 )</f>
        <v>112.99179303748349</v>
      </c>
      <c r="BT70" s="427">
        <f>( ( SUM(SSWSSW!BT$136) + SUM(SSWSSW!BT$137)  - SUM(SSWSSW!BT$147) - SUM(SSWSSW!BT$148) ) * 1000000 ) / ( (SUM(SSWSSW!BT$169) + SUM(SSWSSW!BT$170) ) * 1000 )</f>
        <v>113.08619242243944</v>
      </c>
      <c r="BU70" s="427">
        <f>( ( SUM(SSWSSW!BU$136) + SUM(SSWSSW!BU$137)  - SUM(SSWSSW!BU$147) - SUM(SSWSSW!BU$148) ) * 1000000 ) / ( (SUM(SSWSSW!BU$169) + SUM(SSWSSW!BU$170) ) * 1000 )</f>
        <v>113.1803998794698</v>
      </c>
      <c r="BV70" s="427">
        <f>( ( SUM(SSWSSW!BV$136) + SUM(SSWSSW!BV$137)  - SUM(SSWSSW!BV$147) - SUM(SSWSSW!BV$148) ) * 1000000 ) / ( (SUM(SSWSSW!BV$169) + SUM(SSWSSW!BV$170) ) * 1000 )</f>
        <v>113.27417693292354</v>
      </c>
      <c r="BW70" s="427">
        <f>( ( SUM(SSWSSW!BW$136) + SUM(SSWSSW!BW$137)  - SUM(SSWSSW!BW$147) - SUM(SSWSSW!BW$148) ) * 1000000 ) / ( (SUM(SSWSSW!BW$169) + SUM(SSWSSW!BW$170) ) * 1000 )</f>
        <v>113.36748088092872</v>
      </c>
      <c r="BX70" s="427">
        <f>( ( SUM(SSWSSW!BX$136) + SUM(SSWSSW!BX$137)  - SUM(SSWSSW!BX$147) - SUM(SSWSSW!BX$148) ) * 1000000 ) / ( (SUM(SSWSSW!BX$169) + SUM(SSWSSW!BX$170) ) * 1000 )</f>
        <v>113.4606786103851</v>
      </c>
      <c r="BY70" s="427">
        <f>( ( SUM(SSWSSW!BY$136) + SUM(SSWSSW!BY$137)  - SUM(SSWSSW!BY$147) - SUM(SSWSSW!BY$148) ) * 1000000 ) / ( (SUM(SSWSSW!BY$169) + SUM(SSWSSW!BY$170) ) * 1000 )</f>
        <v>113.55331289416782</v>
      </c>
      <c r="BZ70" s="427">
        <f>( ( SUM(SSWSSW!BZ$136) + SUM(SSWSSW!BZ$137)  - SUM(SSWSSW!BZ$147) - SUM(SSWSSW!BZ$148) ) * 1000000 ) / ( (SUM(SSWSSW!BZ$169) + SUM(SSWSSW!BZ$170) ) * 1000 )</f>
        <v>113.64556237573575</v>
      </c>
      <c r="CA70" s="427">
        <f>( ( SUM(SSWSSW!CA$136) + SUM(SSWSSW!CA$137)  - SUM(SSWSSW!CA$147) - SUM(SSWSSW!CA$148) ) * 1000000 ) / ( (SUM(SSWSSW!CA$169) + SUM(SSWSSW!CA$170) ) * 1000 )</f>
        <v>113.73747287448106</v>
      </c>
      <c r="CB70" s="427">
        <f>( ( SUM(SSWSSW!CB$136) + SUM(SSWSSW!CB$137)  - SUM(SSWSSW!CB$147) - SUM(SSWSSW!CB$148) ) * 1000000 ) / ( (SUM(SSWSSW!CB$169) + SUM(SSWSSW!CB$170) ) * 1000 )</f>
        <v>113.82903000157317</v>
      </c>
      <c r="CC70" s="427">
        <f>( ( SUM(SSWSSW!CC$136) + SUM(SSWSSW!CC$137)  - SUM(SSWSSW!CC$147) - SUM(SSWSSW!CC$148) ) * 1000000 ) / ( (SUM(SSWSSW!CC$169) + SUM(SSWSSW!CC$170) ) * 1000 )</f>
        <v>113.92002282943245</v>
      </c>
      <c r="CD70" s="427">
        <f>( ( SUM(SSWSSW!CD$136) + SUM(SSWSSW!CD$137)  - SUM(SSWSSW!CD$147) - SUM(SSWSSW!CD$148) ) * 1000000 ) / ( (SUM(SSWSSW!CD$169) + SUM(SSWSSW!CD$170) ) * 1000 )</f>
        <v>114.01077536062506</v>
      </c>
      <c r="CE70" s="427">
        <f>( ( SUM(SSWSSW!CE$136) + SUM(SSWSSW!CE$137)  - SUM(SSWSSW!CE$147) - SUM(SSWSSW!CE$148) ) * 1000000 ) / ( (SUM(SSWSSW!CE$169) + SUM(SSWSSW!CE$170) ) * 1000 )</f>
        <v>114.1011053382957</v>
      </c>
      <c r="CF70" s="427">
        <f>( ( SUM(SSWSSW!CF$136) + SUM(SSWSSW!CF$137)  - SUM(SSWSSW!CF$147) - SUM(SSWSSW!CF$148) ) * 1000000 ) / ( (SUM(SSWSSW!CF$169) + SUM(SSWSSW!CF$170) ) * 1000 )</f>
        <v>114.19091222402447</v>
      </c>
      <c r="CG70" s="427">
        <f>( ( SUM(SSWSSW!CG$136) + SUM(SSWSSW!CG$137)  - SUM(SSWSSW!CG$147) - SUM(SSWSSW!CG$148) ) * 1000000 ) / ( (SUM(SSWSSW!CG$169) + SUM(SSWSSW!CG$170) ) * 1000 )</f>
        <v>114.2803610052311</v>
      </c>
      <c r="CH70" s="427" t="e">
        <v>#DIV/0!</v>
      </c>
      <c r="CI70" s="427" t="e">
        <v>#DIV/0!</v>
      </c>
      <c r="CJ70" s="1237" t="e">
        <v>#DIV/0!</v>
      </c>
    </row>
    <row r="71" spans="2:88" ht="28.5">
      <c r="B71" s="1204" t="s">
        <v>310</v>
      </c>
      <c r="C71" s="1205" t="s">
        <v>283</v>
      </c>
      <c r="D71" s="517" t="s">
        <v>311</v>
      </c>
      <c r="E71" s="1205" t="s">
        <v>285</v>
      </c>
      <c r="F71" s="518">
        <v>1</v>
      </c>
      <c r="G71" s="428">
        <f>( SUM(SSWSSW!G$156)) /  ( SUM(SSWSSW!G$156) + SUM(SSWSSW!G$163) + SUM(SSWSSW!G$164) + SUM(SSWSSW!G$165) )</f>
        <v>0.386645436952257</v>
      </c>
      <c r="H71" s="428">
        <f>( SUM(SSWSSW!H$156)) /  ( SUM(SSWSSW!H$156) + SUM(SSWSSW!H$163) + SUM(SSWSSW!H$164) + SUM(SSWSSW!H$165) )</f>
        <v>0.40413333149814851</v>
      </c>
      <c r="I71" s="428">
        <f>( SUM(SSWSSW!I$156)) /  ( SUM(SSWSSW!I$156) + SUM(SSWSSW!I$163) + SUM(SSWSSW!I$164) + SUM(SSWSSW!I$165) )</f>
        <v>0.41823870376356159</v>
      </c>
      <c r="J71" s="428">
        <f>( SUM(SSWSSW!J$156)) /  ( SUM(SSWSSW!J$156) + SUM(SSWSSW!J$163) + SUM(SSWSSW!J$164) + SUM(SSWSSW!J$165) )</f>
        <v>0.43258795974018743</v>
      </c>
      <c r="K71" s="428">
        <f>( SUM(SSWSSW!K$156)) /  ( SUM(SSWSSW!K$156) + SUM(SSWSSW!K$163) + SUM(SSWSSW!K$164) + SUM(SSWSSW!K$165) )</f>
        <v>0.44680457068519963</v>
      </c>
      <c r="L71" s="428">
        <f>( SUM(SSWSSW!L$156)) /  ( SUM(SSWSSW!L$156) + SUM(SSWSSW!L$163) + SUM(SSWSSW!L$164) + SUM(SSWSSW!L$165) )</f>
        <v>0.4606179185075096</v>
      </c>
      <c r="M71" s="428">
        <f>( SUM(SSWSSW!M$156)) /  ( SUM(SSWSSW!M$156) + SUM(SSWSSW!M$163) + SUM(SSWSSW!M$164) + SUM(SSWSSW!M$165) )</f>
        <v>0.52756051323048536</v>
      </c>
      <c r="N71" s="428">
        <f>( SUM(SSWSSW!N$156)) /  ( SUM(SSWSSW!N$156) + SUM(SSWSSW!N$163) + SUM(SSWSSW!N$164) + SUM(SSWSSW!N$165) )</f>
        <v>0.58076170778645486</v>
      </c>
      <c r="O71" s="428">
        <f>( SUM(SSWSSW!O$156)) /  ( SUM(SSWSSW!O$156) + SUM(SSWSSW!O$163) + SUM(SSWSSW!O$164) + SUM(SSWSSW!O$165) )</f>
        <v>0.6330416014371788</v>
      </c>
      <c r="P71" s="428">
        <f>( SUM(SSWSSW!P$156)) /  ( SUM(SSWSSW!P$156) + SUM(SSWSSW!P$163) + SUM(SSWSSW!P$164) + SUM(SSWSSW!P$165) )</f>
        <v>0.68439898993151338</v>
      </c>
      <c r="Q71" s="428">
        <f>( SUM(SSWSSW!Q$156)) /  ( SUM(SSWSSW!Q$156) + SUM(SSWSSW!Q$163) + SUM(SSWSSW!Q$164) + SUM(SSWSSW!Q$165) )</f>
        <v>0.73479935562271792</v>
      </c>
      <c r="R71" s="428">
        <f>( SUM(SSWSSW!R$156)) /  ( SUM(SSWSSW!R$156) + SUM(SSWSSW!R$163) + SUM(SSWSSW!R$164) + SUM(SSWSSW!R$165) )</f>
        <v>0.78428009168806168</v>
      </c>
      <c r="S71" s="428">
        <f>( SUM(SSWSSW!S$156)) /  ( SUM(SSWSSW!S$156) + SUM(SSWSSW!S$163) + SUM(SSWSSW!S$164) + SUM(SSWSSW!S$165) )</f>
        <v>0.83283142655978826</v>
      </c>
      <c r="T71" s="428">
        <f>( SUM(SSWSSW!T$156)) /  ( SUM(SSWSSW!T$156) + SUM(SSWSSW!T$163) + SUM(SSWSSW!T$164) + SUM(SSWSSW!T$165) )</f>
        <v>0.88047863338820176</v>
      </c>
      <c r="U71" s="428">
        <f>( SUM(SSWSSW!U$156)) /  ( SUM(SSWSSW!U$156) + SUM(SSWSSW!U$163) + SUM(SSWSSW!U$164) + SUM(SSWSSW!U$165) )</f>
        <v>0.92724607766757605</v>
      </c>
      <c r="V71" s="428">
        <f>( SUM(SSWSSW!V$156)) /  ( SUM(SSWSSW!V$156) + SUM(SSWSSW!V$163) + SUM(SSWSSW!V$164) + SUM(SSWSSW!V$165) )</f>
        <v>0.95265421593796329</v>
      </c>
      <c r="W71" s="428">
        <f>( SUM(SSWSSW!W$156)) /  ( SUM(SSWSSW!W$156) + SUM(SSWSSW!W$163) + SUM(SSWSSW!W$164) + SUM(SSWSSW!W$165) )</f>
        <v>0.95308216510690269</v>
      </c>
      <c r="X71" s="428">
        <f>( SUM(SSWSSW!X$156)) /  ( SUM(SSWSSW!X$156) + SUM(SSWSSW!X$163) + SUM(SSWSSW!X$164) + SUM(SSWSSW!X$165) )</f>
        <v>0.95350262769971794</v>
      </c>
      <c r="Y71" s="428">
        <f>( SUM(SSWSSW!Y$156)) /  ( SUM(SSWSSW!Y$156) + SUM(SSWSSW!Y$163) + SUM(SSWSSW!Y$164) + SUM(SSWSSW!Y$165) )</f>
        <v>0.95391579837202511</v>
      </c>
      <c r="Z71" s="428">
        <f>( SUM(SSWSSW!Z$156)) /  ( SUM(SSWSSW!Z$156) + SUM(SSWSSW!Z$163) + SUM(SSWSSW!Z$164) + SUM(SSWSSW!Z$165) )</f>
        <v>0.95432186505243266</v>
      </c>
      <c r="AA71" s="428">
        <f>( SUM(SSWSSW!AA$156)) /  ( SUM(SSWSSW!AA$156) + SUM(SSWSSW!AA$163) + SUM(SSWSSW!AA$164) + SUM(SSWSSW!AA$165) )</f>
        <v>0.95472100930509185</v>
      </c>
      <c r="AB71" s="428">
        <f>( SUM(SSWSSW!AB$156)) /  ( SUM(SSWSSW!AB$156) + SUM(SSWSSW!AB$163) + SUM(SSWSSW!AB$164) + SUM(SSWSSW!AB$165) )</f>
        <v>0.95511340651810706</v>
      </c>
      <c r="AC71" s="428">
        <f>( SUM(SSWSSW!AC$156)) /  ( SUM(SSWSSW!AC$156) + SUM(SSWSSW!AC$163) + SUM(SSWSSW!AC$164) + SUM(SSWSSW!AC$165) )</f>
        <v>0.95549922624580297</v>
      </c>
      <c r="AD71" s="428">
        <f>( SUM(SSWSSW!AD$156)) /  ( SUM(SSWSSW!AD$156) + SUM(SSWSSW!AD$163) + SUM(SSWSSW!AD$164) + SUM(SSWSSW!AD$165) )</f>
        <v>0.95587863237486137</v>
      </c>
      <c r="AE71" s="428">
        <f>( SUM(SSWSSW!AE$156)) /  ( SUM(SSWSSW!AE$156) + SUM(SSWSSW!AE$163) + SUM(SSWSSW!AE$164) + SUM(SSWSSW!AE$165) )</f>
        <v>0.95625178341859252</v>
      </c>
      <c r="AF71" s="428">
        <f>( SUM(SSWSSW!AF$156)) /  ( SUM(SSWSSW!AF$156) + SUM(SSWSSW!AF$163) + SUM(SSWSSW!AF$164) + SUM(SSWSSW!AF$165) )</f>
        <v>0.95661883268483872</v>
      </c>
      <c r="AG71" s="428">
        <f>( SUM(SSWSSW!AG$156)) /  ( SUM(SSWSSW!AG$156) + SUM(SSWSSW!AG$163) + SUM(SSWSSW!AG$164) + SUM(SSWSSW!AG$165) )</f>
        <v>0.95694891640457325</v>
      </c>
      <c r="AH71" s="428">
        <f>( SUM(SSWSSW!AH$156)) /  ( SUM(SSWSSW!AH$156) + SUM(SSWSSW!AH$163) + SUM(SSWSSW!AH$164) + SUM(SSWSSW!AH$165) )</f>
        <v>0.95727415371264679</v>
      </c>
      <c r="AI71" s="428">
        <f>( SUM(SSWSSW!AI$156)) /  ( SUM(SSWSSW!AI$156) + SUM(SSWSSW!AI$163) + SUM(SSWSSW!AI$164) + SUM(SSWSSW!AI$165) )</f>
        <v>0.957594650477682</v>
      </c>
      <c r="AJ71" s="428">
        <f>( SUM(SSWSSW!AJ$156)) /  ( SUM(SSWSSW!AJ$156) + SUM(SSWSSW!AJ$163) + SUM(SSWSSW!AJ$164) + SUM(SSWSSW!AJ$165) )</f>
        <v>0.95791050950692913</v>
      </c>
      <c r="AK71" s="428">
        <f>( SUM(SSWSSW!AK$156)) /  ( SUM(SSWSSW!AK$156) + SUM(SSWSSW!AK$163) + SUM(SSWSSW!AK$164) + SUM(SSWSSW!AK$165) )</f>
        <v>0.9582218306603727</v>
      </c>
      <c r="AL71" s="428">
        <f>( SUM(SSWSSW!AL$156)) /  ( SUM(SSWSSW!AL$156) + SUM(SSWSSW!AL$163) + SUM(SSWSSW!AL$164) + SUM(SSWSSW!AL$165) )</f>
        <v>0.95852871094332537</v>
      </c>
      <c r="AM71" s="428">
        <f>( SUM(SSWSSW!AM$156)) /  ( SUM(SSWSSW!AM$156) + SUM(SSWSSW!AM$163) + SUM(SSWSSW!AM$164) + SUM(SSWSSW!AM$165) )</f>
        <v>0.95883124462364944</v>
      </c>
      <c r="AN71" s="428">
        <f>( SUM(SSWSSW!AN$156)) /  ( SUM(SSWSSW!AN$156) + SUM(SSWSSW!AN$163) + SUM(SSWSSW!AN$164) + SUM(SSWSSW!AN$165) )</f>
        <v>0.95912952331532741</v>
      </c>
      <c r="AO71" s="428">
        <f>( SUM(SSWSSW!AO$156)) /  ( SUM(SSWSSW!AO$156) + SUM(SSWSSW!AO$163) + SUM(SSWSSW!AO$164) + SUM(SSWSSW!AO$165) )</f>
        <v>0.9594236360809737</v>
      </c>
      <c r="AP71" s="428">
        <f>( SUM(SSWSSW!AP$156)) /  ( SUM(SSWSSW!AP$156) + SUM(SSWSSW!AP$163) + SUM(SSWSSW!AP$164) + SUM(SSWSSW!AP$165) )</f>
        <v>0.95971366950759029</v>
      </c>
      <c r="AQ71" s="428">
        <f>( SUM(SSWSSW!AQ$156)) /  ( SUM(SSWSSW!AQ$156) + SUM(SSWSSW!AQ$163) + SUM(SSWSSW!AQ$164) + SUM(SSWSSW!AQ$165) )</f>
        <v>0.9599997078014384</v>
      </c>
      <c r="AR71" s="428">
        <f>( SUM(SSWSSW!AR$156)) /  ( SUM(SSWSSW!AR$156) + SUM(SSWSSW!AR$163) + SUM(SSWSSW!AR$164) + SUM(SSWSSW!AR$165) )</f>
        <v>0.9602818328725572</v>
      </c>
      <c r="AS71" s="428">
        <f>( SUM(SSWSSW!AS$156)) /  ( SUM(SSWSSW!AS$156) + SUM(SSWSSW!AS$163) + SUM(SSWSSW!AS$164) + SUM(SSWSSW!AS$165) )</f>
        <v>0.96056012440580651</v>
      </c>
      <c r="AT71" s="428">
        <f>( SUM(SSWSSW!AT$156)) /  ( SUM(SSWSSW!AT$156) + SUM(SSWSSW!AT$163) + SUM(SSWSSW!AT$164) + SUM(SSWSSW!AT$165) )</f>
        <v>0.96083465992866623</v>
      </c>
      <c r="AU71" s="428">
        <f>( SUM(SSWSSW!AU$156)) /  ( SUM(SSWSSW!AU$156) + SUM(SSWSSW!AU$163) + SUM(SSWSSW!AU$164) + SUM(SSWSSW!AU$165) )</f>
        <v>0.96110551489717799</v>
      </c>
      <c r="AV71" s="428">
        <f>( SUM(SSWSSW!AV$156)) /  ( SUM(SSWSSW!AV$156) + SUM(SSWSSW!AV$163) + SUM(SSWSSW!AV$164) + SUM(SSWSSW!AV$165) )</f>
        <v>0.96137276276734163</v>
      </c>
      <c r="AW71" s="428">
        <f>( SUM(SSWSSW!AW$156)) /  ( SUM(SSWSSW!AW$156) + SUM(SSWSSW!AW$163) + SUM(SSWSSW!AW$164) + SUM(SSWSSW!AW$165) )</f>
        <v>0.96163647503916039</v>
      </c>
      <c r="AX71" s="428">
        <f>( SUM(SSWSSW!AX$156)) /  ( SUM(SSWSSW!AX$156) + SUM(SSWSSW!AX$163) + SUM(SSWSSW!AX$164) + SUM(SSWSSW!AX$165) )</f>
        <v>0.96189672134823301</v>
      </c>
      <c r="AY71" s="428">
        <f>( SUM(SSWSSW!AY$156)) /  ( SUM(SSWSSW!AY$156) + SUM(SSWSSW!AY$163) + SUM(SSWSSW!AY$164) + SUM(SSWSSW!AY$165) )</f>
        <v>0.96215356950930431</v>
      </c>
      <c r="AZ71" s="428">
        <f>( SUM(SSWSSW!AZ$156)) /  ( SUM(SSWSSW!AZ$156) + SUM(SSWSSW!AZ$163) + SUM(SSWSSW!AZ$164) + SUM(SSWSSW!AZ$165) )</f>
        <v>0.96240708557300081</v>
      </c>
      <c r="BA71" s="428">
        <f>( SUM(SSWSSW!BA$156)) /  ( SUM(SSWSSW!BA$156) + SUM(SSWSSW!BA$163) + SUM(SSWSSW!BA$164) + SUM(SSWSSW!BA$165) )</f>
        <v>0.96265733389891062</v>
      </c>
      <c r="BB71" s="428">
        <f>( SUM(SSWSSW!BB$156)) /  ( SUM(SSWSSW!BB$156) + SUM(SSWSSW!BB$163) + SUM(SSWSSW!BB$164) + SUM(SSWSSW!BB$165) )</f>
        <v>0.96290437719306099</v>
      </c>
      <c r="BC71" s="428">
        <f>( SUM(SSWSSW!BC$156)) /  ( SUM(SSWSSW!BC$156) + SUM(SSWSSW!BC$163) + SUM(SSWSSW!BC$164) + SUM(SSWSSW!BC$165) )</f>
        <v>0.9631482765670768</v>
      </c>
      <c r="BD71" s="428">
        <f>( SUM(SSWSSW!BD$156)) /  ( SUM(SSWSSW!BD$156) + SUM(SSWSSW!BD$163) + SUM(SSWSSW!BD$164) + SUM(SSWSSW!BD$165) )</f>
        <v>0.96338909159911834</v>
      </c>
      <c r="BE71" s="428">
        <f>( SUM(SSWSSW!BE$156)) /  ( SUM(SSWSSW!BE$156) + SUM(SSWSSW!BE$163) + SUM(SSWSSW!BE$164) + SUM(SSWSSW!BE$165) )</f>
        <v>0.96362688036142707</v>
      </c>
      <c r="BF71" s="428">
        <f>( SUM(SSWSSW!BF$156)) /  ( SUM(SSWSSW!BF$156) + SUM(SSWSSW!BF$163) + SUM(SSWSSW!BF$164) + SUM(SSWSSW!BF$165) )</f>
        <v>0.96386169947332512</v>
      </c>
      <c r="BG71" s="428">
        <f>( SUM(SSWSSW!BG$156)) /  ( SUM(SSWSSW!BG$156) + SUM(SSWSSW!BG$163) + SUM(SSWSSW!BG$164) + SUM(SSWSSW!BG$165) )</f>
        <v>0.96409360416519163</v>
      </c>
      <c r="BH71" s="428">
        <f>( SUM(SSWSSW!BH$156)) /  ( SUM(SSWSSW!BH$156) + SUM(SSWSSW!BH$163) + SUM(SSWSSW!BH$164) + SUM(SSWSSW!BH$165) )</f>
        <v>0.96432264829637648</v>
      </c>
      <c r="BI71" s="428">
        <f>( SUM(SSWSSW!BI$156)) /  ( SUM(SSWSSW!BI$156) + SUM(SSWSSW!BI$163) + SUM(SSWSSW!BI$164) + SUM(SSWSSW!BI$165) )</f>
        <v>0.96454888440725361</v>
      </c>
      <c r="BJ71" s="428">
        <f>( SUM(SSWSSW!BJ$156)) /  ( SUM(SSWSSW!BJ$156) + SUM(SSWSSW!BJ$163) + SUM(SSWSSW!BJ$164) + SUM(SSWSSW!BJ$165) )</f>
        <v>0.9647723637645198</v>
      </c>
      <c r="BK71" s="428">
        <f>( SUM(SSWSSW!BK$156)) /  ( SUM(SSWSSW!BK$156) + SUM(SSWSSW!BK$163) + SUM(SSWSSW!BK$164) + SUM(SSWSSW!BK$165) )</f>
        <v>0.96499313638831874</v>
      </c>
      <c r="BL71" s="428">
        <f>( SUM(SSWSSW!BL$156)) /  ( SUM(SSWSSW!BL$156) + SUM(SSWSSW!BL$163) + SUM(SSWSSW!BL$164) + SUM(SSWSSW!BL$165) )</f>
        <v>0.96521125109890293</v>
      </c>
      <c r="BM71" s="428">
        <f>( SUM(SSWSSW!BM$156)) /  ( SUM(SSWSSW!BM$156) + SUM(SSWSSW!BM$163) + SUM(SSWSSW!BM$164) + SUM(SSWSSW!BM$165) )</f>
        <v>0.96542675554920554</v>
      </c>
      <c r="BN71" s="428">
        <f>( SUM(SSWSSW!BN$156)) /  ( SUM(SSWSSW!BN$156) + SUM(SSWSSW!BN$163) + SUM(SSWSSW!BN$164) + SUM(SSWSSW!BN$165) )</f>
        <v>0.96563969626428237</v>
      </c>
      <c r="BO71" s="428">
        <f>( SUM(SSWSSW!BO$156)) /  ( SUM(SSWSSW!BO$156) + SUM(SSWSSW!BO$163) + SUM(SSWSSW!BO$164) + SUM(SSWSSW!BO$165) )</f>
        <v>0.96585011866340198</v>
      </c>
      <c r="BP71" s="428">
        <f>( SUM(SSWSSW!BP$156)) /  ( SUM(SSWSSW!BP$156) + SUM(SSWSSW!BP$163) + SUM(SSWSSW!BP$164) + SUM(SSWSSW!BP$165) )</f>
        <v>0.96605806710488284</v>
      </c>
      <c r="BQ71" s="428">
        <f>( SUM(SSWSSW!BQ$156)) /  ( SUM(SSWSSW!BQ$156) + SUM(SSWSSW!BQ$163) + SUM(SSWSSW!BQ$164) + SUM(SSWSSW!BQ$165) )</f>
        <v>0.96626358490216868</v>
      </c>
      <c r="BR71" s="428">
        <f>( SUM(SSWSSW!BR$156)) /  ( SUM(SSWSSW!BR$156) + SUM(SSWSSW!BR$163) + SUM(SSWSSW!BR$164) + SUM(SSWSSW!BR$165) )</f>
        <v>0.9664667143736474</v>
      </c>
      <c r="BS71" s="428">
        <f>( SUM(SSWSSW!BS$156)) /  ( SUM(SSWSSW!BS$156) + SUM(SSWSSW!BS$163) + SUM(SSWSSW!BS$164) + SUM(SSWSSW!BS$165) )</f>
        <v>0.96666749686026698</v>
      </c>
      <c r="BT71" s="428">
        <f>( SUM(SSWSSW!BT$156)) /  ( SUM(SSWSSW!BT$156) + SUM(SSWSSW!BT$163) + SUM(SSWSSW!BT$164) + SUM(SSWSSW!BT$165) )</f>
        <v>0.96686597274661112</v>
      </c>
      <c r="BU71" s="428">
        <f>( SUM(SSWSSW!BU$156)) /  ( SUM(SSWSSW!BU$156) + SUM(SSWSSW!BU$163) + SUM(SSWSSW!BU$164) + SUM(SSWSSW!BU$165) )</f>
        <v>0.96706218150308221</v>
      </c>
      <c r="BV71" s="428">
        <f>( SUM(SSWSSW!BV$156)) /  ( SUM(SSWSSW!BV$156) + SUM(SSWSSW!BV$163) + SUM(SSWSSW!BV$164) + SUM(SSWSSW!BV$165) )</f>
        <v>0.96725616170035655</v>
      </c>
      <c r="BW71" s="428">
        <f>( SUM(SSWSSW!BW$156)) /  ( SUM(SSWSSW!BW$156) + SUM(SSWSSW!BW$163) + SUM(SSWSSW!BW$164) + SUM(SSWSSW!BW$165) )</f>
        <v>0.96744795104416825</v>
      </c>
      <c r="BX71" s="428">
        <f>( SUM(SSWSSW!BX$156)) /  ( SUM(SSWSSW!BX$156) + SUM(SSWSSW!BX$163) + SUM(SSWSSW!BX$164) + SUM(SSWSSW!BX$165) )</f>
        <v>0.96763758638977804</v>
      </c>
      <c r="BY71" s="428">
        <f>( SUM(SSWSSW!BY$156)) /  ( SUM(SSWSSW!BY$156) + SUM(SSWSSW!BY$163) + SUM(SSWSSW!BY$164) + SUM(SSWSSW!BY$165) )</f>
        <v>0.96782510377258568</v>
      </c>
      <c r="BZ71" s="428">
        <f>( SUM(SSWSSW!BZ$156)) /  ( SUM(SSWSSW!BZ$156) + SUM(SSWSSW!BZ$163) + SUM(SSWSSW!BZ$164) + SUM(SSWSSW!BZ$165) )</f>
        <v>0.96801053842847917</v>
      </c>
      <c r="CA71" s="428">
        <f>( SUM(SSWSSW!CA$156)) /  ( SUM(SSWSSW!CA$156) + SUM(SSWSSW!CA$163) + SUM(SSWSSW!CA$164) + SUM(SSWSSW!CA$165) )</f>
        <v>0.96819392481538047</v>
      </c>
      <c r="CB71" s="428">
        <f>( SUM(SSWSSW!CB$156)) /  ( SUM(SSWSSW!CB$156) + SUM(SSWSSW!CB$163) + SUM(SSWSSW!CB$164) + SUM(SSWSSW!CB$165) )</f>
        <v>0.9683752966361322</v>
      </c>
      <c r="CC71" s="428">
        <f>( SUM(SSWSSW!CC$156)) /  ( SUM(SSWSSW!CC$156) + SUM(SSWSSW!CC$163) + SUM(SSWSSW!CC$164) + SUM(SSWSSW!CC$165) )</f>
        <v>0.96855468685784696</v>
      </c>
      <c r="CD71" s="428">
        <f>( SUM(SSWSSW!CD$156)) /  ( SUM(SSWSSW!CD$156) + SUM(SSWSSW!CD$163) + SUM(SSWSSW!CD$164) + SUM(SSWSSW!CD$165) )</f>
        <v>0.96873212773236417</v>
      </c>
      <c r="CE71" s="428">
        <f>( SUM(SSWSSW!CE$156)) /  ( SUM(SSWSSW!CE$156) + SUM(SSWSSW!CE$163) + SUM(SSWSSW!CE$164) + SUM(SSWSSW!CE$165) )</f>
        <v>0.96890765081547914</v>
      </c>
      <c r="CF71" s="428">
        <f>( SUM(SSWSSW!CF$156)) /  ( SUM(SSWSSW!CF$156) + SUM(SSWSSW!CF$163) + SUM(SSWSSW!CF$164) + SUM(SSWSSW!CF$165) )</f>
        <v>0.96908128698504625</v>
      </c>
      <c r="CG71" s="428">
        <f>( SUM(SSWSSW!CG$156)) /  ( SUM(SSWSSW!CG$156) + SUM(SSWSSW!CG$163) + SUM(SSWSSW!CG$164) + SUM(SSWSSW!CG$165) )</f>
        <v>0.96925306646088372</v>
      </c>
      <c r="CH71" s="428" t="e">
        <v>#DIV/0!</v>
      </c>
      <c r="CI71" s="428" t="e">
        <v>#DIV/0!</v>
      </c>
      <c r="CJ71" s="1238" t="e">
        <v>#DIV/0!</v>
      </c>
    </row>
    <row r="72" spans="2:88" ht="29.25" thickBot="1">
      <c r="B72" s="1204" t="s">
        <v>312</v>
      </c>
      <c r="C72" s="1205" t="s">
        <v>287</v>
      </c>
      <c r="D72" s="517" t="s">
        <v>313</v>
      </c>
      <c r="E72" s="1205" t="s">
        <v>146</v>
      </c>
      <c r="F72" s="518">
        <v>2</v>
      </c>
      <c r="G72" s="429">
        <f>SUM(SSWSSW!G$133) + SUM(SSWSSW!G$135) - SUM(SSWSSW!G$145) - SUM(SSWSSW!G$146)</f>
        <v>55.7</v>
      </c>
      <c r="H72" s="429">
        <f>SUM(SSWSSW!H$133) + SUM(SSWSSW!H$135) - SUM(SSWSSW!H$145) - SUM(SSWSSW!H$146)</f>
        <v>51.87</v>
      </c>
      <c r="I72" s="429">
        <f>SUM(SSWSSW!I$133) + SUM(SSWSSW!I$135) - SUM(SSWSSW!I$145) - SUM(SSWSSW!I$146)</f>
        <v>51.87</v>
      </c>
      <c r="J72" s="429">
        <f>SUM(SSWSSW!J$133) + SUM(SSWSSW!J$135) - SUM(SSWSSW!J$145) - SUM(SSWSSW!J$146)</f>
        <v>52.852867860000003</v>
      </c>
      <c r="K72" s="429">
        <f>SUM(SSWSSW!K$133) + SUM(SSWSSW!K$135) - SUM(SSWSSW!K$145) - SUM(SSWSSW!K$146)</f>
        <v>53.296949509999997</v>
      </c>
      <c r="L72" s="429">
        <f>SUM(SSWSSW!L$133) + SUM(SSWSSW!L$135) - SUM(SSWSSW!L$145) - SUM(SSWSSW!L$146)</f>
        <v>53.75603057</v>
      </c>
      <c r="M72" s="429">
        <f>SUM(SSWSSW!M$133) + SUM(SSWSSW!M$135) - SUM(SSWSSW!M$145) - SUM(SSWSSW!M$146)</f>
        <v>53.303449499999999</v>
      </c>
      <c r="N72" s="429">
        <f>SUM(SSWSSW!N$133) + SUM(SSWSSW!N$135) - SUM(SSWSSW!N$145) - SUM(SSWSSW!N$146)</f>
        <v>52.729296239999996</v>
      </c>
      <c r="O72" s="429">
        <f>SUM(SSWSSW!O$133) + SUM(SSWSSW!O$135) - SUM(SSWSSW!O$145) - SUM(SSWSSW!O$146)</f>
        <v>52.125106500000001</v>
      </c>
      <c r="P72" s="429">
        <f>SUM(SSWSSW!P$133) + SUM(SSWSSW!P$135) - SUM(SSWSSW!P$145) - SUM(SSWSSW!P$146)</f>
        <v>51.500690419999998</v>
      </c>
      <c r="Q72" s="429">
        <f>SUM(SSWSSW!Q$133) + SUM(SSWSSW!Q$135) - SUM(SSWSSW!Q$145) - SUM(SSWSSW!Q$146)</f>
        <v>50.864620449999997</v>
      </c>
      <c r="R72" s="429">
        <f>SUM(SSWSSW!R$133) + SUM(SSWSSW!R$135) - SUM(SSWSSW!R$145) - SUM(SSWSSW!R$146)</f>
        <v>50.46600316</v>
      </c>
      <c r="S72" s="429">
        <f>SUM(SSWSSW!S$133) + SUM(SSWSSW!S$135) - SUM(SSWSSW!S$145) - SUM(SSWSSW!S$146)</f>
        <v>50.030577449999996</v>
      </c>
      <c r="T72" s="429">
        <f>SUM(SSWSSW!T$133) + SUM(SSWSSW!T$135) - SUM(SSWSSW!T$145) - SUM(SSWSSW!T$146)</f>
        <v>49.589272950000002</v>
      </c>
      <c r="U72" s="429">
        <f>SUM(SSWSSW!U$133) + SUM(SSWSSW!U$135) - SUM(SSWSSW!U$145) - SUM(SSWSSW!U$146)</f>
        <v>49.145825689999995</v>
      </c>
      <c r="V72" s="429">
        <f>SUM(SSWSSW!V$133) + SUM(SSWSSW!V$135) - SUM(SSWSSW!V$145) - SUM(SSWSSW!V$146)</f>
        <v>48.707302249999998</v>
      </c>
      <c r="W72" s="429">
        <f>SUM(SSWSSW!W$133) + SUM(SSWSSW!W$135) - SUM(SSWSSW!W$145) - SUM(SSWSSW!W$146)</f>
        <v>48.106842659999998</v>
      </c>
      <c r="X72" s="429">
        <f>SUM(SSWSSW!X$133) + SUM(SSWSSW!X$135) - SUM(SSWSSW!X$145) - SUM(SSWSSW!X$146)</f>
        <v>47.510311160000001</v>
      </c>
      <c r="Y72" s="429">
        <f>SUM(SSWSSW!Y$133) + SUM(SSWSSW!Y$135) - SUM(SSWSSW!Y$145) - SUM(SSWSSW!Y$146)</f>
        <v>46.915589429999997</v>
      </c>
      <c r="Z72" s="429">
        <f>SUM(SSWSSW!Z$133) + SUM(SSWSSW!Z$135) - SUM(SSWSSW!Z$145) - SUM(SSWSSW!Z$146)</f>
        <v>46.322234309999999</v>
      </c>
      <c r="AA72" s="429">
        <f>SUM(SSWSSW!AA$133) + SUM(SSWSSW!AA$135) - SUM(SSWSSW!AA$145) - SUM(SSWSSW!AA$146)</f>
        <v>45.729137619999996</v>
      </c>
      <c r="AB72" s="429">
        <f>SUM(SSWSSW!AB$133) + SUM(SSWSSW!AB$135) - SUM(SSWSSW!AB$145) - SUM(SSWSSW!AB$146)</f>
        <v>45.834213149999997</v>
      </c>
      <c r="AC72" s="429">
        <f>SUM(SSWSSW!AC$133) + SUM(SSWSSW!AC$135) - SUM(SSWSSW!AC$145) - SUM(SSWSSW!AC$146)</f>
        <v>45.897782821</v>
      </c>
      <c r="AD72" s="429">
        <f>SUM(SSWSSW!AD$133) + SUM(SSWSSW!AD$135) - SUM(SSWSSW!AD$145) - SUM(SSWSSW!AD$146)</f>
        <v>45.961352480999999</v>
      </c>
      <c r="AE72" s="429">
        <f>SUM(SSWSSW!AE$133) + SUM(SSWSSW!AE$135) - SUM(SSWSSW!AE$145) - SUM(SSWSSW!AE$146)</f>
        <v>46.024922142000001</v>
      </c>
      <c r="AF72" s="429">
        <f>SUM(SSWSSW!AF$133) + SUM(SSWSSW!AF$135) - SUM(SSWSSW!AF$145) - SUM(SSWSSW!AF$146)</f>
        <v>46.088491812999997</v>
      </c>
      <c r="AG72" s="429">
        <f>SUM(SSWSSW!AG$133) + SUM(SSWSSW!AG$135) - SUM(SSWSSW!AG$145) - SUM(SSWSSW!AG$146)</f>
        <v>46.152061474</v>
      </c>
      <c r="AH72" s="429">
        <f>SUM(SSWSSW!AH$133) + SUM(SSWSSW!AH$135) - SUM(SSWSSW!AH$145) - SUM(SSWSSW!AH$146)</f>
        <v>46.215631133999999</v>
      </c>
      <c r="AI72" s="429">
        <f>SUM(SSWSSW!AI$133) + SUM(SSWSSW!AI$135) - SUM(SSWSSW!AI$145) - SUM(SSWSSW!AI$146)</f>
        <v>46.279200804999995</v>
      </c>
      <c r="AJ72" s="429">
        <f>SUM(SSWSSW!AJ$133) + SUM(SSWSSW!AJ$135) - SUM(SSWSSW!AJ$145) - SUM(SSWSSW!AJ$146)</f>
        <v>46.342770465999997</v>
      </c>
      <c r="AK72" s="429">
        <f>SUM(SSWSSW!AK$133) + SUM(SSWSSW!AK$135) - SUM(SSWSSW!AK$145) - SUM(SSWSSW!AK$146)</f>
        <v>46.406340127</v>
      </c>
      <c r="AL72" s="429">
        <f>SUM(SSWSSW!AL$133) + SUM(SSWSSW!AL$135) - SUM(SSWSSW!AL$145) - SUM(SSWSSW!AL$146)</f>
        <v>46.469909797</v>
      </c>
      <c r="AM72" s="429">
        <f>SUM(SSWSSW!AM$133) + SUM(SSWSSW!AM$135) - SUM(SSWSSW!AM$145) - SUM(SSWSSW!AM$146)</f>
        <v>46.533479457999995</v>
      </c>
      <c r="AN72" s="429">
        <f>SUM(SSWSSW!AN$133) + SUM(SSWSSW!AN$135) - SUM(SSWSSW!AN$145) - SUM(SSWSSW!AN$146)</f>
        <v>46.597049129000006</v>
      </c>
      <c r="AO72" s="429">
        <f>SUM(SSWSSW!AO$133) + SUM(SSWSSW!AO$135) - SUM(SSWSSW!AO$145) - SUM(SSWSSW!AO$146)</f>
        <v>46.660618790000001</v>
      </c>
      <c r="AP72" s="429">
        <f>SUM(SSWSSW!AP$133) + SUM(SSWSSW!AP$135) - SUM(SSWSSW!AP$145) - SUM(SSWSSW!AP$146)</f>
        <v>46.72418845</v>
      </c>
      <c r="AQ72" s="429">
        <f>SUM(SSWSSW!AQ$133) + SUM(SSWSSW!AQ$135) - SUM(SSWSSW!AQ$145) - SUM(SSWSSW!AQ$146)</f>
        <v>46.787758120999996</v>
      </c>
      <c r="AR72" s="429">
        <f>SUM(SSWSSW!AR$133) + SUM(SSWSSW!AR$135) - SUM(SSWSSW!AR$145) - SUM(SSWSSW!AR$146)</f>
        <v>46.851327781999991</v>
      </c>
      <c r="AS72" s="429">
        <f>SUM(SSWSSW!AS$133) + SUM(SSWSSW!AS$135) - SUM(SSWSSW!AS$145) - SUM(SSWSSW!AS$146)</f>
        <v>46.914897443000001</v>
      </c>
      <c r="AT72" s="429">
        <f>SUM(SSWSSW!AT$133) + SUM(SSWSSW!AT$135) - SUM(SSWSSW!AT$145) - SUM(SSWSSW!AT$146)</f>
        <v>46.978467113000001</v>
      </c>
      <c r="AU72" s="429">
        <f>SUM(SSWSSW!AU$133) + SUM(SSWSSW!AU$135) - SUM(SSWSSW!AU$145) - SUM(SSWSSW!AU$146)</f>
        <v>47.042036773999996</v>
      </c>
      <c r="AV72" s="429">
        <f>SUM(SSWSSW!AV$133) + SUM(SSWSSW!AV$135) - SUM(SSWSSW!AV$145) - SUM(SSWSSW!AV$146)</f>
        <v>47.105606434999991</v>
      </c>
      <c r="AW72" s="429">
        <f>SUM(SSWSSW!AW$133) + SUM(SSWSSW!AW$135) - SUM(SSWSSW!AW$145) - SUM(SSWSSW!AW$146)</f>
        <v>47.169176104999998</v>
      </c>
      <c r="AX72" s="429">
        <f>SUM(SSWSSW!AX$133) + SUM(SSWSSW!AX$135) - SUM(SSWSSW!AX$145) - SUM(SSWSSW!AX$146)</f>
        <v>47.232745766000001</v>
      </c>
      <c r="AY72" s="429">
        <f>SUM(SSWSSW!AY$133) + SUM(SSWSSW!AY$135) - SUM(SSWSSW!AY$145) - SUM(SSWSSW!AY$146)</f>
        <v>47.296315426999996</v>
      </c>
      <c r="AZ72" s="429">
        <f>SUM(SSWSSW!AZ$133) + SUM(SSWSSW!AZ$135) - SUM(SSWSSW!AZ$145) - SUM(SSWSSW!AZ$146)</f>
        <v>47.359885097999999</v>
      </c>
      <c r="BA72" s="429">
        <f>SUM(SSWSSW!BA$133) + SUM(SSWSSW!BA$135) - SUM(SSWSSW!BA$145) - SUM(SSWSSW!BA$146)</f>
        <v>47.423454757999998</v>
      </c>
      <c r="BB72" s="429">
        <f>SUM(SSWSSW!BB$133) + SUM(SSWSSW!BB$135) - SUM(SSWSSW!BB$145) - SUM(SSWSSW!BB$146)</f>
        <v>47.487024429000002</v>
      </c>
      <c r="BC72" s="429">
        <f>SUM(SSWSSW!BC$133) + SUM(SSWSSW!BC$135) - SUM(SSWSSW!BC$145) - SUM(SSWSSW!BC$146)</f>
        <v>47.550594089999997</v>
      </c>
      <c r="BD72" s="429">
        <f>SUM(SSWSSW!BD$133) + SUM(SSWSSW!BD$135) - SUM(SSWSSW!BD$145) - SUM(SSWSSW!BD$146)</f>
        <v>47.614163751</v>
      </c>
      <c r="BE72" s="429">
        <f>SUM(SSWSSW!BE$133) + SUM(SSWSSW!BE$135) - SUM(SSWSSW!BE$145) - SUM(SSWSSW!BE$146)</f>
        <v>47.677733420999992</v>
      </c>
      <c r="BF72" s="429">
        <f>SUM(SSWSSW!BF$133) + SUM(SSWSSW!BF$135) - SUM(SSWSSW!BF$145) - SUM(SSWSSW!BF$146)</f>
        <v>47.741303082000002</v>
      </c>
      <c r="BG72" s="429">
        <f>SUM(SSWSSW!BG$133) + SUM(SSWSSW!BG$135) - SUM(SSWSSW!BG$145) - SUM(SSWSSW!BG$146)</f>
        <v>47.804872742999997</v>
      </c>
      <c r="BH72" s="429">
        <f>SUM(SSWSSW!BH$133) + SUM(SSWSSW!BH$135) - SUM(SSWSSW!BH$145) - SUM(SSWSSW!BH$146)</f>
        <v>47.868442414</v>
      </c>
      <c r="BI72" s="429">
        <f>SUM(SSWSSW!BI$133) + SUM(SSWSSW!BI$135) - SUM(SSWSSW!BI$145) - SUM(SSWSSW!BI$146)</f>
        <v>47.932012073999999</v>
      </c>
      <c r="BJ72" s="429">
        <f>SUM(SSWSSW!BJ$133) + SUM(SSWSSW!BJ$135) - SUM(SSWSSW!BJ$145) - SUM(SSWSSW!BJ$146)</f>
        <v>47.995581734999995</v>
      </c>
      <c r="BK72" s="429">
        <f>SUM(SSWSSW!BK$133) + SUM(SSWSSW!BK$135) - SUM(SSWSSW!BK$145) - SUM(SSWSSW!BK$146)</f>
        <v>48.059151406000005</v>
      </c>
      <c r="BL72" s="429">
        <f>SUM(SSWSSW!BL$133) + SUM(SSWSSW!BL$135) - SUM(SSWSSW!BL$145) - SUM(SSWSSW!BL$146)</f>
        <v>48.122721065999997</v>
      </c>
      <c r="BM72" s="429">
        <f>SUM(SSWSSW!BM$133) + SUM(SSWSSW!BM$135) - SUM(SSWSSW!BM$145) - SUM(SSWSSW!BM$146)</f>
        <v>48.186290737</v>
      </c>
      <c r="BN72" s="429">
        <f>SUM(SSWSSW!BN$133) + SUM(SSWSSW!BN$135) - SUM(SSWSSW!BN$145) - SUM(SSWSSW!BN$146)</f>
        <v>48.249860397999996</v>
      </c>
      <c r="BO72" s="429">
        <f>SUM(SSWSSW!BO$133) + SUM(SSWSSW!BO$135) - SUM(SSWSSW!BO$145) - SUM(SSWSSW!BO$146)</f>
        <v>48.313430059000005</v>
      </c>
      <c r="BP72" s="429">
        <f>SUM(SSWSSW!BP$133) + SUM(SSWSSW!BP$135) - SUM(SSWSSW!BP$145) - SUM(SSWSSW!BP$146)</f>
        <v>48.376999728999998</v>
      </c>
      <c r="BQ72" s="429">
        <f>SUM(SSWSSW!BQ$133) + SUM(SSWSSW!BQ$135) - SUM(SSWSSW!BQ$145) - SUM(SSWSSW!BQ$146)</f>
        <v>48.44056939</v>
      </c>
      <c r="BR72" s="429">
        <f>SUM(SSWSSW!BR$133) + SUM(SSWSSW!BR$135) - SUM(SSWSSW!BR$145) - SUM(SSWSSW!BR$146)</f>
        <v>48.504139050999996</v>
      </c>
      <c r="BS72" s="429">
        <f>SUM(SSWSSW!BS$133) + SUM(SSWSSW!BS$135) - SUM(SSWSSW!BS$145) - SUM(SSWSSW!BS$146)</f>
        <v>48.567708721999999</v>
      </c>
      <c r="BT72" s="429">
        <f>SUM(SSWSSW!BT$133) + SUM(SSWSSW!BT$135) - SUM(SSWSSW!BT$145) - SUM(SSWSSW!BT$146)</f>
        <v>48.631278381999998</v>
      </c>
      <c r="BU72" s="429">
        <f>SUM(SSWSSW!BU$133) + SUM(SSWSSW!BU$135) - SUM(SSWSSW!BU$145) - SUM(SSWSSW!BU$146)</f>
        <v>48.694848043</v>
      </c>
      <c r="BV72" s="429">
        <f>SUM(SSWSSW!BV$133) + SUM(SSWSSW!BV$135) - SUM(SSWSSW!BV$145) - SUM(SSWSSW!BV$146)</f>
        <v>48.758417713999997</v>
      </c>
      <c r="BW72" s="429">
        <f>SUM(SSWSSW!BW$133) + SUM(SSWSSW!BW$135) - SUM(SSWSSW!BW$145) - SUM(SSWSSW!BW$146)</f>
        <v>48.821987374999999</v>
      </c>
      <c r="BX72" s="429">
        <f>SUM(SSWSSW!BX$133) + SUM(SSWSSW!BX$135) - SUM(SSWSSW!BX$145) - SUM(SSWSSW!BX$146)</f>
        <v>48.885557034999998</v>
      </c>
      <c r="BY72" s="429">
        <f>SUM(SSWSSW!BY$133) + SUM(SSWSSW!BY$135) - SUM(SSWSSW!BY$145) - SUM(SSWSSW!BY$146)</f>
        <v>48.949126706000001</v>
      </c>
      <c r="BZ72" s="429">
        <f>SUM(SSWSSW!BZ$133) + SUM(SSWSSW!BZ$135) - SUM(SSWSSW!BZ$145) - SUM(SSWSSW!BZ$146)</f>
        <v>49.012696366999997</v>
      </c>
      <c r="CA72" s="429">
        <f>SUM(SSWSSW!CA$133) + SUM(SSWSSW!CA$135) - SUM(SSWSSW!CA$145) - SUM(SSWSSW!CA$146)</f>
        <v>49.076266038</v>
      </c>
      <c r="CB72" s="429">
        <f>SUM(SSWSSW!CB$133) + SUM(SSWSSW!CB$135) - SUM(SSWSSW!CB$145) - SUM(SSWSSW!CB$146)</f>
        <v>49.139835697999992</v>
      </c>
      <c r="CC72" s="429">
        <f>SUM(SSWSSW!CC$133) + SUM(SSWSSW!CC$135) - SUM(SSWSSW!CC$145) - SUM(SSWSSW!CC$146)</f>
        <v>49.203405359000001</v>
      </c>
      <c r="CD72" s="429">
        <f>SUM(SSWSSW!CD$133) + SUM(SSWSSW!CD$135) - SUM(SSWSSW!CD$145) - SUM(SSWSSW!CD$146)</f>
        <v>49.266975029999998</v>
      </c>
      <c r="CE72" s="429">
        <f>SUM(SSWSSW!CE$133) + SUM(SSWSSW!CE$135) - SUM(SSWSSW!CE$145) - SUM(SSWSSW!CE$146)</f>
        <v>49.330544689999996</v>
      </c>
      <c r="CF72" s="429">
        <f>SUM(SSWSSW!CF$133) + SUM(SSWSSW!CF$135) - SUM(SSWSSW!CF$145) - SUM(SSWSSW!CF$146)</f>
        <v>49.394114350999992</v>
      </c>
      <c r="CG72" s="429">
        <f>SUM(SSWSSW!CG$133) + SUM(SSWSSW!CG$135) - SUM(SSWSSW!CG$145) - SUM(SSWSSW!CG$146)</f>
        <v>49.457684021999995</v>
      </c>
      <c r="CH72" s="429">
        <v>0</v>
      </c>
      <c r="CI72" s="429">
        <v>0</v>
      </c>
      <c r="CJ72" s="1239">
        <v>0</v>
      </c>
    </row>
    <row r="73" spans="2:88" ht="15" thickBot="1">
      <c r="B73" s="1201" t="s">
        <v>314</v>
      </c>
      <c r="C73" s="567" t="s">
        <v>153</v>
      </c>
      <c r="D73" s="568" t="s">
        <v>315</v>
      </c>
      <c r="E73" s="567" t="s">
        <v>146</v>
      </c>
      <c r="F73" s="569">
        <v>2</v>
      </c>
      <c r="G73" s="426">
        <f>SUM(SSWSSW!G$151)</f>
        <v>72.400000000000006</v>
      </c>
      <c r="H73" s="426">
        <f>SUM(SSWSSW!H$151)</f>
        <v>71.099999999999994</v>
      </c>
      <c r="I73" s="426">
        <f>SUM(SSWSSW!I$151)</f>
        <v>69.400000000000006</v>
      </c>
      <c r="J73" s="426">
        <f>SUM(SSWSSW!J$151)</f>
        <v>66.8</v>
      </c>
      <c r="K73" s="426">
        <f>SUM(SSWSSW!K$151)</f>
        <v>64.099999999999994</v>
      </c>
      <c r="L73" s="426">
        <f>SUM(SSWSSW!L$151)</f>
        <v>61.5</v>
      </c>
      <c r="M73" s="426">
        <f>SUM(SSWSSW!M$151)</f>
        <v>58.524000000000001</v>
      </c>
      <c r="N73" s="426">
        <f>SUM(SSWSSW!N$151)</f>
        <v>57.548000000000002</v>
      </c>
      <c r="O73" s="426">
        <f>SUM(SSWSSW!O$151)</f>
        <v>56.572000000000003</v>
      </c>
      <c r="P73" s="426">
        <f>SUM(SSWSSW!P$151)</f>
        <v>55.596000000000004</v>
      </c>
      <c r="Q73" s="426">
        <f>SUM(SSWSSW!Q$151)</f>
        <v>54.56</v>
      </c>
      <c r="R73" s="426">
        <f>SUM(SSWSSW!R$151)</f>
        <v>53.13000000000001</v>
      </c>
      <c r="S73" s="426">
        <f>SUM(SSWSSW!S$151)</f>
        <v>51.710000000000008</v>
      </c>
      <c r="T73" s="426">
        <f>SUM(SSWSSW!T$151)</f>
        <v>50.27</v>
      </c>
      <c r="U73" s="426">
        <f>SUM(SSWSSW!U$151)</f>
        <v>48.850000000000009</v>
      </c>
      <c r="V73" s="426">
        <f>SUM(SSWSSW!V$151)</f>
        <v>47.42</v>
      </c>
      <c r="W73" s="426">
        <f>SUM(SSWSSW!W$151)</f>
        <v>46.67</v>
      </c>
      <c r="X73" s="426">
        <f>SUM(SSWSSW!X$151)</f>
        <v>45.92</v>
      </c>
      <c r="Y73" s="426">
        <f>SUM(SSWSSW!Y$151)</f>
        <v>45.160000000000004</v>
      </c>
      <c r="Z73" s="426">
        <f>SUM(SSWSSW!Z$151)</f>
        <v>44.410000000000004</v>
      </c>
      <c r="AA73" s="426">
        <f>SUM(SSWSSW!AA$151)</f>
        <v>43.52</v>
      </c>
      <c r="AB73" s="426">
        <f>SUM(SSWSSW!AB$151)</f>
        <v>42.95</v>
      </c>
      <c r="AC73" s="426">
        <f>SUM(SSWSSW!AC$151)</f>
        <v>42.460000000000008</v>
      </c>
      <c r="AD73" s="426">
        <f>SUM(SSWSSW!AD$151)</f>
        <v>41.820000000000007</v>
      </c>
      <c r="AE73" s="426">
        <f>SUM(SSWSSW!AE$151)</f>
        <v>41.39</v>
      </c>
      <c r="AF73" s="426">
        <f>SUM(SSWSSW!AF$151)</f>
        <v>40.750000000000007</v>
      </c>
      <c r="AG73" s="426">
        <f>SUM(SSWSSW!AG$151)</f>
        <v>39.980000000000004</v>
      </c>
      <c r="AH73" s="426">
        <f>SUM(SSWSSW!AH$151)</f>
        <v>39.21</v>
      </c>
      <c r="AI73" s="426">
        <f>SUM(SSWSSW!AI$151)</f>
        <v>38.440000000000005</v>
      </c>
      <c r="AJ73" s="426">
        <f>SUM(SSWSSW!AJ$151)</f>
        <v>37.67</v>
      </c>
      <c r="AK73" s="426">
        <f>SUM(SSWSSW!AK$151)</f>
        <v>36.800000000000004</v>
      </c>
      <c r="AL73" s="426">
        <f>SUM(SSWSSW!AL$151)</f>
        <v>36.800000000000004</v>
      </c>
      <c r="AM73" s="426">
        <f>SUM(SSWSSW!AM$151)</f>
        <v>36.800000000000004</v>
      </c>
      <c r="AN73" s="426">
        <f>SUM(SSWSSW!AN$151)</f>
        <v>36.800000000000004</v>
      </c>
      <c r="AO73" s="426">
        <f>SUM(SSWSSW!AO$151)</f>
        <v>36.800000000000004</v>
      </c>
      <c r="AP73" s="426">
        <f>SUM(SSWSSW!AP$151)</f>
        <v>36.800000000000004</v>
      </c>
      <c r="AQ73" s="426">
        <f>SUM(SSWSSW!AQ$151)</f>
        <v>36.800000000000004</v>
      </c>
      <c r="AR73" s="426">
        <f>SUM(SSWSSW!AR$151)</f>
        <v>36.800000000000004</v>
      </c>
      <c r="AS73" s="426">
        <f>SUM(SSWSSW!AS$151)</f>
        <v>36.800000000000004</v>
      </c>
      <c r="AT73" s="426">
        <f>SUM(SSWSSW!AT$151)</f>
        <v>36.800000000000004</v>
      </c>
      <c r="AU73" s="426">
        <f>SUM(SSWSSW!AU$151)</f>
        <v>36.800000000000004</v>
      </c>
      <c r="AV73" s="426">
        <f>SUM(SSWSSW!AV$151)</f>
        <v>36.800000000000004</v>
      </c>
      <c r="AW73" s="426">
        <f>SUM(SSWSSW!AW$151)</f>
        <v>36.800000000000004</v>
      </c>
      <c r="AX73" s="426">
        <f>SUM(SSWSSW!AX$151)</f>
        <v>36.800000000000004</v>
      </c>
      <c r="AY73" s="426">
        <f>SUM(SSWSSW!AY$151)</f>
        <v>36.800000000000004</v>
      </c>
      <c r="AZ73" s="426">
        <f>SUM(SSWSSW!AZ$151)</f>
        <v>36.800000000000004</v>
      </c>
      <c r="BA73" s="426">
        <f>SUM(SSWSSW!BA$151)</f>
        <v>36.800000000000004</v>
      </c>
      <c r="BB73" s="426">
        <f>SUM(SSWSSW!BB$151)</f>
        <v>36.800000000000004</v>
      </c>
      <c r="BC73" s="426">
        <f>SUM(SSWSSW!BC$151)</f>
        <v>36.800000000000004</v>
      </c>
      <c r="BD73" s="426">
        <f>SUM(SSWSSW!BD$151)</f>
        <v>36.800000000000004</v>
      </c>
      <c r="BE73" s="426">
        <f>SUM(SSWSSW!BE$151)</f>
        <v>36.800000000000004</v>
      </c>
      <c r="BF73" s="426">
        <f>SUM(SSWSSW!BF$151)</f>
        <v>36.800000000000004</v>
      </c>
      <c r="BG73" s="426">
        <f>SUM(SSWSSW!BG$151)</f>
        <v>36.800000000000004</v>
      </c>
      <c r="BH73" s="426">
        <f>SUM(SSWSSW!BH$151)</f>
        <v>36.800000000000004</v>
      </c>
      <c r="BI73" s="426">
        <f>SUM(SSWSSW!BI$151)</f>
        <v>36.800000000000004</v>
      </c>
      <c r="BJ73" s="426">
        <f>SUM(SSWSSW!BJ$151)</f>
        <v>36.800000000000004</v>
      </c>
      <c r="BK73" s="426">
        <f>SUM(SSWSSW!BK$151)</f>
        <v>36.800000000000004</v>
      </c>
      <c r="BL73" s="426">
        <f>SUM(SSWSSW!BL$151)</f>
        <v>36.800000000000004</v>
      </c>
      <c r="BM73" s="426">
        <f>SUM(SSWSSW!BM$151)</f>
        <v>36.800000000000004</v>
      </c>
      <c r="BN73" s="426">
        <f>SUM(SSWSSW!BN$151)</f>
        <v>36.800000000000004</v>
      </c>
      <c r="BO73" s="426">
        <f>SUM(SSWSSW!BO$151)</f>
        <v>36.800000000000004</v>
      </c>
      <c r="BP73" s="426">
        <f>SUM(SSWSSW!BP$151)</f>
        <v>36.800000000000004</v>
      </c>
      <c r="BQ73" s="426">
        <f>SUM(SSWSSW!BQ$151)</f>
        <v>36.800000000000004</v>
      </c>
      <c r="BR73" s="426">
        <f>SUM(SSWSSW!BR$151)</f>
        <v>36.800000000000004</v>
      </c>
      <c r="BS73" s="426">
        <f>SUM(SSWSSW!BS$151)</f>
        <v>36.800000000000004</v>
      </c>
      <c r="BT73" s="426">
        <f>SUM(SSWSSW!BT$151)</f>
        <v>36.800000000000004</v>
      </c>
      <c r="BU73" s="426">
        <f>SUM(SSWSSW!BU$151)</f>
        <v>36.800000000000004</v>
      </c>
      <c r="BV73" s="426">
        <f>SUM(SSWSSW!BV$151)</f>
        <v>36.800000000000004</v>
      </c>
      <c r="BW73" s="426">
        <f>SUM(SSWSSW!BW$151)</f>
        <v>36.800000000000004</v>
      </c>
      <c r="BX73" s="426">
        <f>SUM(SSWSSW!BX$151)</f>
        <v>36.800000000000004</v>
      </c>
      <c r="BY73" s="426">
        <f>SUM(SSWSSW!BY$151)</f>
        <v>36.800000000000004</v>
      </c>
      <c r="BZ73" s="426">
        <f>SUM(SSWSSW!BZ$151)</f>
        <v>36.800000000000004</v>
      </c>
      <c r="CA73" s="426">
        <f>SUM(SSWSSW!CA$151)</f>
        <v>36.800000000000004</v>
      </c>
      <c r="CB73" s="426">
        <f>SUM(SSWSSW!CB$151)</f>
        <v>36.800000000000004</v>
      </c>
      <c r="CC73" s="426">
        <f>SUM(SSWSSW!CC$151)</f>
        <v>36.800000000000004</v>
      </c>
      <c r="CD73" s="426">
        <f>SUM(SSWSSW!CD$151)</f>
        <v>36.800000000000004</v>
      </c>
      <c r="CE73" s="426">
        <f>SUM(SSWSSW!CE$151)</f>
        <v>36.800000000000004</v>
      </c>
      <c r="CF73" s="426">
        <f>SUM(SSWSSW!CF$151)</f>
        <v>36.800000000000004</v>
      </c>
      <c r="CG73" s="426">
        <f>SUM(SSWSSW!CG$151)</f>
        <v>36.800000000000004</v>
      </c>
      <c r="CH73" s="426">
        <v>0</v>
      </c>
      <c r="CI73" s="426">
        <v>0</v>
      </c>
      <c r="CJ73" s="1236">
        <v>0</v>
      </c>
    </row>
    <row r="74" spans="2:88" ht="15" thickBot="1">
      <c r="B74" s="1206" t="s">
        <v>316</v>
      </c>
      <c r="C74" s="519" t="s">
        <v>155</v>
      </c>
      <c r="D74" s="520" t="s">
        <v>317</v>
      </c>
      <c r="E74" s="519" t="s">
        <v>146</v>
      </c>
      <c r="F74" s="516">
        <v>2</v>
      </c>
      <c r="G74" s="426">
        <f>SUM(SSWSSW!G$175)</f>
        <v>312.83999999999997</v>
      </c>
      <c r="H74" s="426">
        <f>SUM(SSWSSW!H$175)</f>
        <v>308.62</v>
      </c>
      <c r="I74" s="426">
        <f>SUM(SSWSSW!I$175)</f>
        <v>333.42720830000002</v>
      </c>
      <c r="J74" s="426">
        <f>SUM(SSWSSW!J$175)</f>
        <v>326.10043788000002</v>
      </c>
      <c r="K74" s="426">
        <f>SUM(SSWSSW!K$175)</f>
        <v>318.20242136000002</v>
      </c>
      <c r="L74" s="426">
        <f>SUM(SSWSSW!L$175)</f>
        <v>310.41332985000003</v>
      </c>
      <c r="M74" s="426">
        <f>SUM(SSWSSW!M$175)</f>
        <v>305.09394699441805</v>
      </c>
      <c r="N74" s="426">
        <f>SUM(SSWSSW!N$175)</f>
        <v>301.85412239083604</v>
      </c>
      <c r="O74" s="426">
        <f>SUM(SSWSSW!O$175)</f>
        <v>298.62319456325406</v>
      </c>
      <c r="P74" s="426">
        <f>SUM(SSWSSW!P$175)</f>
        <v>295.41910157367209</v>
      </c>
      <c r="Q74" s="426">
        <f>SUM(SSWSSW!Q$175)</f>
        <v>292.15517749209005</v>
      </c>
      <c r="R74" s="426">
        <f>SUM(SSWSSW!R$175)</f>
        <v>288.67269219220282</v>
      </c>
      <c r="S74" s="426">
        <f>SUM(SSWSSW!S$175)</f>
        <v>286.13853500231568</v>
      </c>
      <c r="T74" s="426">
        <f>SUM(SSWSSW!T$175)</f>
        <v>282.55879776242841</v>
      </c>
      <c r="U74" s="426">
        <f>SUM(SSWSSW!U$175)</f>
        <v>278.96984482254135</v>
      </c>
      <c r="V74" s="426">
        <f>SUM(SSWSSW!V$175)</f>
        <v>274.36668735265414</v>
      </c>
      <c r="W74" s="426">
        <f>SUM(SSWSSW!W$175)</f>
        <v>272.2214884321304</v>
      </c>
      <c r="X74" s="426">
        <f>SUM(SSWSSW!X$175)</f>
        <v>270.07280655760667</v>
      </c>
      <c r="Y74" s="426">
        <f>SUM(SSWSSW!Y$175)</f>
        <v>267.90513355308292</v>
      </c>
      <c r="Z74" s="426">
        <f>SUM(SSWSSW!Z$175)</f>
        <v>265.74171957655915</v>
      </c>
      <c r="AA74" s="426">
        <f>SUM(SSWSSW!AA$175)</f>
        <v>263.43447909003544</v>
      </c>
      <c r="AB74" s="426">
        <f>SUM(SSWSSW!AB$175)</f>
        <v>262.91641365084888</v>
      </c>
      <c r="AC74" s="426">
        <f>SUM(SSWSSW!AC$175)</f>
        <v>262.43367676466232</v>
      </c>
      <c r="AD74" s="426">
        <f>SUM(SSWSSW!AD$175)</f>
        <v>261.80439045547575</v>
      </c>
      <c r="AE74" s="426">
        <f>SUM(SSWSSW!AE$175)</f>
        <v>261.37842505128918</v>
      </c>
      <c r="AF74" s="426">
        <f>SUM(SSWSSW!AF$175)</f>
        <v>260.74290569710257</v>
      </c>
      <c r="AG74" s="426">
        <f>SUM(SSWSSW!AG$175)</f>
        <v>260.01790450160541</v>
      </c>
      <c r="AH74" s="426">
        <f>SUM(SSWSSW!AH$175)</f>
        <v>259.29953201710816</v>
      </c>
      <c r="AI74" s="426">
        <f>SUM(SSWSSW!AI$175)</f>
        <v>258.57966079361086</v>
      </c>
      <c r="AJ74" s="426">
        <f>SUM(SSWSSW!AJ$175)</f>
        <v>257.8583169061136</v>
      </c>
      <c r="AK74" s="426">
        <f>SUM(SSWSSW!AK$175)</f>
        <v>257.271267857</v>
      </c>
      <c r="AL74" s="426">
        <f>SUM(SSWSSW!AL$175)</f>
        <v>258.12294882699996</v>
      </c>
      <c r="AM74" s="426">
        <f>SUM(SSWSSW!AM$175)</f>
        <v>258.97815313799998</v>
      </c>
      <c r="AN74" s="426">
        <f>SUM(SSWSSW!AN$175)</f>
        <v>259.83669322899999</v>
      </c>
      <c r="AO74" s="426">
        <f>SUM(SSWSSW!AO$175)</f>
        <v>260.69871523999996</v>
      </c>
      <c r="AP74" s="426">
        <f>SUM(SSWSSW!AP$175)</f>
        <v>261.56411408999998</v>
      </c>
      <c r="AQ74" s="426">
        <f>SUM(SSWSSW!AQ$175)</f>
        <v>262.43295244099994</v>
      </c>
      <c r="AR74" s="426">
        <f>SUM(SSWSSW!AR$175)</f>
        <v>263.30503986199994</v>
      </c>
      <c r="AS74" s="426">
        <f>SUM(SSWSSW!AS$175)</f>
        <v>264.18060794299998</v>
      </c>
      <c r="AT74" s="426">
        <f>SUM(SSWSSW!AT$175)</f>
        <v>265.05955080299998</v>
      </c>
      <c r="AU74" s="426">
        <f>SUM(SSWSSW!AU$175)</f>
        <v>265.94184668399998</v>
      </c>
      <c r="AV74" s="426">
        <f>SUM(SSWSSW!AV$175)</f>
        <v>266.82755926499993</v>
      </c>
      <c r="AW74" s="426">
        <f>SUM(SSWSSW!AW$175)</f>
        <v>267.716581975</v>
      </c>
      <c r="AX74" s="426">
        <f>SUM(SSWSSW!AX$175)</f>
        <v>268.60848591600001</v>
      </c>
      <c r="AY74" s="426">
        <f>SUM(SSWSSW!AY$175)</f>
        <v>269.50335066699995</v>
      </c>
      <c r="AZ74" s="426">
        <f>SUM(SSWSSW!AZ$175)</f>
        <v>270.401083868</v>
      </c>
      <c r="BA74" s="426">
        <f>SUM(SSWSSW!BA$175)</f>
        <v>271.30167807800001</v>
      </c>
      <c r="BB74" s="426">
        <f>SUM(SSWSSW!BB$175)</f>
        <v>272.20529869899997</v>
      </c>
      <c r="BC74" s="426">
        <f>SUM(SSWSSW!BC$175)</f>
        <v>273.11167830999995</v>
      </c>
      <c r="BD74" s="426">
        <f>SUM(SSWSSW!BD$175)</f>
        <v>274.02106870099999</v>
      </c>
      <c r="BE74" s="426">
        <f>SUM(SSWSSW!BE$175)</f>
        <v>274.93354909099997</v>
      </c>
      <c r="BF74" s="426">
        <f>SUM(SSWSSW!BF$175)</f>
        <v>275.848763002</v>
      </c>
      <c r="BG74" s="426">
        <f>SUM(SSWSSW!BG$175)</f>
        <v>276.76713774299998</v>
      </c>
      <c r="BH74" s="426">
        <f>SUM(SSWSSW!BH$175)</f>
        <v>277.68822790399997</v>
      </c>
      <c r="BI74" s="426">
        <f>SUM(SSWSSW!BI$175)</f>
        <v>278.61237418399998</v>
      </c>
      <c r="BJ74" s="426">
        <f>SUM(SSWSSW!BJ$175)</f>
        <v>279.53921687500002</v>
      </c>
      <c r="BK74" s="426">
        <f>SUM(SSWSSW!BK$175)</f>
        <v>280.469185606</v>
      </c>
      <c r="BL74" s="426">
        <f>SUM(SSWSSW!BL$175)</f>
        <v>281.40209589600005</v>
      </c>
      <c r="BM74" s="426">
        <f>SUM(SSWSSW!BM$175)</f>
        <v>282.33785021700004</v>
      </c>
      <c r="BN74" s="426">
        <f>SUM(SSWSSW!BN$175)</f>
        <v>283.27652744800002</v>
      </c>
      <c r="BO74" s="426">
        <f>SUM(SSWSSW!BO$175)</f>
        <v>284.21811803900005</v>
      </c>
      <c r="BP74" s="426">
        <f>SUM(SSWSSW!BP$175)</f>
        <v>285.16270158899999</v>
      </c>
      <c r="BQ74" s="426">
        <f>SUM(SSWSSW!BQ$175)</f>
        <v>286.11035807000002</v>
      </c>
      <c r="BR74" s="426">
        <f>SUM(SSWSSW!BR$175)</f>
        <v>287.06081158100005</v>
      </c>
      <c r="BS74" s="426">
        <f>SUM(SSWSSW!BS$175)</f>
        <v>288.01431979200004</v>
      </c>
      <c r="BT74" s="426">
        <f>SUM(SSWSSW!BT$175)</f>
        <v>288.97060610200003</v>
      </c>
      <c r="BU74" s="426">
        <f>SUM(SSWSSW!BU$175)</f>
        <v>289.929929173</v>
      </c>
      <c r="BV74" s="426">
        <f>SUM(SSWSSW!BV$175)</f>
        <v>290.89219050400004</v>
      </c>
      <c r="BW74" s="426">
        <f>SUM(SSWSSW!BW$175)</f>
        <v>291.85720151500004</v>
      </c>
      <c r="BX74" s="426">
        <f>SUM(SSWSSW!BX$175)</f>
        <v>292.82540209500007</v>
      </c>
      <c r="BY74" s="426">
        <f>SUM(SSWSSW!BY$175)</f>
        <v>293.79651409600001</v>
      </c>
      <c r="BZ74" s="426">
        <f>SUM(SSWSSW!BZ$175)</f>
        <v>294.77052849700004</v>
      </c>
      <c r="CA74" s="426">
        <f>SUM(SSWSSW!CA$175)</f>
        <v>295.74752667800004</v>
      </c>
      <c r="CB74" s="426">
        <f>SUM(SSWSSW!CB$175)</f>
        <v>296.72759046800007</v>
      </c>
      <c r="CC74" s="426">
        <f>SUM(SSWSSW!CC$175)</f>
        <v>297.71043989900005</v>
      </c>
      <c r="CD74" s="426">
        <f>SUM(SSWSSW!CD$175)</f>
        <v>298.69633785000002</v>
      </c>
      <c r="CE74" s="426">
        <f>SUM(SSWSSW!CE$175)</f>
        <v>299.68527614000004</v>
      </c>
      <c r="CF74" s="426">
        <f>SUM(SSWSSW!CF$175)</f>
        <v>300.67706481100004</v>
      </c>
      <c r="CG74" s="426">
        <f>SUM(SSWSSW!CG$175)</f>
        <v>301.67178605200002</v>
      </c>
      <c r="CH74" s="426">
        <v>0</v>
      </c>
      <c r="CI74" s="426">
        <v>0</v>
      </c>
      <c r="CJ74" s="1236">
        <v>0</v>
      </c>
    </row>
    <row r="75" spans="2:88">
      <c r="B75" s="1207" t="s">
        <v>318</v>
      </c>
      <c r="C75" s="1208" t="s">
        <v>294</v>
      </c>
      <c r="D75" s="570" t="s">
        <v>319</v>
      </c>
      <c r="E75" s="1208" t="s">
        <v>146</v>
      </c>
      <c r="F75" s="571">
        <v>2</v>
      </c>
      <c r="G75" s="430">
        <f>SUM(SSWSSW!G$178)</f>
        <v>7.29</v>
      </c>
      <c r="H75" s="430">
        <f>SUM(SSWSSW!H$178)</f>
        <v>7.5600000000000005</v>
      </c>
      <c r="I75" s="430">
        <f>SUM(SSWSSW!I$178)</f>
        <v>11.16</v>
      </c>
      <c r="J75" s="430">
        <f>SUM(SSWSSW!J$178)</f>
        <v>10.95</v>
      </c>
      <c r="K75" s="430">
        <f>SUM(SSWSSW!K$178)</f>
        <v>9.91</v>
      </c>
      <c r="L75" s="430">
        <f>SUM(SSWSSW!L$178)</f>
        <v>9.8299999999999983</v>
      </c>
      <c r="M75" s="430">
        <f>SUM(SSWSSW!M$178)</f>
        <v>10.039999999999999</v>
      </c>
      <c r="N75" s="430">
        <f>SUM(SSWSSW!N$178)</f>
        <v>10.44</v>
      </c>
      <c r="O75" s="430">
        <f>SUM(SSWSSW!O$178)</f>
        <v>10.93</v>
      </c>
      <c r="P75" s="430">
        <f>SUM(SSWSSW!P$178)</f>
        <v>10.74</v>
      </c>
      <c r="Q75" s="430">
        <f>SUM(SSWSSW!Q$178)</f>
        <v>11.049999999999999</v>
      </c>
      <c r="R75" s="430">
        <f>SUM(SSWSSW!R$178)</f>
        <v>11.77</v>
      </c>
      <c r="S75" s="430">
        <f>SUM(SSWSSW!S$178)</f>
        <v>11.959999999999999</v>
      </c>
      <c r="T75" s="430">
        <f>SUM(SSWSSW!T$178)</f>
        <v>11.93</v>
      </c>
      <c r="U75" s="430">
        <f>SUM(SSWSSW!U$178)</f>
        <v>11.93</v>
      </c>
      <c r="V75" s="430">
        <f>SUM(SSWSSW!V$178)</f>
        <v>12.66</v>
      </c>
      <c r="W75" s="430">
        <f>SUM(SSWSSW!W$178)</f>
        <v>13.33</v>
      </c>
      <c r="X75" s="430">
        <f>SUM(SSWSSW!X$178)</f>
        <v>12.76</v>
      </c>
      <c r="Y75" s="430">
        <f>SUM(SSWSSW!Y$178)</f>
        <v>13.01</v>
      </c>
      <c r="Z75" s="430">
        <f>SUM(SSWSSW!Z$178)</f>
        <v>12.92</v>
      </c>
      <c r="AA75" s="430">
        <f>SUM(SSWSSW!AA$178)</f>
        <v>14.02</v>
      </c>
      <c r="AB75" s="430">
        <f>SUM(SSWSSW!AB$178)</f>
        <v>13.139999999999999</v>
      </c>
      <c r="AC75" s="430">
        <f>SUM(SSWSSW!AC$178)</f>
        <v>13.67</v>
      </c>
      <c r="AD75" s="430">
        <f>SUM(SSWSSW!AD$178)</f>
        <v>13.87</v>
      </c>
      <c r="AE75" s="430">
        <f>SUM(SSWSSW!AE$178)</f>
        <v>13.77</v>
      </c>
      <c r="AF75" s="430">
        <f>SUM(SSWSSW!AF$178)</f>
        <v>13.48</v>
      </c>
      <c r="AG75" s="430">
        <f>SUM(SSWSSW!AG$178)</f>
        <v>14.18</v>
      </c>
      <c r="AH75" s="430">
        <f>SUM(SSWSSW!AH$178)</f>
        <v>13.870000000000001</v>
      </c>
      <c r="AI75" s="430">
        <f>SUM(SSWSSW!AI$178)</f>
        <v>14.3</v>
      </c>
      <c r="AJ75" s="430">
        <f>SUM(SSWSSW!AJ$178)</f>
        <v>14.06</v>
      </c>
      <c r="AK75" s="430">
        <f>SUM(SSWSSW!AK$178)</f>
        <v>14.399999999999999</v>
      </c>
      <c r="AL75" s="430">
        <f>SUM(SSWSSW!AL$178)</f>
        <v>14.16</v>
      </c>
      <c r="AM75" s="430">
        <f>SUM(SSWSSW!AM$178)</f>
        <v>14.620000000000001</v>
      </c>
      <c r="AN75" s="430">
        <f>SUM(SSWSSW!AN$178)</f>
        <v>14.6</v>
      </c>
      <c r="AO75" s="430">
        <f>SUM(SSWSSW!AO$178)</f>
        <v>14.5</v>
      </c>
      <c r="AP75" s="430">
        <f>SUM(SSWSSW!AP$178)</f>
        <v>14.950000000000001</v>
      </c>
      <c r="AQ75" s="430">
        <f>SUM(SSWSSW!AQ$178)</f>
        <v>14.46</v>
      </c>
      <c r="AR75" s="430">
        <f>SUM(SSWSSW!AR$178)</f>
        <v>13.79</v>
      </c>
      <c r="AS75" s="430">
        <f>SUM(SSWSSW!AS$178)</f>
        <v>14.97</v>
      </c>
      <c r="AT75" s="430">
        <f>SUM(SSWSSW!AT$178)</f>
        <v>14.350000000000001</v>
      </c>
      <c r="AU75" s="430">
        <f>SUM(SSWSSW!AU$178)</f>
        <v>15.55</v>
      </c>
      <c r="AV75" s="430">
        <f>SUM(SSWSSW!AV$178)</f>
        <v>15.23</v>
      </c>
      <c r="AW75" s="430">
        <f>SUM(SSWSSW!AW$178)</f>
        <v>14.81</v>
      </c>
      <c r="AX75" s="430">
        <f>SUM(SSWSSW!AX$178)</f>
        <v>14.87</v>
      </c>
      <c r="AY75" s="430">
        <f>SUM(SSWSSW!AY$178)</f>
        <v>14.700000000000001</v>
      </c>
      <c r="AZ75" s="430">
        <f>SUM(SSWSSW!AZ$178)</f>
        <v>15.709999999999999</v>
      </c>
      <c r="BA75" s="430">
        <f>SUM(SSWSSW!BA$178)</f>
        <v>15.29</v>
      </c>
      <c r="BB75" s="430">
        <f>SUM(SSWSSW!BB$178)</f>
        <v>15.9</v>
      </c>
      <c r="BC75" s="430">
        <f>SUM(SSWSSW!BC$178)</f>
        <v>15.77</v>
      </c>
      <c r="BD75" s="430">
        <f>SUM(SSWSSW!BD$178)</f>
        <v>15.88</v>
      </c>
      <c r="BE75" s="430">
        <f>SUM(SSWSSW!BE$178)</f>
        <v>16.3</v>
      </c>
      <c r="BF75" s="430">
        <f>SUM(SSWSSW!BF$178)</f>
        <v>16.079999999999998</v>
      </c>
      <c r="BG75" s="430">
        <f>SUM(SSWSSW!BG$178)</f>
        <v>16.190000000000001</v>
      </c>
      <c r="BH75" s="430">
        <f>SUM(SSWSSW!BH$178)</f>
        <v>16.399999999999999</v>
      </c>
      <c r="BI75" s="430">
        <f>SUM(SSWSSW!BI$178)</f>
        <v>16.61</v>
      </c>
      <c r="BJ75" s="430">
        <f>SUM(SSWSSW!BJ$178)</f>
        <v>16.350000000000001</v>
      </c>
      <c r="BK75" s="430">
        <f>SUM(SSWSSW!BK$178)</f>
        <v>16.39</v>
      </c>
      <c r="BL75" s="430">
        <f>SUM(SSWSSW!BL$178)</f>
        <v>16.53</v>
      </c>
      <c r="BM75" s="430">
        <f>SUM(SSWSSW!BM$178)</f>
        <v>16.649999999999999</v>
      </c>
      <c r="BN75" s="430">
        <f>SUM(SSWSSW!BN$178)</f>
        <v>16.95</v>
      </c>
      <c r="BO75" s="430">
        <f>SUM(SSWSSW!BO$178)</f>
        <v>16.45</v>
      </c>
      <c r="BP75" s="430">
        <f>SUM(SSWSSW!BP$178)</f>
        <v>16.399999999999999</v>
      </c>
      <c r="BQ75" s="430">
        <f>SUM(SSWSSW!BQ$178)</f>
        <v>16.5</v>
      </c>
      <c r="BR75" s="430">
        <f>SUM(SSWSSW!BR$178)</f>
        <v>16.88</v>
      </c>
      <c r="BS75" s="430">
        <f>SUM(SSWSSW!BS$178)</f>
        <v>16.86</v>
      </c>
      <c r="BT75" s="430">
        <f>SUM(SSWSSW!BT$178)</f>
        <v>16.36</v>
      </c>
      <c r="BU75" s="430">
        <f>SUM(SSWSSW!BU$178)</f>
        <v>17.3</v>
      </c>
      <c r="BV75" s="430">
        <f>SUM(SSWSSW!BV$178)</f>
        <v>17.669999999999998</v>
      </c>
      <c r="BW75" s="430">
        <f>SUM(SSWSSW!BW$178)</f>
        <v>16.899999999999999</v>
      </c>
      <c r="BX75" s="430">
        <f>SUM(SSWSSW!BX$178)</f>
        <v>17.34</v>
      </c>
      <c r="BY75" s="430">
        <f>SUM(SSWSSW!BY$178)</f>
        <v>17.579999999999998</v>
      </c>
      <c r="BZ75" s="430">
        <f>SUM(SSWSSW!BZ$178)</f>
        <v>17.46</v>
      </c>
      <c r="CA75" s="430">
        <f>SUM(SSWSSW!CA$178)</f>
        <v>18.43</v>
      </c>
      <c r="CB75" s="430">
        <f>SUM(SSWSSW!CB$178)</f>
        <v>18.03</v>
      </c>
      <c r="CC75" s="430">
        <f>SUM(SSWSSW!CC$178)</f>
        <v>18.62</v>
      </c>
      <c r="CD75" s="430">
        <f>SUM(SSWSSW!CD$178)</f>
        <v>18.59</v>
      </c>
      <c r="CE75" s="430">
        <f>SUM(SSWSSW!CE$178)</f>
        <v>18.41</v>
      </c>
      <c r="CF75" s="430">
        <f>SUM(SSWSSW!CF$178)</f>
        <v>18.53</v>
      </c>
      <c r="CG75" s="430">
        <f>SUM(SSWSSW!CG$178)</f>
        <v>19.54</v>
      </c>
      <c r="CH75" s="430">
        <v>0</v>
      </c>
      <c r="CI75" s="430">
        <v>0</v>
      </c>
      <c r="CJ75" s="1240">
        <v>0</v>
      </c>
    </row>
    <row r="76" spans="2:88">
      <c r="B76" s="1209" t="s">
        <v>320</v>
      </c>
      <c r="C76" s="572" t="s">
        <v>297</v>
      </c>
      <c r="D76" s="573" t="s">
        <v>321</v>
      </c>
      <c r="E76" s="572" t="s">
        <v>146</v>
      </c>
      <c r="F76" s="574">
        <v>2</v>
      </c>
      <c r="G76" s="429">
        <f>SUM(SSWSSW!G$131)</f>
        <v>390.01</v>
      </c>
      <c r="H76" s="429">
        <f>SUM(SSWSSW!H$131)</f>
        <v>384.86000000000007</v>
      </c>
      <c r="I76" s="429">
        <f>SUM(SSWSSW!I$131)</f>
        <v>377.93000000000006</v>
      </c>
      <c r="J76" s="429">
        <f>SUM(SSWSSW!J$131)</f>
        <v>389.15</v>
      </c>
      <c r="K76" s="429">
        <f>SUM(SSWSSW!K$131)</f>
        <v>388.86</v>
      </c>
      <c r="L76" s="429">
        <f>SUM(SSWSSW!L$131)</f>
        <v>394.92000000000007</v>
      </c>
      <c r="M76" s="429">
        <f>SUM(SSWSSW!M$131)</f>
        <v>390.63</v>
      </c>
      <c r="N76" s="429">
        <f>SUM(SSWSSW!N$131)</f>
        <v>390.52</v>
      </c>
      <c r="O76" s="429">
        <f>SUM(SSWSSW!O$131)</f>
        <v>390.41000000000008</v>
      </c>
      <c r="P76" s="429">
        <f>SUM(SSWSSW!P$131)</f>
        <v>390.30000000000007</v>
      </c>
      <c r="Q76" s="429">
        <f>SUM(SSWSSW!Q$131)</f>
        <v>371.40999999999997</v>
      </c>
      <c r="R76" s="429">
        <f>SUM(SSWSSW!R$131)</f>
        <v>367.62800000000004</v>
      </c>
      <c r="S76" s="429">
        <f>SUM(SSWSSW!S$131)</f>
        <v>363.846</v>
      </c>
      <c r="T76" s="429">
        <f>SUM(SSWSSW!T$131)</f>
        <v>360.07400000000007</v>
      </c>
      <c r="U76" s="429">
        <f>SUM(SSWSSW!U$131)</f>
        <v>356.29200000000003</v>
      </c>
      <c r="V76" s="429">
        <f>SUM(SSWSSW!V$131)</f>
        <v>352.51</v>
      </c>
      <c r="W76" s="429">
        <f>SUM(SSWSSW!W$131)</f>
        <v>350.19799999999998</v>
      </c>
      <c r="X76" s="429">
        <f>SUM(SSWSSW!X$131)</f>
        <v>347.88600000000008</v>
      </c>
      <c r="Y76" s="429">
        <f>SUM(SSWSSW!Y$131)</f>
        <v>345.57400000000007</v>
      </c>
      <c r="Z76" s="429">
        <f>SUM(SSWSSW!Z$131)</f>
        <v>344.26200000000006</v>
      </c>
      <c r="AA76" s="429">
        <f>SUM(SSWSSW!AA$131)</f>
        <v>340.95000000000005</v>
      </c>
      <c r="AB76" s="429">
        <f>SUM(SSWSSW!AB$131)</f>
        <v>340.80000000000007</v>
      </c>
      <c r="AC76" s="429">
        <f>SUM(SSWSSW!AC$131)</f>
        <v>340.66000000000008</v>
      </c>
      <c r="AD76" s="429">
        <f>SUM(SSWSSW!AD$131)</f>
        <v>340.51</v>
      </c>
      <c r="AE76" s="429">
        <f>SUM(SSWSSW!AE$131)</f>
        <v>340.37</v>
      </c>
      <c r="AF76" s="429">
        <f>SUM(SSWSSW!AF$131)</f>
        <v>340.22</v>
      </c>
      <c r="AG76" s="429">
        <f>SUM(SSWSSW!AG$131)</f>
        <v>340.11</v>
      </c>
      <c r="AH76" s="429">
        <f>SUM(SSWSSW!AH$131)</f>
        <v>340</v>
      </c>
      <c r="AI76" s="429">
        <f>SUM(SSWSSW!AI$131)</f>
        <v>339.89</v>
      </c>
      <c r="AJ76" s="429">
        <f>SUM(SSWSSW!AJ$131)</f>
        <v>339.78</v>
      </c>
      <c r="AK76" s="429">
        <f>SUM(SSWSSW!AK$131)</f>
        <v>339.67000000000007</v>
      </c>
      <c r="AL76" s="429">
        <f>SUM(SSWSSW!AL$131)</f>
        <v>339.52</v>
      </c>
      <c r="AM76" s="429">
        <f>SUM(SSWSSW!AM$131)</f>
        <v>339.38</v>
      </c>
      <c r="AN76" s="429">
        <f>SUM(SSWSSW!AN$131)</f>
        <v>339.23</v>
      </c>
      <c r="AO76" s="429">
        <f>SUM(SSWSSW!AO$131)</f>
        <v>339.09000000000003</v>
      </c>
      <c r="AP76" s="429">
        <f>SUM(SSWSSW!AP$131)</f>
        <v>338.88</v>
      </c>
      <c r="AQ76" s="429">
        <f>SUM(SSWSSW!AQ$131)</f>
        <v>338.83000000000004</v>
      </c>
      <c r="AR76" s="429">
        <f>SUM(SSWSSW!AR$131)</f>
        <v>338.72</v>
      </c>
      <c r="AS76" s="429">
        <f>SUM(SSWSSW!AS$131)</f>
        <v>338.61</v>
      </c>
      <c r="AT76" s="429">
        <f>SUM(SSWSSW!AT$131)</f>
        <v>338.5</v>
      </c>
      <c r="AU76" s="429">
        <f>SUM(SSWSSW!AU$131)</f>
        <v>338.39</v>
      </c>
      <c r="AV76" s="429">
        <f>SUM(SSWSSW!AV$131)</f>
        <v>338.24</v>
      </c>
      <c r="AW76" s="429">
        <f>SUM(SSWSSW!AW$131)</f>
        <v>338.1</v>
      </c>
      <c r="AX76" s="429">
        <f>SUM(SSWSSW!AX$131)</f>
        <v>337.95000000000005</v>
      </c>
      <c r="AY76" s="429">
        <f>SUM(SSWSSW!AY$131)</f>
        <v>337.81000000000006</v>
      </c>
      <c r="AZ76" s="429">
        <f>SUM(SSWSSW!AZ$131)</f>
        <v>337.66000000000008</v>
      </c>
      <c r="BA76" s="429">
        <f>SUM(SSWSSW!BA$131)</f>
        <v>337.55000000000007</v>
      </c>
      <c r="BB76" s="429">
        <f>SUM(SSWSSW!BB$131)</f>
        <v>337.44000000000005</v>
      </c>
      <c r="BC76" s="429">
        <f>SUM(SSWSSW!BC$131)</f>
        <v>337.34000000000003</v>
      </c>
      <c r="BD76" s="429">
        <f>SUM(SSWSSW!BD$131)</f>
        <v>337.23</v>
      </c>
      <c r="BE76" s="429">
        <f>SUM(SSWSSW!BE$131)</f>
        <v>337.12</v>
      </c>
      <c r="BF76" s="429">
        <f>SUM(SSWSSW!BF$131)</f>
        <v>336.97</v>
      </c>
      <c r="BG76" s="429">
        <f>SUM(SSWSSW!BG$131)</f>
        <v>336.83000000000004</v>
      </c>
      <c r="BH76" s="429">
        <f>SUM(SSWSSW!BH$131)</f>
        <v>336.68000000000006</v>
      </c>
      <c r="BI76" s="429">
        <f>SUM(SSWSSW!BI$131)</f>
        <v>336.54000000000008</v>
      </c>
      <c r="BJ76" s="429">
        <f>SUM(SSWSSW!BJ$131)</f>
        <v>336.39</v>
      </c>
      <c r="BK76" s="429">
        <f>SUM(SSWSSW!BK$131)</f>
        <v>337.24</v>
      </c>
      <c r="BL76" s="429">
        <f>SUM(SSWSSW!BL$131)</f>
        <v>336.1</v>
      </c>
      <c r="BM76" s="429">
        <f>SUM(SSWSSW!BM$131)</f>
        <v>335.95000000000005</v>
      </c>
      <c r="BN76" s="429">
        <f>SUM(SSWSSW!BN$131)</f>
        <v>335.81000000000006</v>
      </c>
      <c r="BO76" s="429">
        <f>SUM(SSWSSW!BO$131)</f>
        <v>335.66000000000008</v>
      </c>
      <c r="BP76" s="429">
        <f>SUM(SSWSSW!BP$131)</f>
        <v>335.55000000000007</v>
      </c>
      <c r="BQ76" s="429">
        <f>SUM(SSWSSW!BQ$131)</f>
        <v>335.44000000000005</v>
      </c>
      <c r="BR76" s="429">
        <f>SUM(SSWSSW!BR$131)</f>
        <v>335.33000000000004</v>
      </c>
      <c r="BS76" s="429">
        <f>SUM(SSWSSW!BS$131)</f>
        <v>335.22</v>
      </c>
      <c r="BT76" s="429">
        <f>SUM(SSWSSW!BT$131)</f>
        <v>335.11</v>
      </c>
      <c r="BU76" s="429">
        <f>SUM(SSWSSW!BU$131)</f>
        <v>334.96000000000004</v>
      </c>
      <c r="BV76" s="429">
        <f>SUM(SSWSSW!BV$131)</f>
        <v>334.82000000000005</v>
      </c>
      <c r="BW76" s="429">
        <f>SUM(SSWSSW!BW$131)</f>
        <v>334.67000000000007</v>
      </c>
      <c r="BX76" s="429">
        <f>SUM(SSWSSW!BX$131)</f>
        <v>334.53</v>
      </c>
      <c r="BY76" s="429">
        <f>SUM(SSWSSW!BY$131)</f>
        <v>334.38</v>
      </c>
      <c r="BZ76" s="429">
        <f>SUM(SSWSSW!BZ$131)</f>
        <v>334.23</v>
      </c>
      <c r="CA76" s="429">
        <f>SUM(SSWSSW!CA$131)</f>
        <v>334.09000000000003</v>
      </c>
      <c r="CB76" s="429">
        <f>SUM(SSWSSW!CB$131)</f>
        <v>333.94000000000005</v>
      </c>
      <c r="CC76" s="429">
        <f>SUM(SSWSSW!CC$131)</f>
        <v>333.80000000000007</v>
      </c>
      <c r="CD76" s="429">
        <f>SUM(SSWSSW!CD$131)</f>
        <v>333.65</v>
      </c>
      <c r="CE76" s="429">
        <f>SUM(SSWSSW!CE$131)</f>
        <v>333.5</v>
      </c>
      <c r="CF76" s="429">
        <f>SUM(SSWSSW!CF$131)</f>
        <v>333.36</v>
      </c>
      <c r="CG76" s="429">
        <f>SUM(SSWSSW!CG$131)</f>
        <v>333.21000000000004</v>
      </c>
      <c r="CH76" s="429">
        <v>0</v>
      </c>
      <c r="CI76" s="429">
        <v>0</v>
      </c>
      <c r="CJ76" s="1239">
        <v>0</v>
      </c>
    </row>
    <row r="77" spans="2:88" ht="66.599999999999994" customHeight="1">
      <c r="B77" s="1209" t="s">
        <v>322</v>
      </c>
      <c r="C77" s="572" t="s">
        <v>300</v>
      </c>
      <c r="D77" s="573" t="s">
        <v>323</v>
      </c>
      <c r="E77" s="572" t="s">
        <v>146</v>
      </c>
      <c r="F77" s="574">
        <v>2</v>
      </c>
      <c r="G77" s="429">
        <f>SUM(SSWSSW!G$132)</f>
        <v>348.40999999999997</v>
      </c>
      <c r="H77" s="429">
        <f>SUM(SSWSSW!H$132)</f>
        <v>340.68000000000006</v>
      </c>
      <c r="I77" s="429">
        <f>SUM(SSWSSW!I$132)</f>
        <v>335.96000000000004</v>
      </c>
      <c r="J77" s="429">
        <f>SUM(SSWSSW!J$132)</f>
        <v>347.54999999999995</v>
      </c>
      <c r="K77" s="429">
        <f>SUM(SSWSSW!K$132)</f>
        <v>347.26</v>
      </c>
      <c r="L77" s="429">
        <f>SUM(SSWSSW!L$132)</f>
        <v>353.32000000000005</v>
      </c>
      <c r="M77" s="429">
        <f>SUM(SSWSSW!M$132)</f>
        <v>348.57</v>
      </c>
      <c r="N77" s="429">
        <f>SUM(SSWSSW!N$132)</f>
        <v>348.46</v>
      </c>
      <c r="O77" s="429">
        <f>SUM(SSWSSW!O$132)</f>
        <v>348.35000000000008</v>
      </c>
      <c r="P77" s="429">
        <f>SUM(SSWSSW!P$132)</f>
        <v>348.24000000000007</v>
      </c>
      <c r="Q77" s="429">
        <f>SUM(SSWSSW!Q$132)</f>
        <v>329.34999999999997</v>
      </c>
      <c r="R77" s="429">
        <f>SUM(SSWSSW!R$132)</f>
        <v>325.56800000000004</v>
      </c>
      <c r="S77" s="429">
        <f>SUM(SSWSSW!S$132)</f>
        <v>321.786</v>
      </c>
      <c r="T77" s="429">
        <f>SUM(SSWSSW!T$132)</f>
        <v>318.01400000000007</v>
      </c>
      <c r="U77" s="429">
        <f>SUM(SSWSSW!U$132)</f>
        <v>314.23200000000003</v>
      </c>
      <c r="V77" s="429">
        <f>SUM(SSWSSW!V$132)</f>
        <v>310.45</v>
      </c>
      <c r="W77" s="429">
        <f>SUM(SSWSSW!W$132)</f>
        <v>308.13799999999998</v>
      </c>
      <c r="X77" s="429">
        <f>SUM(SSWSSW!X$132)</f>
        <v>305.82600000000008</v>
      </c>
      <c r="Y77" s="429">
        <f>SUM(SSWSSW!Y$132)</f>
        <v>303.51400000000007</v>
      </c>
      <c r="Z77" s="429">
        <f>SUM(SSWSSW!Z$132)</f>
        <v>302.20200000000006</v>
      </c>
      <c r="AA77" s="429">
        <f>SUM(SSWSSW!AA$132)</f>
        <v>298.89000000000004</v>
      </c>
      <c r="AB77" s="429">
        <f>SUM(SSWSSW!AB$132)</f>
        <v>298.74000000000007</v>
      </c>
      <c r="AC77" s="429">
        <f>SUM(SSWSSW!AC$132)</f>
        <v>298.60000000000008</v>
      </c>
      <c r="AD77" s="429">
        <f>SUM(SSWSSW!AD$132)</f>
        <v>298.45</v>
      </c>
      <c r="AE77" s="429">
        <f>SUM(SSWSSW!AE$132)</f>
        <v>298.31</v>
      </c>
      <c r="AF77" s="429">
        <f>SUM(SSWSSW!AF$132)</f>
        <v>298.16000000000003</v>
      </c>
      <c r="AG77" s="429">
        <f>SUM(SSWSSW!AG$132)</f>
        <v>298.05</v>
      </c>
      <c r="AH77" s="429">
        <f>SUM(SSWSSW!AH$132)</f>
        <v>297.94</v>
      </c>
      <c r="AI77" s="429">
        <f>SUM(SSWSSW!AI$132)</f>
        <v>297.83</v>
      </c>
      <c r="AJ77" s="429">
        <f>SUM(SSWSSW!AJ$132)</f>
        <v>297.71999999999997</v>
      </c>
      <c r="AK77" s="429">
        <f>SUM(SSWSSW!AK$132)</f>
        <v>297.61000000000007</v>
      </c>
      <c r="AL77" s="429">
        <f>SUM(SSWSSW!AL$132)</f>
        <v>297.45999999999998</v>
      </c>
      <c r="AM77" s="429">
        <f>SUM(SSWSSW!AM$132)</f>
        <v>297.32</v>
      </c>
      <c r="AN77" s="429">
        <f>SUM(SSWSSW!AN$132)</f>
        <v>297.17</v>
      </c>
      <c r="AO77" s="429">
        <f>SUM(SSWSSW!AO$132)</f>
        <v>297.03000000000003</v>
      </c>
      <c r="AP77" s="429">
        <f>SUM(SSWSSW!AP$132)</f>
        <v>296.82</v>
      </c>
      <c r="AQ77" s="429">
        <f>SUM(SSWSSW!AQ$132)</f>
        <v>296.77000000000004</v>
      </c>
      <c r="AR77" s="429">
        <f>SUM(SSWSSW!AR$132)</f>
        <v>296.66000000000003</v>
      </c>
      <c r="AS77" s="429">
        <f>SUM(SSWSSW!AS$132)</f>
        <v>296.55</v>
      </c>
      <c r="AT77" s="429">
        <f>SUM(SSWSSW!AT$132)</f>
        <v>296.44</v>
      </c>
      <c r="AU77" s="429">
        <f>SUM(SSWSSW!AU$132)</f>
        <v>296.33</v>
      </c>
      <c r="AV77" s="429">
        <f>SUM(SSWSSW!AV$132)</f>
        <v>296.18</v>
      </c>
      <c r="AW77" s="429">
        <f>SUM(SSWSSW!AW$132)</f>
        <v>296.04000000000002</v>
      </c>
      <c r="AX77" s="429">
        <f>SUM(SSWSSW!AX$132)</f>
        <v>295.89000000000004</v>
      </c>
      <c r="AY77" s="429">
        <f>SUM(SSWSSW!AY$132)</f>
        <v>295.75000000000006</v>
      </c>
      <c r="AZ77" s="429">
        <f>SUM(SSWSSW!AZ$132)</f>
        <v>295.60000000000008</v>
      </c>
      <c r="BA77" s="429">
        <f>SUM(SSWSSW!BA$132)</f>
        <v>295.49000000000007</v>
      </c>
      <c r="BB77" s="429">
        <f>SUM(SSWSSW!BB$132)</f>
        <v>295.38000000000005</v>
      </c>
      <c r="BC77" s="429">
        <f>SUM(SSWSSW!BC$132)</f>
        <v>295.28000000000003</v>
      </c>
      <c r="BD77" s="429">
        <f>SUM(SSWSSW!BD$132)</f>
        <v>295.17</v>
      </c>
      <c r="BE77" s="429">
        <f>SUM(SSWSSW!BE$132)</f>
        <v>295.06</v>
      </c>
      <c r="BF77" s="429">
        <f>SUM(SSWSSW!BF$132)</f>
        <v>294.91000000000003</v>
      </c>
      <c r="BG77" s="429">
        <f>SUM(SSWSSW!BG$132)</f>
        <v>294.77000000000004</v>
      </c>
      <c r="BH77" s="429">
        <f>SUM(SSWSSW!BH$132)</f>
        <v>294.62000000000006</v>
      </c>
      <c r="BI77" s="429">
        <f>SUM(SSWSSW!BI$132)</f>
        <v>294.48000000000008</v>
      </c>
      <c r="BJ77" s="429">
        <f>SUM(SSWSSW!BJ$132)</f>
        <v>294.33</v>
      </c>
      <c r="BK77" s="429">
        <f>SUM(SSWSSW!BK$132)</f>
        <v>295.18</v>
      </c>
      <c r="BL77" s="429">
        <f>SUM(SSWSSW!BL$132)</f>
        <v>294.04000000000002</v>
      </c>
      <c r="BM77" s="429">
        <f>SUM(SSWSSW!BM$132)</f>
        <v>293.89000000000004</v>
      </c>
      <c r="BN77" s="429">
        <f>SUM(SSWSSW!BN$132)</f>
        <v>293.75000000000006</v>
      </c>
      <c r="BO77" s="429">
        <f>SUM(SSWSSW!BO$132)</f>
        <v>293.60000000000008</v>
      </c>
      <c r="BP77" s="429">
        <f>SUM(SSWSSW!BP$132)</f>
        <v>293.49000000000007</v>
      </c>
      <c r="BQ77" s="429">
        <f>SUM(SSWSSW!BQ$132)</f>
        <v>293.38000000000005</v>
      </c>
      <c r="BR77" s="429">
        <f>SUM(SSWSSW!BR$132)</f>
        <v>293.27000000000004</v>
      </c>
      <c r="BS77" s="429">
        <f>SUM(SSWSSW!BS$132)</f>
        <v>293.16000000000003</v>
      </c>
      <c r="BT77" s="429">
        <f>SUM(SSWSSW!BT$132)</f>
        <v>293.05</v>
      </c>
      <c r="BU77" s="429">
        <f>SUM(SSWSSW!BU$132)</f>
        <v>292.90000000000003</v>
      </c>
      <c r="BV77" s="429">
        <f>SUM(SSWSSW!BV$132)</f>
        <v>292.76000000000005</v>
      </c>
      <c r="BW77" s="429">
        <f>SUM(SSWSSW!BW$132)</f>
        <v>292.61000000000007</v>
      </c>
      <c r="BX77" s="429">
        <f>SUM(SSWSSW!BX$132)</f>
        <v>292.46999999999997</v>
      </c>
      <c r="BY77" s="429">
        <f>SUM(SSWSSW!BY$132)</f>
        <v>292.32</v>
      </c>
      <c r="BZ77" s="429">
        <f>SUM(SSWSSW!BZ$132)</f>
        <v>292.17</v>
      </c>
      <c r="CA77" s="429">
        <f>SUM(SSWSSW!CA$132)</f>
        <v>292.03000000000003</v>
      </c>
      <c r="CB77" s="429">
        <f>SUM(SSWSSW!CB$132)</f>
        <v>291.88000000000005</v>
      </c>
      <c r="CC77" s="429">
        <f>SUM(SSWSSW!CC$132)</f>
        <v>291.74000000000007</v>
      </c>
      <c r="CD77" s="429">
        <f>SUM(SSWSSW!CD$132)</f>
        <v>291.58999999999997</v>
      </c>
      <c r="CE77" s="429">
        <f>SUM(SSWSSW!CE$132)</f>
        <v>291.44</v>
      </c>
      <c r="CF77" s="429">
        <f>SUM(SSWSSW!CF$132)</f>
        <v>291.3</v>
      </c>
      <c r="CG77" s="429">
        <f>SUM(SSWSSW!CG$132)</f>
        <v>291.15000000000003</v>
      </c>
      <c r="CH77" s="429">
        <v>0</v>
      </c>
      <c r="CI77" s="429">
        <v>0</v>
      </c>
      <c r="CJ77" s="1239">
        <v>0</v>
      </c>
    </row>
    <row r="78" spans="2:88" ht="14.65" customHeight="1" thickBot="1">
      <c r="B78" s="1215" t="s">
        <v>324</v>
      </c>
      <c r="C78" s="1216" t="s">
        <v>303</v>
      </c>
      <c r="D78" s="575" t="s">
        <v>325</v>
      </c>
      <c r="E78" s="1216" t="s">
        <v>146</v>
      </c>
      <c r="F78" s="576">
        <v>2</v>
      </c>
      <c r="G78" s="431">
        <f>SUM(SSWSSW!G$181)</f>
        <v>28.279999999999994</v>
      </c>
      <c r="H78" s="431">
        <f>SUM(SSWSSW!H$181)</f>
        <v>24.500000000000057</v>
      </c>
      <c r="I78" s="431">
        <f>SUM(SSWSSW!I$181)</f>
        <v>-8.6272082999999817</v>
      </c>
      <c r="J78" s="431">
        <f>SUM(SSWSSW!J$181)</f>
        <v>10.49956211999994</v>
      </c>
      <c r="K78" s="431">
        <f>SUM(SSWSSW!K$181)</f>
        <v>19.147578639999974</v>
      </c>
      <c r="L78" s="431">
        <f>SUM(SSWSSW!L$181)</f>
        <v>33.076670150000027</v>
      </c>
      <c r="M78" s="431">
        <f>SUM(SSWSSW!M$181)</f>
        <v>33.436053005581947</v>
      </c>
      <c r="N78" s="431">
        <f>SUM(SSWSSW!N$181)</f>
        <v>36.165877609163942</v>
      </c>
      <c r="O78" s="431">
        <f>SUM(SSWSSW!O$181)</f>
        <v>38.79680543674602</v>
      </c>
      <c r="P78" s="431">
        <f>SUM(SSWSSW!P$181)</f>
        <v>42.08089842632797</v>
      </c>
      <c r="Q78" s="431">
        <f>SUM(SSWSSW!Q$181)</f>
        <v>26.144822507909922</v>
      </c>
      <c r="R78" s="431">
        <f>SUM(SSWSSW!R$181)</f>
        <v>25.125307807797224</v>
      </c>
      <c r="S78" s="431">
        <f>SUM(SSWSSW!S$181)</f>
        <v>23.687464997684323</v>
      </c>
      <c r="T78" s="431">
        <f>SUM(SSWSSW!T$181)</f>
        <v>23.525202237571655</v>
      </c>
      <c r="U78" s="431">
        <f>SUM(SSWSSW!U$181)</f>
        <v>23.332155177458681</v>
      </c>
      <c r="V78" s="431">
        <f>SUM(SSWSSW!V$181)</f>
        <v>23.423312647345849</v>
      </c>
      <c r="W78" s="431">
        <f>SUM(SSWSSW!W$181)</f>
        <v>22.586511567869579</v>
      </c>
      <c r="X78" s="431">
        <f>SUM(SSWSSW!X$181)</f>
        <v>22.993193442393412</v>
      </c>
      <c r="Y78" s="431">
        <f>SUM(SSWSSW!Y$181)</f>
        <v>22.59886644691715</v>
      </c>
      <c r="Z78" s="431">
        <f>SUM(SSWSSW!Z$181)</f>
        <v>23.540280423440905</v>
      </c>
      <c r="AA78" s="431">
        <f>SUM(SSWSSW!AA$181)</f>
        <v>21.435520909964605</v>
      </c>
      <c r="AB78" s="431">
        <f>SUM(SSWSSW!AB$181)</f>
        <v>22.683586349151184</v>
      </c>
      <c r="AC78" s="431">
        <f>SUM(SSWSSW!AC$181)</f>
        <v>22.496323235337755</v>
      </c>
      <c r="AD78" s="431">
        <f>SUM(SSWSSW!AD$181)</f>
        <v>22.775609544524237</v>
      </c>
      <c r="AE78" s="431">
        <f>SUM(SSWSSW!AE$181)</f>
        <v>23.161574948710818</v>
      </c>
      <c r="AF78" s="431">
        <f>SUM(SSWSSW!AF$181)</f>
        <v>23.937094302897453</v>
      </c>
      <c r="AG78" s="431">
        <f>SUM(SSWSSW!AG$181)</f>
        <v>23.852095498394597</v>
      </c>
      <c r="AH78" s="431">
        <f>SUM(SSWSSW!AH$181)</f>
        <v>24.770467982891834</v>
      </c>
      <c r="AI78" s="431">
        <f>SUM(SSWSSW!AI$181)</f>
        <v>24.950339206389128</v>
      </c>
      <c r="AJ78" s="431">
        <f>SUM(SSWSSW!AJ$181)</f>
        <v>25.801683093886368</v>
      </c>
      <c r="AK78" s="431">
        <f>SUM(SSWSSW!AK$181)</f>
        <v>25.938732143000074</v>
      </c>
      <c r="AL78" s="431">
        <f>SUM(SSWSSW!AL$181)</f>
        <v>25.17705117300002</v>
      </c>
      <c r="AM78" s="431">
        <f>SUM(SSWSSW!AM$181)</f>
        <v>23.72184686200001</v>
      </c>
      <c r="AN78" s="431">
        <f>SUM(SSWSSW!AN$181)</f>
        <v>22.733306771000024</v>
      </c>
      <c r="AO78" s="431">
        <f>SUM(SSWSSW!AO$181)</f>
        <v>21.831284760000074</v>
      </c>
      <c r="AP78" s="431">
        <f>SUM(SSWSSW!AP$181)</f>
        <v>20.305885910000015</v>
      </c>
      <c r="AQ78" s="431">
        <f>SUM(SSWSSW!AQ$181)</f>
        <v>19.877047559000097</v>
      </c>
      <c r="AR78" s="431">
        <f>SUM(SSWSSW!AR$181)</f>
        <v>19.564960138000082</v>
      </c>
      <c r="AS78" s="431">
        <f>SUM(SSWSSW!AS$181)</f>
        <v>17.399392057000028</v>
      </c>
      <c r="AT78" s="431">
        <f>SUM(SSWSSW!AT$181)</f>
        <v>17.030449197000017</v>
      </c>
      <c r="AU78" s="431">
        <f>SUM(SSWSSW!AU$181)</f>
        <v>14.838153316</v>
      </c>
      <c r="AV78" s="431">
        <f>SUM(SSWSSW!AV$181)</f>
        <v>14.122440735000072</v>
      </c>
      <c r="AW78" s="431">
        <f>SUM(SSWSSW!AW$181)</f>
        <v>13.513418025000023</v>
      </c>
      <c r="AX78" s="431">
        <f>SUM(SSWSSW!AX$181)</f>
        <v>12.411514084000038</v>
      </c>
      <c r="AY78" s="431">
        <f>SUM(SSWSSW!AY$181)</f>
        <v>11.546649333000106</v>
      </c>
      <c r="AZ78" s="431">
        <f>SUM(SSWSSW!AZ$181)</f>
        <v>9.4889161320000799</v>
      </c>
      <c r="BA78" s="431">
        <f>SUM(SSWSSW!BA$181)</f>
        <v>8.8983219220000578</v>
      </c>
      <c r="BB78" s="431">
        <f>SUM(SSWSSW!BB$181)</f>
        <v>7.2747013010000838</v>
      </c>
      <c r="BC78" s="431">
        <f>SUM(SSWSSW!BC$181)</f>
        <v>6.3983216900000848</v>
      </c>
      <c r="BD78" s="431">
        <f>SUM(SSWSSW!BD$181)</f>
        <v>5.268931299000025</v>
      </c>
      <c r="BE78" s="431">
        <f>SUM(SSWSSW!BE$181)</f>
        <v>3.8264509090000267</v>
      </c>
      <c r="BF78" s="431">
        <f>SUM(SSWSSW!BF$181)</f>
        <v>2.9812369980000284</v>
      </c>
      <c r="BG78" s="431">
        <f>SUM(SSWSSW!BG$181)</f>
        <v>1.8128622570000594</v>
      </c>
      <c r="BH78" s="431">
        <f>SUM(SSWSSW!BH$181)</f>
        <v>0.53177209600008979</v>
      </c>
      <c r="BI78" s="431">
        <f>SUM(SSWSSW!BI$181)</f>
        <v>-0.74237418399989963</v>
      </c>
      <c r="BJ78" s="431">
        <f>SUM(SSWSSW!BJ$181)</f>
        <v>-1.5592168750000397</v>
      </c>
      <c r="BK78" s="431">
        <f>SUM(SSWSSW!BK$181)</f>
        <v>-1.6791856059999901</v>
      </c>
      <c r="BL78" s="431">
        <f>SUM(SSWSSW!BL$181)</f>
        <v>-3.8920958960000291</v>
      </c>
      <c r="BM78" s="431">
        <f>SUM(SSWSSW!BM$181)</f>
        <v>-5.0978502169999942</v>
      </c>
      <c r="BN78" s="431">
        <f>SUM(SSWSSW!BN$181)</f>
        <v>-6.4765274479999668</v>
      </c>
      <c r="BO78" s="431">
        <f>SUM(SSWSSW!BO$181)</f>
        <v>-7.068118038999966</v>
      </c>
      <c r="BP78" s="431">
        <f>SUM(SSWSSW!BP$181)</f>
        <v>-8.0727015889999265</v>
      </c>
      <c r="BQ78" s="431">
        <f>SUM(SSWSSW!BQ$181)</f>
        <v>-9.2303580699999657</v>
      </c>
      <c r="BR78" s="431">
        <f>SUM(SSWSSW!BR$181)</f>
        <v>-10.670811581000013</v>
      </c>
      <c r="BS78" s="431">
        <f>SUM(SSWSSW!BS$181)</f>
        <v>-11.714319792000012</v>
      </c>
      <c r="BT78" s="431">
        <f>SUM(SSWSSW!BT$181)</f>
        <v>-12.280606102000021</v>
      </c>
      <c r="BU78" s="431">
        <f>SUM(SSWSSW!BU$181)</f>
        <v>-14.329929172999972</v>
      </c>
      <c r="BV78" s="431">
        <f>SUM(SSWSSW!BV$181)</f>
        <v>-15.802190503999991</v>
      </c>
      <c r="BW78" s="431">
        <f>SUM(SSWSSW!BW$181)</f>
        <v>-16.147201514999971</v>
      </c>
      <c r="BX78" s="431">
        <f>SUM(SSWSSW!BX$181)</f>
        <v>-17.695402095000102</v>
      </c>
      <c r="BY78" s="431">
        <f>SUM(SSWSSW!BY$181)</f>
        <v>-19.056514096000015</v>
      </c>
      <c r="BZ78" s="431">
        <f>SUM(SSWSSW!BZ$181)</f>
        <v>-20.060528497000028</v>
      </c>
      <c r="CA78" s="431">
        <f>SUM(SSWSSW!CA$181)</f>
        <v>-22.147526678000013</v>
      </c>
      <c r="CB78" s="431">
        <f>SUM(SSWSSW!CB$181)</f>
        <v>-22.877590468000022</v>
      </c>
      <c r="CC78" s="431">
        <f>SUM(SSWSSW!CC$181)</f>
        <v>-24.590439898999986</v>
      </c>
      <c r="CD78" s="431">
        <f>SUM(SSWSSW!CD$181)</f>
        <v>-25.696337850000045</v>
      </c>
      <c r="CE78" s="431">
        <f>SUM(SSWSSW!CE$181)</f>
        <v>-26.655276140000044</v>
      </c>
      <c r="CF78" s="431">
        <f>SUM(SSWSSW!CF$181)</f>
        <v>-27.907064811000026</v>
      </c>
      <c r="CG78" s="431">
        <f>SUM(SSWSSW!CG$181)</f>
        <v>-30.061786051999981</v>
      </c>
      <c r="CH78" s="431">
        <v>0</v>
      </c>
      <c r="CI78" s="431">
        <v>0</v>
      </c>
      <c r="CJ78" s="1242">
        <v>0</v>
      </c>
    </row>
    <row r="79" spans="2:88" ht="14.65" customHeight="1">
      <c r="B79" s="1217" t="s">
        <v>214</v>
      </c>
      <c r="C79" s="1218" t="s">
        <v>326</v>
      </c>
      <c r="D79" s="521" t="s">
        <v>327</v>
      </c>
      <c r="E79" s="1218" t="s">
        <v>254</v>
      </c>
      <c r="F79" s="522">
        <v>2</v>
      </c>
      <c r="G79" s="430">
        <f>SUM(SSWSSW!G$153) + SUM(SSWSSW!G$154) + SUM(SSWSSW!G$155)</f>
        <v>33.770000000000003</v>
      </c>
      <c r="H79" s="430">
        <f>SUM(SSWSSW!H$153) + SUM(SSWSSW!H$154) + SUM(SSWSSW!H$155)</f>
        <v>38.01</v>
      </c>
      <c r="I79" s="430">
        <f>SUM(SSWSSW!I$153) + SUM(SSWSSW!I$154) + SUM(SSWSSW!I$155)</f>
        <v>38.11</v>
      </c>
      <c r="J79" s="430">
        <f>SUM(SSWSSW!J$153) + SUM(SSWSSW!J$154) + SUM(SSWSSW!J$155)</f>
        <v>38.11</v>
      </c>
      <c r="K79" s="430">
        <f>SUM(SSWSSW!K$153) + SUM(SSWSSW!K$154) + SUM(SSWSSW!K$155)</f>
        <v>38.11</v>
      </c>
      <c r="L79" s="430">
        <f>SUM(SSWSSW!L$153) + SUM(SSWSSW!L$154) + SUM(SSWSSW!L$155)</f>
        <v>38.11</v>
      </c>
      <c r="M79" s="430">
        <f>SUM(SSWSSW!M$153) + SUM(SSWSSW!M$154) + SUM(SSWSSW!M$155)</f>
        <v>38.11</v>
      </c>
      <c r="N79" s="430">
        <f>SUM(SSWSSW!N$153) + SUM(SSWSSW!N$154) + SUM(SSWSSW!N$155)</f>
        <v>38.11</v>
      </c>
      <c r="O79" s="430">
        <f>SUM(SSWSSW!O$153) + SUM(SSWSSW!O$154) + SUM(SSWSSW!O$155)</f>
        <v>38.11</v>
      </c>
      <c r="P79" s="430">
        <f>SUM(SSWSSW!P$153) + SUM(SSWSSW!P$154) + SUM(SSWSSW!P$155)</f>
        <v>38.11</v>
      </c>
      <c r="Q79" s="430">
        <f>SUM(SSWSSW!Q$153) + SUM(SSWSSW!Q$154) + SUM(SSWSSW!Q$155)</f>
        <v>38.11</v>
      </c>
      <c r="R79" s="430">
        <f>SUM(SSWSSW!R$153) + SUM(SSWSSW!R$154) + SUM(SSWSSW!R$155)</f>
        <v>38.11</v>
      </c>
      <c r="S79" s="430">
        <f>SUM(SSWSSW!S$153) + SUM(SSWSSW!S$154) + SUM(SSWSSW!S$155)</f>
        <v>38.11</v>
      </c>
      <c r="T79" s="430">
        <f>SUM(SSWSSW!T$153) + SUM(SSWSSW!T$154) + SUM(SSWSSW!T$155)</f>
        <v>38.109999999999992</v>
      </c>
      <c r="U79" s="430">
        <f>SUM(SSWSSW!U$153) + SUM(SSWSSW!U$154) + SUM(SSWSSW!U$155)</f>
        <v>38.109999999999992</v>
      </c>
      <c r="V79" s="430">
        <f>SUM(SSWSSW!V$153) + SUM(SSWSSW!V$154) + SUM(SSWSSW!V$155)</f>
        <v>38.109999999999985</v>
      </c>
      <c r="W79" s="430">
        <f>SUM(SSWSSW!W$153) + SUM(SSWSSW!W$154) + SUM(SSWSSW!W$155)</f>
        <v>38.109999999999985</v>
      </c>
      <c r="X79" s="430">
        <f>SUM(SSWSSW!X$153) + SUM(SSWSSW!X$154) + SUM(SSWSSW!X$155)</f>
        <v>38.112000000000002</v>
      </c>
      <c r="Y79" s="430">
        <f>SUM(SSWSSW!Y$153) + SUM(SSWSSW!Y$154) + SUM(SSWSSW!Y$155)</f>
        <v>38.112000000000002</v>
      </c>
      <c r="Z79" s="430">
        <f>SUM(SSWSSW!Z$153) + SUM(SSWSSW!Z$154) + SUM(SSWSSW!Z$155)</f>
        <v>38.112000000000002</v>
      </c>
      <c r="AA79" s="430">
        <f>SUM(SSWSSW!AA$153) + SUM(SSWSSW!AA$154) + SUM(SSWSSW!AA$155)</f>
        <v>38.112000000000002</v>
      </c>
      <c r="AB79" s="430">
        <f>SUM(SSWSSW!AB$153) + SUM(SSWSSW!AB$154) + SUM(SSWSSW!AB$155)</f>
        <v>38.112000000000002</v>
      </c>
      <c r="AC79" s="430">
        <f>SUM(SSWSSW!AC$153) + SUM(SSWSSW!AC$154) + SUM(SSWSSW!AC$155)</f>
        <v>38.112000000000002</v>
      </c>
      <c r="AD79" s="430">
        <f>SUM(SSWSSW!AD$153) + SUM(SSWSSW!AD$154) + SUM(SSWSSW!AD$155)</f>
        <v>38.112000000000002</v>
      </c>
      <c r="AE79" s="430">
        <f>SUM(SSWSSW!AE$153) + SUM(SSWSSW!AE$154) + SUM(SSWSSW!AE$155)</f>
        <v>38.112000000000002</v>
      </c>
      <c r="AF79" s="430">
        <f>SUM(SSWSSW!AF$153) + SUM(SSWSSW!AF$154) + SUM(SSWSSW!AF$155)</f>
        <v>38.112000000000002</v>
      </c>
      <c r="AG79" s="430">
        <f>SUM(SSWSSW!AG$153) + SUM(SSWSSW!AG$154) + SUM(SSWSSW!AG$155)</f>
        <v>38.112000000000002</v>
      </c>
      <c r="AH79" s="430">
        <f>SUM(SSWSSW!AH$153) + SUM(SSWSSW!AH$154) + SUM(SSWSSW!AH$155)</f>
        <v>38.112000000000002</v>
      </c>
      <c r="AI79" s="430">
        <f>SUM(SSWSSW!AI$153) + SUM(SSWSSW!AI$154) + SUM(SSWSSW!AI$155)</f>
        <v>38.112000000000002</v>
      </c>
      <c r="AJ79" s="430">
        <f>SUM(SSWSSW!AJ$153) + SUM(SSWSSW!AJ$154) + SUM(SSWSSW!AJ$155)</f>
        <v>38.112000000000002</v>
      </c>
      <c r="AK79" s="430">
        <f>SUM(SSWSSW!AK$153) + SUM(SSWSSW!AK$154) + SUM(SSWSSW!AK$155)</f>
        <v>38.112000000000002</v>
      </c>
      <c r="AL79" s="430">
        <f>SUM(SSWSSW!AL$153) + SUM(SSWSSW!AL$154) + SUM(SSWSSW!AL$155)</f>
        <v>38.112000000000002</v>
      </c>
      <c r="AM79" s="430">
        <f>SUM(SSWSSW!AM$153) + SUM(SSWSSW!AM$154) + SUM(SSWSSW!AM$155)</f>
        <v>38.112000000000002</v>
      </c>
      <c r="AN79" s="430">
        <f>SUM(SSWSSW!AN$153) + SUM(SSWSSW!AN$154) + SUM(SSWSSW!AN$155)</f>
        <v>38.112000000000002</v>
      </c>
      <c r="AO79" s="430">
        <f>SUM(SSWSSW!AO$153) + SUM(SSWSSW!AO$154) + SUM(SSWSSW!AO$155)</f>
        <v>38.112000000000002</v>
      </c>
      <c r="AP79" s="430">
        <f>SUM(SSWSSW!AP$153) + SUM(SSWSSW!AP$154) + SUM(SSWSSW!AP$155)</f>
        <v>38.112000000000002</v>
      </c>
      <c r="AQ79" s="430">
        <f>SUM(SSWSSW!AQ$153) + SUM(SSWSSW!AQ$154) + SUM(SSWSSW!AQ$155)</f>
        <v>38.112000000000002</v>
      </c>
      <c r="AR79" s="430">
        <f>SUM(SSWSSW!AR$153) + SUM(SSWSSW!AR$154) + SUM(SSWSSW!AR$155)</f>
        <v>38.112000000000002</v>
      </c>
      <c r="AS79" s="430">
        <f>SUM(SSWSSW!AS$153) + SUM(SSWSSW!AS$154) + SUM(SSWSSW!AS$155)</f>
        <v>38.112000000000002</v>
      </c>
      <c r="AT79" s="430">
        <f>SUM(SSWSSW!AT$153) + SUM(SSWSSW!AT$154) + SUM(SSWSSW!AT$155)</f>
        <v>38.112000000000002</v>
      </c>
      <c r="AU79" s="430">
        <f>SUM(SSWSSW!AU$153) + SUM(SSWSSW!AU$154) + SUM(SSWSSW!AU$155)</f>
        <v>38.112000000000002</v>
      </c>
      <c r="AV79" s="430">
        <f>SUM(SSWSSW!AV$153) + SUM(SSWSSW!AV$154) + SUM(SSWSSW!AV$155)</f>
        <v>38.112000000000002</v>
      </c>
      <c r="AW79" s="430">
        <f>SUM(SSWSSW!AW$153) + SUM(SSWSSW!AW$154) + SUM(SSWSSW!AW$155)</f>
        <v>38.112000000000002</v>
      </c>
      <c r="AX79" s="430">
        <f>SUM(SSWSSW!AX$153) + SUM(SSWSSW!AX$154) + SUM(SSWSSW!AX$155)</f>
        <v>38.112000000000002</v>
      </c>
      <c r="AY79" s="430">
        <f>SUM(SSWSSW!AY$153) + SUM(SSWSSW!AY$154) + SUM(SSWSSW!AY$155)</f>
        <v>38.112000000000002</v>
      </c>
      <c r="AZ79" s="430">
        <f>SUM(SSWSSW!AZ$153) + SUM(SSWSSW!AZ$154) + SUM(SSWSSW!AZ$155)</f>
        <v>38.112000000000002</v>
      </c>
      <c r="BA79" s="430">
        <f>SUM(SSWSSW!BA$153) + SUM(SSWSSW!BA$154) + SUM(SSWSSW!BA$155)</f>
        <v>38.112000000000002</v>
      </c>
      <c r="BB79" s="430">
        <f>SUM(SSWSSW!BB$153) + SUM(SSWSSW!BB$154) + SUM(SSWSSW!BB$155)</f>
        <v>38.112000000000002</v>
      </c>
      <c r="BC79" s="430">
        <f>SUM(SSWSSW!BC$153) + SUM(SSWSSW!BC$154) + SUM(SSWSSW!BC$155)</f>
        <v>38.112000000000002</v>
      </c>
      <c r="BD79" s="430">
        <f>SUM(SSWSSW!BD$153) + SUM(SSWSSW!BD$154) + SUM(SSWSSW!BD$155)</f>
        <v>38.112000000000002</v>
      </c>
      <c r="BE79" s="430">
        <f>SUM(SSWSSW!BE$153) + SUM(SSWSSW!BE$154) + SUM(SSWSSW!BE$155)</f>
        <v>38.112000000000002</v>
      </c>
      <c r="BF79" s="430">
        <f>SUM(SSWSSW!BF$153) + SUM(SSWSSW!BF$154) + SUM(SSWSSW!BF$155)</f>
        <v>38.112000000000002</v>
      </c>
      <c r="BG79" s="430">
        <f>SUM(SSWSSW!BG$153) + SUM(SSWSSW!BG$154) + SUM(SSWSSW!BG$155)</f>
        <v>38.112000000000002</v>
      </c>
      <c r="BH79" s="430">
        <f>SUM(SSWSSW!BH$153) + SUM(SSWSSW!BH$154) + SUM(SSWSSW!BH$155)</f>
        <v>38.112000000000002</v>
      </c>
      <c r="BI79" s="430">
        <f>SUM(SSWSSW!BI$153) + SUM(SSWSSW!BI$154) + SUM(SSWSSW!BI$155)</f>
        <v>38.112000000000002</v>
      </c>
      <c r="BJ79" s="430">
        <f>SUM(SSWSSW!BJ$153) + SUM(SSWSSW!BJ$154) + SUM(SSWSSW!BJ$155)</f>
        <v>38.112000000000002</v>
      </c>
      <c r="BK79" s="430">
        <f>SUM(SSWSSW!BK$153) + SUM(SSWSSW!BK$154) + SUM(SSWSSW!BK$155)</f>
        <v>38.112000000000002</v>
      </c>
      <c r="BL79" s="430">
        <f>SUM(SSWSSW!BL$153) + SUM(SSWSSW!BL$154) + SUM(SSWSSW!BL$155)</f>
        <v>38.112000000000002</v>
      </c>
      <c r="BM79" s="430">
        <f>SUM(SSWSSW!BM$153) + SUM(SSWSSW!BM$154) + SUM(SSWSSW!BM$155)</f>
        <v>38.112000000000002</v>
      </c>
      <c r="BN79" s="430">
        <f>SUM(SSWSSW!BN$153) + SUM(SSWSSW!BN$154) + SUM(SSWSSW!BN$155)</f>
        <v>38.112000000000002</v>
      </c>
      <c r="BO79" s="430">
        <f>SUM(SSWSSW!BO$153) + SUM(SSWSSW!BO$154) + SUM(SSWSSW!BO$155)</f>
        <v>38.112000000000002</v>
      </c>
      <c r="BP79" s="430">
        <f>SUM(SSWSSW!BP$153) + SUM(SSWSSW!BP$154) + SUM(SSWSSW!BP$155)</f>
        <v>38.112000000000002</v>
      </c>
      <c r="BQ79" s="430">
        <f>SUM(SSWSSW!BQ$153) + SUM(SSWSSW!BQ$154) + SUM(SSWSSW!BQ$155)</f>
        <v>38.112000000000002</v>
      </c>
      <c r="BR79" s="430">
        <f>SUM(SSWSSW!BR$153) + SUM(SSWSSW!BR$154) + SUM(SSWSSW!BR$155)</f>
        <v>38.112000000000002</v>
      </c>
      <c r="BS79" s="430">
        <f>SUM(SSWSSW!BS$153) + SUM(SSWSSW!BS$154) + SUM(SSWSSW!BS$155)</f>
        <v>38.112000000000002</v>
      </c>
      <c r="BT79" s="430">
        <f>SUM(SSWSSW!BT$153) + SUM(SSWSSW!BT$154) + SUM(SSWSSW!BT$155)</f>
        <v>38.112000000000002</v>
      </c>
      <c r="BU79" s="430">
        <f>SUM(SSWSSW!BU$153) + SUM(SSWSSW!BU$154) + SUM(SSWSSW!BU$155)</f>
        <v>38.11</v>
      </c>
      <c r="BV79" s="430">
        <f>SUM(SSWSSW!BV$153) + SUM(SSWSSW!BV$154) + SUM(SSWSSW!BV$155)</f>
        <v>38.11</v>
      </c>
      <c r="BW79" s="430">
        <f>SUM(SSWSSW!BW$153) + SUM(SSWSSW!BW$154) + SUM(SSWSSW!BW$155)</f>
        <v>38.11</v>
      </c>
      <c r="BX79" s="430">
        <f>SUM(SSWSSW!BX$153) + SUM(SSWSSW!BX$154) + SUM(SSWSSW!BX$155)</f>
        <v>38.11</v>
      </c>
      <c r="BY79" s="430">
        <f>SUM(SSWSSW!BY$153) + SUM(SSWSSW!BY$154) + SUM(SSWSSW!BY$155)</f>
        <v>38.11</v>
      </c>
      <c r="BZ79" s="430">
        <f>SUM(SSWSSW!BZ$153) + SUM(SSWSSW!BZ$154) + SUM(SSWSSW!BZ$155)</f>
        <v>38.11</v>
      </c>
      <c r="CA79" s="430">
        <f>SUM(SSWSSW!CA$153) + SUM(SSWSSW!CA$154) + SUM(SSWSSW!CA$155)</f>
        <v>38.11</v>
      </c>
      <c r="CB79" s="430">
        <f>SUM(SSWSSW!CB$153) + SUM(SSWSSW!CB$154) + SUM(SSWSSW!CB$155)</f>
        <v>38.11</v>
      </c>
      <c r="CC79" s="430">
        <f>SUM(SSWSSW!CC$153) + SUM(SSWSSW!CC$154) + SUM(SSWSSW!CC$155)</f>
        <v>38.11</v>
      </c>
      <c r="CD79" s="430">
        <f>SUM(SSWSSW!CD$153) + SUM(SSWSSW!CD$154) + SUM(SSWSSW!CD$155)</f>
        <v>38.11</v>
      </c>
      <c r="CE79" s="430">
        <f>SUM(SSWSSW!CE$153) + SUM(SSWSSW!CE$154) + SUM(SSWSSW!CE$155)</f>
        <v>38.11</v>
      </c>
      <c r="CF79" s="430">
        <f>SUM(SSWSSW!CF$153) + SUM(SSWSSW!CF$154) + SUM(SSWSSW!CF$155)</f>
        <v>38.11</v>
      </c>
      <c r="CG79" s="430">
        <f>SUM(SSWSSW!CG$153) + SUM(SSWSSW!CG$154) + SUM(SSWSSW!CG$155)</f>
        <v>38.11</v>
      </c>
      <c r="CH79" s="430">
        <v>0</v>
      </c>
      <c r="CI79" s="430">
        <v>0</v>
      </c>
      <c r="CJ79" s="1240">
        <v>0</v>
      </c>
    </row>
    <row r="80" spans="2:88" ht="33.75" customHeight="1" thickBot="1">
      <c r="B80" s="1219" t="s">
        <v>233</v>
      </c>
      <c r="C80" s="1220" t="s">
        <v>328</v>
      </c>
      <c r="D80" s="1221" t="s">
        <v>329</v>
      </c>
      <c r="E80" s="1220" t="s">
        <v>254</v>
      </c>
      <c r="F80" s="1222">
        <v>2</v>
      </c>
      <c r="G80" s="1214">
        <f>SUM(SSWSSW!G$156) + SUM(SSWSSW!G$163) + SUM(SSWSSW!G$164) + SUM(SSWSSW!G$165)</f>
        <v>565.55949999999996</v>
      </c>
      <c r="H80" s="1214">
        <f>SUM(SSWSSW!H$156) + SUM(SSWSSW!H$163) + SUM(SSWSSW!H$164) + SUM(SSWSSW!H$165)</f>
        <v>569.61568408142205</v>
      </c>
      <c r="I80" s="1214">
        <f>SUM(SSWSSW!I$156) + SUM(SSWSSW!I$163) + SUM(SSWSSW!I$164) + SUM(SSWSSW!I$165)</f>
        <v>577.76620384016906</v>
      </c>
      <c r="J80" s="1214">
        <f>SUM(SSWSSW!J$156) + SUM(SSWSSW!J$163) + SUM(SSWSSW!J$164) + SUM(SSWSSW!J$165)</f>
        <v>582.98940594258988</v>
      </c>
      <c r="K80" s="1214">
        <f>SUM(SSWSSW!K$156) + SUM(SSWSSW!K$163) + SUM(SSWSSW!K$164) + SUM(SSWSSW!K$165)</f>
        <v>588.31844164262986</v>
      </c>
      <c r="L80" s="1214">
        <f>SUM(SSWSSW!L$156) + SUM(SSWSSW!L$163) + SUM(SSWSSW!L$164) + SUM(SSWSSW!L$165)</f>
        <v>593.45873807853332</v>
      </c>
      <c r="M80" s="1214">
        <f>SUM(SSWSSW!M$156) + SUM(SSWSSW!M$163) + SUM(SSWSSW!M$164) + SUM(SSWSSW!M$165)</f>
        <v>582.75407456200014</v>
      </c>
      <c r="N80" s="1214">
        <f>SUM(SSWSSW!N$156) + SUM(SSWSSW!N$163) + SUM(SSWSSW!N$164) + SUM(SSWSSW!N$165)</f>
        <v>588.22466713200015</v>
      </c>
      <c r="O80" s="1214">
        <f>SUM(SSWSSW!O$156) + SUM(SSWSSW!O$163) + SUM(SSWSSW!O$164) + SUM(SSWSSW!O$165)</f>
        <v>593.79778287600016</v>
      </c>
      <c r="P80" s="1214">
        <f>SUM(SSWSSW!P$156) + SUM(SSWSSW!P$163) + SUM(SSWSSW!P$164) + SUM(SSWSSW!P$165)</f>
        <v>599.47348866199991</v>
      </c>
      <c r="Q80" s="1214">
        <f>SUM(SSWSSW!Q$156) + SUM(SSWSSW!Q$163) + SUM(SSWSSW!Q$164) + SUM(SSWSSW!Q$165)</f>
        <v>605.17310301199996</v>
      </c>
      <c r="R80" s="1214">
        <f>SUM(SSWSSW!R$156) + SUM(SSWSSW!R$163) + SUM(SSWSSW!R$164) + SUM(SSWSSW!R$165)</f>
        <v>610.94392416799997</v>
      </c>
      <c r="S80" s="1214">
        <f>SUM(SSWSSW!S$156) + SUM(SSWSSW!S$163) + SUM(SSWSSW!S$164) + SUM(SSWSSW!S$165)</f>
        <v>616.71725058899995</v>
      </c>
      <c r="T80" s="1214">
        <f>SUM(SSWSSW!T$156) + SUM(SSWSSW!T$163) + SUM(SSWSSW!T$164) + SUM(SSWSSW!T$165)</f>
        <v>622.49308221399997</v>
      </c>
      <c r="U80" s="1214">
        <f>SUM(SSWSSW!U$156) + SUM(SSWSSW!U$163) + SUM(SSWSSW!U$164) + SUM(SSWSSW!U$165)</f>
        <v>628.27141907799978</v>
      </c>
      <c r="V80" s="1214">
        <f>SUM(SSWSSW!V$156) + SUM(SSWSSW!V$163) + SUM(SSWSSW!V$164) + SUM(SSWSSW!V$165)</f>
        <v>634.05226122399984</v>
      </c>
      <c r="W80" s="1214">
        <f>SUM(SSWSSW!W$156) + SUM(SSWSSW!W$163) + SUM(SSWSSW!W$164) + SUM(SSWSSW!W$165)</f>
        <v>639.8356086199999</v>
      </c>
      <c r="X80" s="1214">
        <f>SUM(SSWSSW!X$156) + SUM(SSWSSW!X$163) + SUM(SSWSSW!X$164) + SUM(SSWSSW!X$165)</f>
        <v>645.62146114599989</v>
      </c>
      <c r="Y80" s="1214">
        <f>SUM(SSWSSW!Y$156) + SUM(SSWSSW!Y$163) + SUM(SSWSSW!Y$164) + SUM(SSWSSW!Y$165)</f>
        <v>651.40981905899991</v>
      </c>
      <c r="Z80" s="1214">
        <f>SUM(SSWSSW!Z$156) + SUM(SSWSSW!Z$163) + SUM(SSWSSW!Z$164) + SUM(SSWSSW!Z$165)</f>
        <v>657.20068208599992</v>
      </c>
      <c r="AA80" s="1214">
        <f>SUM(SSWSSW!AA$156) + SUM(SSWSSW!AA$163) + SUM(SSWSSW!AA$164) + SUM(SSWSSW!AA$165)</f>
        <v>662.99405051299982</v>
      </c>
      <c r="AB80" s="1214">
        <f>SUM(SSWSSW!AB$156) + SUM(SSWSSW!AB$163) + SUM(SSWSSW!AB$164) + SUM(SSWSSW!AB$165)</f>
        <v>668.78992401299979</v>
      </c>
      <c r="AC80" s="1214">
        <f>SUM(SSWSSW!AC$156) + SUM(SSWSSW!AC$163) + SUM(SSWSSW!AC$164) + SUM(SSWSSW!AC$165)</f>
        <v>674.58830288599984</v>
      </c>
      <c r="AD80" s="1214">
        <f>SUM(SSWSSW!AD$156) + SUM(SSWSSW!AD$163) + SUM(SSWSSW!AD$164) + SUM(SSWSSW!AD$165)</f>
        <v>680.38918691299989</v>
      </c>
      <c r="AE80" s="1214">
        <f>SUM(SSWSSW!AE$156) + SUM(SSWSSW!AE$163) + SUM(SSWSSW!AE$164) + SUM(SSWSSW!AE$165)</f>
        <v>686.19257628699984</v>
      </c>
      <c r="AF80" s="1214">
        <f>SUM(SSWSSW!AF$156) + SUM(SSWSSW!AF$163) + SUM(SSWSSW!AF$164) + SUM(SSWSSW!AF$165)</f>
        <v>691.99847080799987</v>
      </c>
      <c r="AG80" s="1214">
        <f>SUM(SSWSSW!AG$156) + SUM(SSWSSW!AG$163) + SUM(SSWSSW!AG$164) + SUM(SSWSSW!AG$165)</f>
        <v>697.30420088999983</v>
      </c>
      <c r="AH80" s="1214">
        <f>SUM(SSWSSW!AH$156) + SUM(SSWSSW!AH$163) + SUM(SSWSSW!AH$164) + SUM(SSWSSW!AH$165)</f>
        <v>702.61221374199988</v>
      </c>
      <c r="AI80" s="1214">
        <f>SUM(SSWSSW!AI$156) + SUM(SSWSSW!AI$163) + SUM(SSWSSW!AI$164) + SUM(SSWSSW!AI$165)</f>
        <v>707.92250935599986</v>
      </c>
      <c r="AJ80" s="1214">
        <f>SUM(SSWSSW!AJ$156) + SUM(SSWSSW!AJ$163) + SUM(SSWSSW!AJ$164) + SUM(SSWSSW!AJ$165)</f>
        <v>713.2350877209999</v>
      </c>
      <c r="AK80" s="1214">
        <f>SUM(SSWSSW!AK$156) + SUM(SSWSSW!AK$163) + SUM(SSWSSW!AK$164) + SUM(SSWSSW!AK$165)</f>
        <v>718.54994889599982</v>
      </c>
      <c r="AL80" s="1214">
        <f>SUM(SSWSSW!AL$156) + SUM(SSWSSW!AL$163) + SUM(SSWSSW!AL$164) + SUM(SSWSSW!AL$165)</f>
        <v>723.86709279599984</v>
      </c>
      <c r="AM80" s="1214">
        <f>SUM(SSWSSW!AM$156) + SUM(SSWSSW!AM$163) + SUM(SSWSSW!AM$164) + SUM(SSWSSW!AM$165)</f>
        <v>729.18651947399985</v>
      </c>
      <c r="AN80" s="1214">
        <f>SUM(SSWSSW!AN$156) + SUM(SSWSSW!AN$163) + SUM(SSWSSW!AN$164) + SUM(SSWSSW!AN$165)</f>
        <v>734.50822889999972</v>
      </c>
      <c r="AO80" s="1214">
        <f>SUM(SSWSSW!AO$156) + SUM(SSWSSW!AO$163) + SUM(SSWSSW!AO$164) + SUM(SSWSSW!AO$165)</f>
        <v>739.83222113899956</v>
      </c>
      <c r="AP80" s="1214">
        <f>SUM(SSWSSW!AP$156) + SUM(SSWSSW!AP$163) + SUM(SSWSSW!AP$164) + SUM(SSWSSW!AP$165)</f>
        <v>745.15849612099953</v>
      </c>
      <c r="AQ80" s="1214">
        <f>SUM(SSWSSW!AQ$156) + SUM(SSWSSW!AQ$163) + SUM(SSWSSW!AQ$164) + SUM(SSWSSW!AQ$165)</f>
        <v>750.48705381799959</v>
      </c>
      <c r="AR80" s="1214">
        <f>SUM(SSWSSW!AR$156) + SUM(SSWSSW!AR$163) + SUM(SSWSSW!AR$164) + SUM(SSWSSW!AR$165)</f>
        <v>755.81789430599952</v>
      </c>
      <c r="AS80" s="1214">
        <f>SUM(SSWSSW!AS$156) + SUM(SSWSSW!AS$163) + SUM(SSWSSW!AS$164) + SUM(SSWSSW!AS$165)</f>
        <v>761.15101763599966</v>
      </c>
      <c r="AT80" s="1214">
        <f>SUM(SSWSSW!AT$156) + SUM(SSWSSW!AT$163) + SUM(SSWSSW!AT$164) + SUM(SSWSSW!AT$165)</f>
        <v>766.48642369199956</v>
      </c>
      <c r="AU80" s="1214">
        <f>SUM(SSWSSW!AU$156) + SUM(SSWSSW!AU$163) + SUM(SSWSSW!AU$164) + SUM(SSWSSW!AU$165)</f>
        <v>771.8241124569995</v>
      </c>
      <c r="AV80" s="1214">
        <f>SUM(SSWSSW!AV$156) + SUM(SSWSSW!AV$163) + SUM(SSWSSW!AV$164) + SUM(SSWSSW!AV$165)</f>
        <v>777.16408406699964</v>
      </c>
      <c r="AW80" s="1214">
        <f>SUM(SSWSSW!AW$156) + SUM(SSWSSW!AW$163) + SUM(SSWSSW!AW$164) + SUM(SSWSSW!AW$165)</f>
        <v>782.50633836699956</v>
      </c>
      <c r="AX80" s="1214">
        <f>SUM(SSWSSW!AX$156) + SUM(SSWSSW!AX$163) + SUM(SSWSSW!AX$164) + SUM(SSWSSW!AX$165)</f>
        <v>787.85087546699947</v>
      </c>
      <c r="AY80" s="1214">
        <f>SUM(SSWSSW!AY$156) + SUM(SSWSSW!AY$163) + SUM(SSWSSW!AY$164) + SUM(SSWSSW!AY$165)</f>
        <v>793.19769538999935</v>
      </c>
      <c r="AZ80" s="1214">
        <f>SUM(SSWSSW!AZ$156) + SUM(SSWSSW!AZ$163) + SUM(SSWSSW!AZ$164) + SUM(SSWSSW!AZ$165)</f>
        <v>798.5467980209994</v>
      </c>
      <c r="BA80" s="1214">
        <f>SUM(SSWSSW!BA$156) + SUM(SSWSSW!BA$163) + SUM(SSWSSW!BA$164) + SUM(SSWSSW!BA$165)</f>
        <v>803.89818345299932</v>
      </c>
      <c r="BB80" s="1214">
        <f>SUM(SSWSSW!BB$156) + SUM(SSWSSW!BB$163) + SUM(SSWSSW!BB$164) + SUM(SSWSSW!BB$165)</f>
        <v>809.25185163199922</v>
      </c>
      <c r="BC80" s="1214">
        <f>SUM(SSWSSW!BC$156) + SUM(SSWSSW!BC$163) + SUM(SSWSSW!BC$164) + SUM(SSWSSW!BC$165)</f>
        <v>814.60780249799927</v>
      </c>
      <c r="BD80" s="1214">
        <f>SUM(SSWSSW!BD$156) + SUM(SSWSSW!BD$163) + SUM(SSWSSW!BD$164) + SUM(SSWSSW!BD$165)</f>
        <v>819.96603622199927</v>
      </c>
      <c r="BE80" s="1214">
        <f>SUM(SSWSSW!BE$156) + SUM(SSWSSW!BE$163) + SUM(SSWSSW!BE$164) + SUM(SSWSSW!BE$165)</f>
        <v>825.32655274699937</v>
      </c>
      <c r="BF80" s="1214">
        <f>SUM(SSWSSW!BF$156) + SUM(SSWSSW!BF$163) + SUM(SSWSSW!BF$164) + SUM(SSWSSW!BF$165)</f>
        <v>830.68935191899925</v>
      </c>
      <c r="BG80" s="1214">
        <f>SUM(SSWSSW!BG$156) + SUM(SSWSSW!BG$163) + SUM(SSWSSW!BG$164) + SUM(SSWSSW!BG$165)</f>
        <v>836.05443392499922</v>
      </c>
      <c r="BH80" s="1214">
        <f>SUM(SSWSSW!BH$156) + SUM(SSWSSW!BH$163) + SUM(SSWSSW!BH$164) + SUM(SSWSSW!BH$165)</f>
        <v>841.4217987179992</v>
      </c>
      <c r="BI80" s="1214">
        <f>SUM(SSWSSW!BI$156) + SUM(SSWSSW!BI$163) + SUM(SSWSSW!BI$164) + SUM(SSWSSW!BI$165)</f>
        <v>846.79144624999913</v>
      </c>
      <c r="BJ80" s="1214">
        <f>SUM(SSWSSW!BJ$156) + SUM(SSWSSW!BJ$163) + SUM(SSWSSW!BJ$164) + SUM(SSWSSW!BJ$165)</f>
        <v>852.16337659699911</v>
      </c>
      <c r="BK80" s="1214">
        <f>SUM(SSWSSW!BK$156) + SUM(SSWSSW!BK$163) + SUM(SSWSSW!BK$164) + SUM(SSWSSW!BK$165)</f>
        <v>857.53758968399904</v>
      </c>
      <c r="BL80" s="1214">
        <f>SUM(SSWSSW!BL$156) + SUM(SSWSSW!BL$163) + SUM(SSWSSW!BL$164) + SUM(SSWSSW!BL$165)</f>
        <v>862.91408550799906</v>
      </c>
      <c r="BM80" s="1214">
        <f>SUM(SSWSSW!BM$156) + SUM(SSWSSW!BM$163) + SUM(SSWSSW!BM$164) + SUM(SSWSSW!BM$165)</f>
        <v>868.29286405799917</v>
      </c>
      <c r="BN80" s="1214">
        <f>SUM(SSWSSW!BN$156) + SUM(SSWSSW!BN$163) + SUM(SSWSSW!BN$164) + SUM(SSWSSW!BN$165)</f>
        <v>873.67392543599908</v>
      </c>
      <c r="BO80" s="1214">
        <f>SUM(SSWSSW!BO$156) + SUM(SSWSSW!BO$163) + SUM(SSWSSW!BO$164) + SUM(SSWSSW!BO$165)</f>
        <v>879.0572695719992</v>
      </c>
      <c r="BP80" s="1214">
        <f>SUM(SSWSSW!BP$156) + SUM(SSWSSW!BP$163) + SUM(SSWSSW!BP$164) + SUM(SSWSSW!BP$165)</f>
        <v>884.44289654099919</v>
      </c>
      <c r="BQ80" s="1214">
        <f>SUM(SSWSSW!BQ$156) + SUM(SSWSSW!BQ$163) + SUM(SSWSSW!BQ$164) + SUM(SSWSSW!BQ$165)</f>
        <v>889.83080617499922</v>
      </c>
      <c r="BR80" s="1214">
        <f>SUM(SSWSSW!BR$156) + SUM(SSWSSW!BR$163) + SUM(SSWSSW!BR$164) + SUM(SSWSSW!BR$165)</f>
        <v>895.22099857599915</v>
      </c>
      <c r="BS80" s="1214">
        <f>SUM(SSWSSW!BS$156) + SUM(SSWSSW!BS$163) + SUM(SSWSSW!BS$164) + SUM(SSWSSW!BS$165)</f>
        <v>900.61347382499912</v>
      </c>
      <c r="BT80" s="1214">
        <f>SUM(SSWSSW!BT$156) + SUM(SSWSSW!BT$163) + SUM(SSWSSW!BT$164) + SUM(SSWSSW!BT$165)</f>
        <v>906.00823179099905</v>
      </c>
      <c r="BU80" s="1214">
        <f>SUM(SSWSSW!BU$156) + SUM(SSWSSW!BU$163) + SUM(SSWSSW!BU$164) + SUM(SSWSSW!BU$165)</f>
        <v>911.40527253699906</v>
      </c>
      <c r="BV80" s="1214">
        <f>SUM(SSWSSW!BV$156) + SUM(SSWSSW!BV$163) + SUM(SSWSSW!BV$164) + SUM(SSWSSW!BV$165)</f>
        <v>916.8045960049991</v>
      </c>
      <c r="BW80" s="1214">
        <f>SUM(SSWSSW!BW$156) + SUM(SSWSSW!BW$163) + SUM(SSWSSW!BW$164) + SUM(SSWSSW!BW$165)</f>
        <v>922.20620227899917</v>
      </c>
      <c r="BX80" s="1214">
        <f>SUM(SSWSSW!BX$156) + SUM(SSWSSW!BX$163) + SUM(SSWSSW!BX$164) + SUM(SSWSSW!BX$165)</f>
        <v>927.61009130899913</v>
      </c>
      <c r="BY80" s="1214">
        <f>SUM(SSWSSW!BY$156) + SUM(SSWSSW!BY$163) + SUM(SSWSSW!BY$164) + SUM(SSWSSW!BY$165)</f>
        <v>933.01626310699919</v>
      </c>
      <c r="BZ80" s="1214">
        <f>SUM(SSWSSW!BZ$156) + SUM(SSWSSW!BZ$163) + SUM(SSWSSW!BZ$164) + SUM(SSWSSW!BZ$165)</f>
        <v>938.42471767899917</v>
      </c>
      <c r="CA80" s="1214">
        <f>SUM(SSWSSW!CA$156) + SUM(SSWSSW!CA$163) + SUM(SSWSSW!CA$164) + SUM(SSWSSW!CA$165)</f>
        <v>943.83545500999912</v>
      </c>
      <c r="CB80" s="1214">
        <f>SUM(SSWSSW!CB$156) + SUM(SSWSSW!CB$163) + SUM(SSWSSW!CB$164) + SUM(SSWSSW!CB$165)</f>
        <v>949.24847510999916</v>
      </c>
      <c r="CC80" s="1214">
        <f>SUM(SSWSSW!CC$156) + SUM(SSWSSW!CC$163) + SUM(SSWSSW!CC$164) + SUM(SSWSSW!CC$165)</f>
        <v>954.6637779769992</v>
      </c>
      <c r="CD80" s="1214">
        <f>SUM(SSWSSW!CD$156) + SUM(SSWSSW!CD$163) + SUM(SSWSSW!CD$164) + SUM(SSWSSW!CD$165)</f>
        <v>960.08136361199911</v>
      </c>
      <c r="CE80" s="1214">
        <f>SUM(SSWSSW!CE$156) + SUM(SSWSSW!CE$163) + SUM(SSWSSW!CE$164) + SUM(SSWSSW!CE$165)</f>
        <v>965.5012320169991</v>
      </c>
      <c r="CF80" s="1214">
        <f>SUM(SSWSSW!CF$156) + SUM(SSWSSW!CF$163) + SUM(SSWSSW!CF$164) + SUM(SSWSSW!CF$165)</f>
        <v>970.92338317699898</v>
      </c>
      <c r="CG80" s="1214">
        <f>SUM(SSWSSW!CG$156) + SUM(SSWSSW!CG$163) + SUM(SSWSSW!CG$164) + SUM(SSWSSW!CG$165)</f>
        <v>976.34781711699907</v>
      </c>
      <c r="CH80" s="1214">
        <v>0</v>
      </c>
      <c r="CI80" s="1214">
        <v>0</v>
      </c>
      <c r="CJ80" s="1241">
        <v>0</v>
      </c>
    </row>
    <row r="81" spans="2:88" ht="14.65" customHeight="1" thickBot="1">
      <c r="C81" s="1421" t="s">
        <v>115</v>
      </c>
    </row>
    <row r="82" spans="2:88" ht="62.25" customHeight="1" thickBot="1">
      <c r="B82" s="461" t="s">
        <v>330</v>
      </c>
      <c r="C82" s="22"/>
    </row>
    <row r="83" spans="2:88" ht="14.65" customHeight="1" thickBot="1">
      <c r="B83" s="523" t="s">
        <v>63</v>
      </c>
      <c r="C83" s="524" t="s">
        <v>116</v>
      </c>
      <c r="D83" s="524" t="s">
        <v>64</v>
      </c>
      <c r="E83" s="524" t="s">
        <v>117</v>
      </c>
      <c r="F83" s="525" t="s">
        <v>118</v>
      </c>
      <c r="G83" s="514" t="s">
        <v>119</v>
      </c>
      <c r="H83" s="512" t="s">
        <v>120</v>
      </c>
      <c r="I83" s="512" t="s">
        <v>121</v>
      </c>
      <c r="J83" s="512" t="s">
        <v>122</v>
      </c>
      <c r="K83" s="512" t="s">
        <v>123</v>
      </c>
      <c r="L83" s="512" t="s">
        <v>124</v>
      </c>
      <c r="M83" s="512" t="s">
        <v>125</v>
      </c>
      <c r="N83" s="512" t="s">
        <v>126</v>
      </c>
      <c r="O83" s="512" t="s">
        <v>127</v>
      </c>
      <c r="P83" s="512" t="s">
        <v>128</v>
      </c>
      <c r="Q83" s="512" t="s">
        <v>129</v>
      </c>
      <c r="R83" s="512" t="s">
        <v>130</v>
      </c>
      <c r="S83" s="512" t="s">
        <v>157</v>
      </c>
      <c r="T83" s="512" t="s">
        <v>158</v>
      </c>
      <c r="U83" s="512" t="s">
        <v>159</v>
      </c>
      <c r="V83" s="512" t="s">
        <v>160</v>
      </c>
      <c r="W83" s="512" t="s">
        <v>131</v>
      </c>
      <c r="X83" s="512" t="s">
        <v>161</v>
      </c>
      <c r="Y83" s="512" t="s">
        <v>162</v>
      </c>
      <c r="Z83" s="512" t="s">
        <v>163</v>
      </c>
      <c r="AA83" s="512" t="s">
        <v>164</v>
      </c>
      <c r="AB83" s="512" t="s">
        <v>132</v>
      </c>
      <c r="AC83" s="512" t="s">
        <v>165</v>
      </c>
      <c r="AD83" s="512" t="s">
        <v>166</v>
      </c>
      <c r="AE83" s="512" t="s">
        <v>167</v>
      </c>
      <c r="AF83" s="512" t="s">
        <v>168</v>
      </c>
      <c r="AG83" s="512" t="s">
        <v>133</v>
      </c>
      <c r="AH83" s="512" t="s">
        <v>169</v>
      </c>
      <c r="AI83" s="512" t="s">
        <v>170</v>
      </c>
      <c r="AJ83" s="512" t="s">
        <v>171</v>
      </c>
      <c r="AK83" s="512" t="s">
        <v>172</v>
      </c>
      <c r="AL83" s="512" t="s">
        <v>134</v>
      </c>
      <c r="AM83" s="512" t="s">
        <v>173</v>
      </c>
      <c r="AN83" s="512" t="s">
        <v>174</v>
      </c>
      <c r="AO83" s="512" t="s">
        <v>175</v>
      </c>
      <c r="AP83" s="512" t="s">
        <v>176</v>
      </c>
      <c r="AQ83" s="512" t="s">
        <v>135</v>
      </c>
      <c r="AR83" s="512" t="s">
        <v>177</v>
      </c>
      <c r="AS83" s="512" t="s">
        <v>178</v>
      </c>
      <c r="AT83" s="512" t="s">
        <v>179</v>
      </c>
      <c r="AU83" s="512" t="s">
        <v>180</v>
      </c>
      <c r="AV83" s="512" t="s">
        <v>136</v>
      </c>
      <c r="AW83" s="512" t="s">
        <v>181</v>
      </c>
      <c r="AX83" s="512" t="s">
        <v>182</v>
      </c>
      <c r="AY83" s="512" t="s">
        <v>183</v>
      </c>
      <c r="AZ83" s="512" t="s">
        <v>184</v>
      </c>
      <c r="BA83" s="512" t="s">
        <v>137</v>
      </c>
      <c r="BB83" s="512" t="s">
        <v>185</v>
      </c>
      <c r="BC83" s="512" t="s">
        <v>186</v>
      </c>
      <c r="BD83" s="512" t="s">
        <v>187</v>
      </c>
      <c r="BE83" s="512" t="s">
        <v>188</v>
      </c>
      <c r="BF83" s="512" t="s">
        <v>138</v>
      </c>
      <c r="BG83" s="512" t="s">
        <v>189</v>
      </c>
      <c r="BH83" s="512" t="s">
        <v>190</v>
      </c>
      <c r="BI83" s="512" t="s">
        <v>191</v>
      </c>
      <c r="BJ83" s="512" t="s">
        <v>192</v>
      </c>
      <c r="BK83" s="512" t="s">
        <v>139</v>
      </c>
      <c r="BL83" s="512" t="s">
        <v>193</v>
      </c>
      <c r="BM83" s="512" t="s">
        <v>194</v>
      </c>
      <c r="BN83" s="512" t="s">
        <v>195</v>
      </c>
      <c r="BO83" s="512" t="s">
        <v>196</v>
      </c>
      <c r="BP83" s="512" t="s">
        <v>140</v>
      </c>
      <c r="BQ83" s="512" t="s">
        <v>197</v>
      </c>
      <c r="BR83" s="512" t="s">
        <v>198</v>
      </c>
      <c r="BS83" s="512" t="s">
        <v>199</v>
      </c>
      <c r="BT83" s="512" t="s">
        <v>200</v>
      </c>
      <c r="BU83" s="512" t="s">
        <v>141</v>
      </c>
      <c r="BV83" s="512" t="s">
        <v>201</v>
      </c>
      <c r="BW83" s="512" t="s">
        <v>202</v>
      </c>
      <c r="BX83" s="512" t="s">
        <v>203</v>
      </c>
      <c r="BY83" s="512" t="s">
        <v>204</v>
      </c>
      <c r="BZ83" s="512" t="s">
        <v>142</v>
      </c>
      <c r="CA83" s="512" t="s">
        <v>205</v>
      </c>
      <c r="CB83" s="512" t="s">
        <v>206</v>
      </c>
      <c r="CC83" s="512" t="s">
        <v>207</v>
      </c>
      <c r="CD83" s="512" t="s">
        <v>208</v>
      </c>
      <c r="CE83" s="512" t="s">
        <v>143</v>
      </c>
      <c r="CF83" s="512" t="s">
        <v>209</v>
      </c>
      <c r="CG83" s="512" t="s">
        <v>210</v>
      </c>
      <c r="CH83" s="512" t="s">
        <v>211</v>
      </c>
      <c r="CI83" s="512" t="s">
        <v>212</v>
      </c>
      <c r="CJ83" s="512" t="s">
        <v>213</v>
      </c>
    </row>
    <row r="84" spans="2:88" ht="14.65" customHeight="1">
      <c r="B84" s="577" t="s">
        <v>331</v>
      </c>
      <c r="C84" s="556" t="s">
        <v>332</v>
      </c>
      <c r="D84" s="557" t="s">
        <v>79</v>
      </c>
      <c r="E84" s="557" t="s">
        <v>333</v>
      </c>
      <c r="F84" s="558">
        <v>2</v>
      </c>
      <c r="G84" s="359">
        <v>2.5000000000000001E-2</v>
      </c>
      <c r="H84" s="359">
        <v>2.5000000000000001E-2</v>
      </c>
      <c r="I84" s="359">
        <v>2.5000000000000001E-2</v>
      </c>
      <c r="J84" s="359">
        <v>2.5000000000000001E-2</v>
      </c>
      <c r="K84" s="359">
        <v>2.5000000000000001E-2</v>
      </c>
      <c r="L84" s="359">
        <v>2.5000000000000001E-2</v>
      </c>
      <c r="M84" s="359">
        <v>2.5000000000000001E-2</v>
      </c>
      <c r="N84" s="359">
        <v>2.5000000000000001E-2</v>
      </c>
      <c r="O84" s="359">
        <v>2.5000000000000001E-2</v>
      </c>
      <c r="P84" s="359">
        <v>2.5000000000000001E-2</v>
      </c>
      <c r="Q84" s="359">
        <v>2.5000000000000001E-2</v>
      </c>
      <c r="R84" s="359">
        <v>2.5000000000000001E-2</v>
      </c>
      <c r="S84" s="359">
        <v>2.5000000000000001E-2</v>
      </c>
      <c r="T84" s="359">
        <v>2.5000000000000001E-2</v>
      </c>
      <c r="U84" s="359">
        <v>2.5000000000000001E-2</v>
      </c>
      <c r="V84" s="359">
        <v>2.5000000000000001E-2</v>
      </c>
      <c r="W84" s="359">
        <v>2.5000000000000001E-2</v>
      </c>
      <c r="X84" s="359">
        <v>2.5000000000000001E-2</v>
      </c>
      <c r="Y84" s="359">
        <v>2.5000000000000001E-2</v>
      </c>
      <c r="Z84" s="359">
        <v>2.5000000000000001E-2</v>
      </c>
      <c r="AA84" s="359">
        <v>2.5000000000000001E-2</v>
      </c>
      <c r="AB84" s="359">
        <v>2.5000000000000001E-2</v>
      </c>
      <c r="AC84" s="359">
        <v>2.5000000000000001E-2</v>
      </c>
      <c r="AD84" s="359">
        <v>2.5000000000000001E-2</v>
      </c>
      <c r="AE84" s="359">
        <v>2.5000000000000001E-2</v>
      </c>
      <c r="AF84" s="359">
        <v>2.5000000000000001E-2</v>
      </c>
      <c r="AG84" s="359">
        <v>2.5000000000000001E-2</v>
      </c>
      <c r="AH84" s="359">
        <v>2.5000000000000001E-2</v>
      </c>
      <c r="AI84" s="359">
        <v>2.5000000000000001E-2</v>
      </c>
      <c r="AJ84" s="359">
        <v>2.5000000000000001E-2</v>
      </c>
      <c r="AK84" s="359">
        <v>2.5000000000000001E-2</v>
      </c>
      <c r="AL84" s="359">
        <v>2.5000000000000001E-2</v>
      </c>
      <c r="AM84" s="359">
        <v>2.5000000000000001E-2</v>
      </c>
      <c r="AN84" s="359">
        <v>2.5000000000000001E-2</v>
      </c>
      <c r="AO84" s="359">
        <v>2.5000000000000001E-2</v>
      </c>
      <c r="AP84" s="359">
        <v>2.5000000000000001E-2</v>
      </c>
      <c r="AQ84" s="359">
        <v>2.5000000000000001E-2</v>
      </c>
      <c r="AR84" s="359">
        <v>2.5000000000000001E-2</v>
      </c>
      <c r="AS84" s="359">
        <v>2.5000000000000001E-2</v>
      </c>
      <c r="AT84" s="359">
        <v>2.5000000000000001E-2</v>
      </c>
      <c r="AU84" s="359">
        <v>2.5000000000000001E-2</v>
      </c>
      <c r="AV84" s="359">
        <v>2.5000000000000001E-2</v>
      </c>
      <c r="AW84" s="359">
        <v>2.5000000000000001E-2</v>
      </c>
      <c r="AX84" s="359">
        <v>2.5000000000000001E-2</v>
      </c>
      <c r="AY84" s="359">
        <v>2.5000000000000001E-2</v>
      </c>
      <c r="AZ84" s="359">
        <v>2.5000000000000001E-2</v>
      </c>
      <c r="BA84" s="359">
        <v>2.5000000000000001E-2</v>
      </c>
      <c r="BB84" s="359">
        <v>2.5000000000000001E-2</v>
      </c>
      <c r="BC84" s="359">
        <v>2.5000000000000001E-2</v>
      </c>
      <c r="BD84" s="359">
        <v>2.5000000000000001E-2</v>
      </c>
      <c r="BE84" s="359">
        <v>2.5000000000000001E-2</v>
      </c>
      <c r="BF84" s="359">
        <v>2.5000000000000001E-2</v>
      </c>
      <c r="BG84" s="359">
        <v>2.5000000000000001E-2</v>
      </c>
      <c r="BH84" s="359">
        <v>2.5000000000000001E-2</v>
      </c>
      <c r="BI84" s="359">
        <v>2.5000000000000001E-2</v>
      </c>
      <c r="BJ84" s="359">
        <v>2.5000000000000001E-2</v>
      </c>
      <c r="BK84" s="359">
        <v>2.5000000000000001E-2</v>
      </c>
      <c r="BL84" s="359">
        <v>2.5000000000000001E-2</v>
      </c>
      <c r="BM84" s="359">
        <v>2.5000000000000001E-2</v>
      </c>
      <c r="BN84" s="359">
        <v>2.5000000000000001E-2</v>
      </c>
      <c r="BO84" s="359">
        <v>2.5000000000000001E-2</v>
      </c>
      <c r="BP84" s="359">
        <v>2.5000000000000001E-2</v>
      </c>
      <c r="BQ84" s="359">
        <v>2.5000000000000001E-2</v>
      </c>
      <c r="BR84" s="359">
        <v>2.5000000000000001E-2</v>
      </c>
      <c r="BS84" s="359">
        <v>2.5000000000000001E-2</v>
      </c>
      <c r="BT84" s="359">
        <v>2.5000000000000001E-2</v>
      </c>
      <c r="BU84" s="359">
        <v>2.5000000000000001E-2</v>
      </c>
      <c r="BV84" s="359">
        <v>2.5000000000000001E-2</v>
      </c>
      <c r="BW84" s="359">
        <v>2.5000000000000001E-2</v>
      </c>
      <c r="BX84" s="359">
        <v>2.5000000000000001E-2</v>
      </c>
      <c r="BY84" s="359">
        <v>2.5000000000000001E-2</v>
      </c>
      <c r="BZ84" s="359">
        <v>2.5000000000000001E-2</v>
      </c>
      <c r="CA84" s="359">
        <v>2.5000000000000001E-2</v>
      </c>
      <c r="CB84" s="359">
        <v>2.5000000000000001E-2</v>
      </c>
      <c r="CC84" s="359">
        <v>2.5000000000000001E-2</v>
      </c>
      <c r="CD84" s="359">
        <v>2.5000000000000001E-2</v>
      </c>
      <c r="CE84" s="359">
        <v>2.5000000000000001E-2</v>
      </c>
      <c r="CF84" s="359">
        <v>2.5000000000000001E-2</v>
      </c>
      <c r="CG84" s="359">
        <v>2.5000000000000001E-2</v>
      </c>
      <c r="CH84" s="359">
        <v>2.5000000000000001E-2</v>
      </c>
      <c r="CI84" s="359">
        <v>2.5000000000000001E-2</v>
      </c>
      <c r="CJ84" s="359">
        <v>2.5000000000000001E-2</v>
      </c>
    </row>
    <row r="85" spans="2:88" ht="14.65" customHeight="1">
      <c r="B85" s="578" t="s">
        <v>334</v>
      </c>
      <c r="C85" s="560" t="s">
        <v>335</v>
      </c>
      <c r="D85" s="561" t="s">
        <v>79</v>
      </c>
      <c r="E85" s="561" t="s">
        <v>333</v>
      </c>
      <c r="F85" s="562">
        <v>2</v>
      </c>
      <c r="G85" s="360">
        <v>2.5000000000000001E-2</v>
      </c>
      <c r="H85" s="360">
        <v>2.5000000000000001E-2</v>
      </c>
      <c r="I85" s="360">
        <v>2.5000000000000001E-2</v>
      </c>
      <c r="J85" s="360">
        <v>2.5000000000000001E-2</v>
      </c>
      <c r="K85" s="360">
        <v>2.5000000000000001E-2</v>
      </c>
      <c r="L85" s="360">
        <v>2.5000000000000001E-2</v>
      </c>
      <c r="M85" s="360">
        <v>2.5000000000000001E-2</v>
      </c>
      <c r="N85" s="360">
        <v>2.5000000000000001E-2</v>
      </c>
      <c r="O85" s="360">
        <v>2.5000000000000001E-2</v>
      </c>
      <c r="P85" s="360">
        <v>2.5000000000000001E-2</v>
      </c>
      <c r="Q85" s="360">
        <v>2.5000000000000001E-2</v>
      </c>
      <c r="R85" s="360">
        <v>2.5000000000000001E-2</v>
      </c>
      <c r="S85" s="360">
        <v>2.5000000000000001E-2</v>
      </c>
      <c r="T85" s="360">
        <v>2.5000000000000001E-2</v>
      </c>
      <c r="U85" s="360">
        <v>2.5000000000000001E-2</v>
      </c>
      <c r="V85" s="360">
        <v>2.5000000000000001E-2</v>
      </c>
      <c r="W85" s="360">
        <v>2.5000000000000001E-2</v>
      </c>
      <c r="X85" s="360">
        <v>2.5000000000000001E-2</v>
      </c>
      <c r="Y85" s="360">
        <v>2.5000000000000001E-2</v>
      </c>
      <c r="Z85" s="360">
        <v>2.5000000000000001E-2</v>
      </c>
      <c r="AA85" s="360">
        <v>2.5000000000000001E-2</v>
      </c>
      <c r="AB85" s="360">
        <v>2.5000000000000001E-2</v>
      </c>
      <c r="AC85" s="360">
        <v>2.5000000000000001E-2</v>
      </c>
      <c r="AD85" s="360">
        <v>2.5000000000000001E-2</v>
      </c>
      <c r="AE85" s="360">
        <v>2.5000000000000001E-2</v>
      </c>
      <c r="AF85" s="360">
        <v>2.5000000000000001E-2</v>
      </c>
      <c r="AG85" s="360">
        <v>2.5000000000000001E-2</v>
      </c>
      <c r="AH85" s="360">
        <v>2.5000000000000001E-2</v>
      </c>
      <c r="AI85" s="360">
        <v>2.5000000000000001E-2</v>
      </c>
      <c r="AJ85" s="360">
        <v>2.5000000000000001E-2</v>
      </c>
      <c r="AK85" s="360">
        <v>2.5000000000000001E-2</v>
      </c>
      <c r="AL85" s="360">
        <v>2.5000000000000001E-2</v>
      </c>
      <c r="AM85" s="360">
        <v>2.5000000000000001E-2</v>
      </c>
      <c r="AN85" s="360">
        <v>2.5000000000000001E-2</v>
      </c>
      <c r="AO85" s="360">
        <v>2.5000000000000001E-2</v>
      </c>
      <c r="AP85" s="360">
        <v>2.5000000000000001E-2</v>
      </c>
      <c r="AQ85" s="360">
        <v>2.5000000000000001E-2</v>
      </c>
      <c r="AR85" s="360">
        <v>2.5000000000000001E-2</v>
      </c>
      <c r="AS85" s="360">
        <v>2.5000000000000001E-2</v>
      </c>
      <c r="AT85" s="360">
        <v>2.5000000000000001E-2</v>
      </c>
      <c r="AU85" s="360">
        <v>2.5000000000000001E-2</v>
      </c>
      <c r="AV85" s="360">
        <v>2.5000000000000001E-2</v>
      </c>
      <c r="AW85" s="360">
        <v>2.5000000000000001E-2</v>
      </c>
      <c r="AX85" s="360">
        <v>2.5000000000000001E-2</v>
      </c>
      <c r="AY85" s="360">
        <v>2.5000000000000001E-2</v>
      </c>
      <c r="AZ85" s="360">
        <v>2.5000000000000001E-2</v>
      </c>
      <c r="BA85" s="360">
        <v>2.5000000000000001E-2</v>
      </c>
      <c r="BB85" s="360">
        <v>2.5000000000000001E-2</v>
      </c>
      <c r="BC85" s="360">
        <v>2.5000000000000001E-2</v>
      </c>
      <c r="BD85" s="360">
        <v>2.5000000000000001E-2</v>
      </c>
      <c r="BE85" s="360">
        <v>2.5000000000000001E-2</v>
      </c>
      <c r="BF85" s="360">
        <v>2.5000000000000001E-2</v>
      </c>
      <c r="BG85" s="360">
        <v>2.5000000000000001E-2</v>
      </c>
      <c r="BH85" s="360">
        <v>2.5000000000000001E-2</v>
      </c>
      <c r="BI85" s="360">
        <v>2.5000000000000001E-2</v>
      </c>
      <c r="BJ85" s="360">
        <v>2.5000000000000001E-2</v>
      </c>
      <c r="BK85" s="360">
        <v>2.5000000000000001E-2</v>
      </c>
      <c r="BL85" s="360">
        <v>2.5000000000000001E-2</v>
      </c>
      <c r="BM85" s="360">
        <v>2.5000000000000001E-2</v>
      </c>
      <c r="BN85" s="360">
        <v>2.5000000000000001E-2</v>
      </c>
      <c r="BO85" s="360">
        <v>2.5000000000000001E-2</v>
      </c>
      <c r="BP85" s="360">
        <v>2.5000000000000001E-2</v>
      </c>
      <c r="BQ85" s="360">
        <v>2.5000000000000001E-2</v>
      </c>
      <c r="BR85" s="360">
        <v>2.5000000000000001E-2</v>
      </c>
      <c r="BS85" s="360">
        <v>2.5000000000000001E-2</v>
      </c>
      <c r="BT85" s="360">
        <v>2.5000000000000001E-2</v>
      </c>
      <c r="BU85" s="360">
        <v>2.5000000000000001E-2</v>
      </c>
      <c r="BV85" s="360">
        <v>2.5000000000000001E-2</v>
      </c>
      <c r="BW85" s="360">
        <v>2.5000000000000001E-2</v>
      </c>
      <c r="BX85" s="360">
        <v>2.5000000000000001E-2</v>
      </c>
      <c r="BY85" s="360">
        <v>2.5000000000000001E-2</v>
      </c>
      <c r="BZ85" s="360">
        <v>2.5000000000000001E-2</v>
      </c>
      <c r="CA85" s="360">
        <v>2.5000000000000001E-2</v>
      </c>
      <c r="CB85" s="360">
        <v>2.5000000000000001E-2</v>
      </c>
      <c r="CC85" s="360">
        <v>2.5000000000000001E-2</v>
      </c>
      <c r="CD85" s="360">
        <v>2.5000000000000001E-2</v>
      </c>
      <c r="CE85" s="360">
        <v>2.5000000000000001E-2</v>
      </c>
      <c r="CF85" s="360">
        <v>2.5000000000000001E-2</v>
      </c>
      <c r="CG85" s="360">
        <v>2.5000000000000001E-2</v>
      </c>
      <c r="CH85" s="360">
        <v>2.5000000000000001E-2</v>
      </c>
      <c r="CI85" s="360">
        <v>2.5000000000000001E-2</v>
      </c>
      <c r="CJ85" s="360">
        <v>2.5000000000000001E-2</v>
      </c>
    </row>
    <row r="86" spans="2:88" ht="14.65" customHeight="1">
      <c r="B86" s="578" t="s">
        <v>336</v>
      </c>
      <c r="C86" s="560" t="s">
        <v>337</v>
      </c>
      <c r="D86" s="561" t="s">
        <v>79</v>
      </c>
      <c r="E86" s="561" t="s">
        <v>285</v>
      </c>
      <c r="F86" s="562">
        <v>2</v>
      </c>
      <c r="G86" s="360">
        <v>1.2500000000000001E-2</v>
      </c>
      <c r="H86" s="360">
        <v>1.2500000000000001E-2</v>
      </c>
      <c r="I86" s="360">
        <v>1.2500000000000001E-2</v>
      </c>
      <c r="J86" s="360">
        <v>1.2500000000000001E-2</v>
      </c>
      <c r="K86" s="360">
        <v>1.2500000000000001E-2</v>
      </c>
      <c r="L86" s="360">
        <v>1.2500000000000001E-2</v>
      </c>
      <c r="M86" s="360">
        <v>1.2500000000000001E-2</v>
      </c>
      <c r="N86" s="360">
        <v>1.2500000000000001E-2</v>
      </c>
      <c r="O86" s="360">
        <v>1.2500000000000001E-2</v>
      </c>
      <c r="P86" s="360">
        <v>1.2500000000000001E-2</v>
      </c>
      <c r="Q86" s="360">
        <v>1.2500000000000001E-2</v>
      </c>
      <c r="R86" s="360">
        <v>1.2500000000000001E-2</v>
      </c>
      <c r="S86" s="360">
        <v>1.2500000000000001E-2</v>
      </c>
      <c r="T86" s="360">
        <v>1.2500000000000001E-2</v>
      </c>
      <c r="U86" s="360">
        <v>1.2500000000000001E-2</v>
      </c>
      <c r="V86" s="360">
        <v>1.2500000000000001E-2</v>
      </c>
      <c r="W86" s="360">
        <v>1.2500000000000001E-2</v>
      </c>
      <c r="X86" s="360">
        <v>1.2500000000000001E-2</v>
      </c>
      <c r="Y86" s="360">
        <v>1.2500000000000001E-2</v>
      </c>
      <c r="Z86" s="360">
        <v>1.2500000000000001E-2</v>
      </c>
      <c r="AA86" s="360">
        <v>1.2500000000000001E-2</v>
      </c>
      <c r="AB86" s="360">
        <v>1.2500000000000001E-2</v>
      </c>
      <c r="AC86" s="360">
        <v>1.2500000000000001E-2</v>
      </c>
      <c r="AD86" s="360">
        <v>1.2500000000000001E-2</v>
      </c>
      <c r="AE86" s="360">
        <v>1.2500000000000001E-2</v>
      </c>
      <c r="AF86" s="360">
        <v>1.2500000000000001E-2</v>
      </c>
      <c r="AG86" s="360">
        <v>1.2500000000000001E-2</v>
      </c>
      <c r="AH86" s="360">
        <v>1.2500000000000001E-2</v>
      </c>
      <c r="AI86" s="360">
        <v>1.2500000000000001E-2</v>
      </c>
      <c r="AJ86" s="360">
        <v>1.2500000000000001E-2</v>
      </c>
      <c r="AK86" s="360">
        <v>1.2500000000000001E-2</v>
      </c>
      <c r="AL86" s="360">
        <v>1.2500000000000001E-2</v>
      </c>
      <c r="AM86" s="360">
        <v>1.2500000000000001E-2</v>
      </c>
      <c r="AN86" s="360">
        <v>1.2500000000000001E-2</v>
      </c>
      <c r="AO86" s="360">
        <v>1.2500000000000001E-2</v>
      </c>
      <c r="AP86" s="360">
        <v>1.2500000000000001E-2</v>
      </c>
      <c r="AQ86" s="360">
        <v>1.2500000000000001E-2</v>
      </c>
      <c r="AR86" s="360">
        <v>1.2500000000000001E-2</v>
      </c>
      <c r="AS86" s="360">
        <v>1.2500000000000001E-2</v>
      </c>
      <c r="AT86" s="360">
        <v>1.2500000000000001E-2</v>
      </c>
      <c r="AU86" s="360">
        <v>1.2500000000000001E-2</v>
      </c>
      <c r="AV86" s="360">
        <v>1.2500000000000001E-2</v>
      </c>
      <c r="AW86" s="360">
        <v>1.2500000000000001E-2</v>
      </c>
      <c r="AX86" s="360">
        <v>1.2500000000000001E-2</v>
      </c>
      <c r="AY86" s="360">
        <v>1.2500000000000001E-2</v>
      </c>
      <c r="AZ86" s="360">
        <v>1.2500000000000001E-2</v>
      </c>
      <c r="BA86" s="360">
        <v>1.2500000000000001E-2</v>
      </c>
      <c r="BB86" s="360">
        <v>1.2500000000000001E-2</v>
      </c>
      <c r="BC86" s="360">
        <v>1.2500000000000001E-2</v>
      </c>
      <c r="BD86" s="360">
        <v>1.2500000000000001E-2</v>
      </c>
      <c r="BE86" s="360">
        <v>1.2500000000000001E-2</v>
      </c>
      <c r="BF86" s="360">
        <v>1.2500000000000001E-2</v>
      </c>
      <c r="BG86" s="360">
        <v>1.2500000000000001E-2</v>
      </c>
      <c r="BH86" s="360">
        <v>1.2500000000000001E-2</v>
      </c>
      <c r="BI86" s="360">
        <v>1.2500000000000001E-2</v>
      </c>
      <c r="BJ86" s="360">
        <v>1.2500000000000001E-2</v>
      </c>
      <c r="BK86" s="360">
        <v>1.2500000000000001E-2</v>
      </c>
      <c r="BL86" s="360">
        <v>1.2500000000000001E-2</v>
      </c>
      <c r="BM86" s="360">
        <v>1.2500000000000001E-2</v>
      </c>
      <c r="BN86" s="360">
        <v>1.2500000000000001E-2</v>
      </c>
      <c r="BO86" s="360">
        <v>1.2500000000000001E-2</v>
      </c>
      <c r="BP86" s="360">
        <v>1.2500000000000001E-2</v>
      </c>
      <c r="BQ86" s="360">
        <v>1.2500000000000001E-2</v>
      </c>
      <c r="BR86" s="360">
        <v>1.2500000000000001E-2</v>
      </c>
      <c r="BS86" s="360">
        <v>1.2500000000000001E-2</v>
      </c>
      <c r="BT86" s="360">
        <v>1.2500000000000001E-2</v>
      </c>
      <c r="BU86" s="360">
        <v>1.2500000000000001E-2</v>
      </c>
      <c r="BV86" s="360">
        <v>1.2500000000000001E-2</v>
      </c>
      <c r="BW86" s="360">
        <v>1.2500000000000001E-2</v>
      </c>
      <c r="BX86" s="360">
        <v>1.2500000000000001E-2</v>
      </c>
      <c r="BY86" s="360">
        <v>1.2500000000000001E-2</v>
      </c>
      <c r="BZ86" s="360">
        <v>1.2500000000000001E-2</v>
      </c>
      <c r="CA86" s="360">
        <v>1.2500000000000001E-2</v>
      </c>
      <c r="CB86" s="360">
        <v>1.2500000000000001E-2</v>
      </c>
      <c r="CC86" s="360">
        <v>1.2500000000000001E-2</v>
      </c>
      <c r="CD86" s="360">
        <v>1.2500000000000001E-2</v>
      </c>
      <c r="CE86" s="360">
        <v>1.2500000000000001E-2</v>
      </c>
      <c r="CF86" s="360">
        <v>1.2500000000000001E-2</v>
      </c>
      <c r="CG86" s="360">
        <v>1.2500000000000001E-2</v>
      </c>
      <c r="CH86" s="360">
        <v>1.2500000000000001E-2</v>
      </c>
      <c r="CI86" s="360">
        <v>1.2500000000000001E-2</v>
      </c>
      <c r="CJ86" s="360">
        <v>1.2500000000000001E-2</v>
      </c>
    </row>
    <row r="87" spans="2:88">
      <c r="B87" s="578" t="s">
        <v>338</v>
      </c>
      <c r="C87" s="560" t="s">
        <v>339</v>
      </c>
      <c r="D87" s="561" t="s">
        <v>79</v>
      </c>
      <c r="E87" s="561" t="s">
        <v>333</v>
      </c>
      <c r="F87" s="562">
        <v>2</v>
      </c>
      <c r="G87" s="360">
        <v>1.2500000000000001E-2</v>
      </c>
      <c r="H87" s="360">
        <v>1.2500000000000001E-2</v>
      </c>
      <c r="I87" s="360">
        <v>1.2500000000000001E-2</v>
      </c>
      <c r="J87" s="360">
        <v>1.2500000000000001E-2</v>
      </c>
      <c r="K87" s="360">
        <v>1.2500000000000001E-2</v>
      </c>
      <c r="L87" s="360">
        <v>1.2500000000000001E-2</v>
      </c>
      <c r="M87" s="360">
        <v>1.2500000000000001E-2</v>
      </c>
      <c r="N87" s="360">
        <v>1.2500000000000001E-2</v>
      </c>
      <c r="O87" s="360">
        <v>1.2500000000000001E-2</v>
      </c>
      <c r="P87" s="360">
        <v>1.2500000000000001E-2</v>
      </c>
      <c r="Q87" s="360">
        <v>1.2500000000000001E-2</v>
      </c>
      <c r="R87" s="360">
        <v>1.2500000000000001E-2</v>
      </c>
      <c r="S87" s="360">
        <v>1.2500000000000001E-2</v>
      </c>
      <c r="T87" s="360">
        <v>1.2500000000000001E-2</v>
      </c>
      <c r="U87" s="360">
        <v>1.2500000000000001E-2</v>
      </c>
      <c r="V87" s="360">
        <v>1.2500000000000001E-2</v>
      </c>
      <c r="W87" s="360">
        <v>1.2500000000000001E-2</v>
      </c>
      <c r="X87" s="360">
        <v>1.2500000000000001E-2</v>
      </c>
      <c r="Y87" s="360">
        <v>1.2500000000000001E-2</v>
      </c>
      <c r="Z87" s="360">
        <v>1.2500000000000001E-2</v>
      </c>
      <c r="AA87" s="360">
        <v>1.2500000000000001E-2</v>
      </c>
      <c r="AB87" s="360">
        <v>1.2500000000000001E-2</v>
      </c>
      <c r="AC87" s="360">
        <v>1.2500000000000001E-2</v>
      </c>
      <c r="AD87" s="360">
        <v>1.2500000000000001E-2</v>
      </c>
      <c r="AE87" s="360">
        <v>1.2500000000000001E-2</v>
      </c>
      <c r="AF87" s="360">
        <v>1.2500000000000001E-2</v>
      </c>
      <c r="AG87" s="360">
        <v>1.2500000000000001E-2</v>
      </c>
      <c r="AH87" s="360">
        <v>1.2500000000000001E-2</v>
      </c>
      <c r="AI87" s="360">
        <v>1.2500000000000001E-2</v>
      </c>
      <c r="AJ87" s="360">
        <v>1.2500000000000001E-2</v>
      </c>
      <c r="AK87" s="360">
        <v>1.2500000000000001E-2</v>
      </c>
      <c r="AL87" s="360">
        <v>1.2500000000000001E-2</v>
      </c>
      <c r="AM87" s="360">
        <v>1.2500000000000001E-2</v>
      </c>
      <c r="AN87" s="360">
        <v>1.2500000000000001E-2</v>
      </c>
      <c r="AO87" s="360">
        <v>1.2500000000000001E-2</v>
      </c>
      <c r="AP87" s="360">
        <v>1.2500000000000001E-2</v>
      </c>
      <c r="AQ87" s="360">
        <v>1.2500000000000001E-2</v>
      </c>
      <c r="AR87" s="360">
        <v>1.2500000000000001E-2</v>
      </c>
      <c r="AS87" s="360">
        <v>1.2500000000000001E-2</v>
      </c>
      <c r="AT87" s="360">
        <v>1.2500000000000001E-2</v>
      </c>
      <c r="AU87" s="360">
        <v>1.2500000000000001E-2</v>
      </c>
      <c r="AV87" s="360">
        <v>1.2500000000000001E-2</v>
      </c>
      <c r="AW87" s="360">
        <v>1.2500000000000001E-2</v>
      </c>
      <c r="AX87" s="360">
        <v>1.2500000000000001E-2</v>
      </c>
      <c r="AY87" s="360">
        <v>1.2500000000000001E-2</v>
      </c>
      <c r="AZ87" s="360">
        <v>1.2500000000000001E-2</v>
      </c>
      <c r="BA87" s="360">
        <v>1.2500000000000001E-2</v>
      </c>
      <c r="BB87" s="360">
        <v>1.2500000000000001E-2</v>
      </c>
      <c r="BC87" s="360">
        <v>1.2500000000000001E-2</v>
      </c>
      <c r="BD87" s="360">
        <v>1.2500000000000001E-2</v>
      </c>
      <c r="BE87" s="360">
        <v>1.2500000000000001E-2</v>
      </c>
      <c r="BF87" s="360">
        <v>1.2500000000000001E-2</v>
      </c>
      <c r="BG87" s="360">
        <v>1.2500000000000001E-2</v>
      </c>
      <c r="BH87" s="360">
        <v>1.2500000000000001E-2</v>
      </c>
      <c r="BI87" s="360">
        <v>1.2500000000000001E-2</v>
      </c>
      <c r="BJ87" s="360">
        <v>1.2500000000000001E-2</v>
      </c>
      <c r="BK87" s="360">
        <v>1.2500000000000001E-2</v>
      </c>
      <c r="BL87" s="360">
        <v>1.2500000000000001E-2</v>
      </c>
      <c r="BM87" s="360">
        <v>1.2500000000000001E-2</v>
      </c>
      <c r="BN87" s="360">
        <v>1.2500000000000001E-2</v>
      </c>
      <c r="BO87" s="360">
        <v>1.2500000000000001E-2</v>
      </c>
      <c r="BP87" s="360">
        <v>1.2500000000000001E-2</v>
      </c>
      <c r="BQ87" s="360">
        <v>1.2500000000000001E-2</v>
      </c>
      <c r="BR87" s="360">
        <v>1.2500000000000001E-2</v>
      </c>
      <c r="BS87" s="360">
        <v>1.2500000000000001E-2</v>
      </c>
      <c r="BT87" s="360">
        <v>1.2500000000000001E-2</v>
      </c>
      <c r="BU87" s="360">
        <v>1.2500000000000001E-2</v>
      </c>
      <c r="BV87" s="360">
        <v>1.2500000000000001E-2</v>
      </c>
      <c r="BW87" s="360">
        <v>1.2500000000000001E-2</v>
      </c>
      <c r="BX87" s="360">
        <v>1.2500000000000001E-2</v>
      </c>
      <c r="BY87" s="360">
        <v>1.2500000000000001E-2</v>
      </c>
      <c r="BZ87" s="360">
        <v>1.2500000000000001E-2</v>
      </c>
      <c r="CA87" s="360">
        <v>1.2500000000000001E-2</v>
      </c>
      <c r="CB87" s="360">
        <v>1.2500000000000001E-2</v>
      </c>
      <c r="CC87" s="360">
        <v>1.2500000000000001E-2</v>
      </c>
      <c r="CD87" s="360">
        <v>1.2500000000000001E-2</v>
      </c>
      <c r="CE87" s="360">
        <v>1.2500000000000001E-2</v>
      </c>
      <c r="CF87" s="360">
        <v>1.2500000000000001E-2</v>
      </c>
      <c r="CG87" s="360">
        <v>1.2500000000000001E-2</v>
      </c>
      <c r="CH87" s="360">
        <v>1.2500000000000001E-2</v>
      </c>
      <c r="CI87" s="360">
        <v>1.2500000000000001E-2</v>
      </c>
      <c r="CJ87" s="360">
        <v>1.2500000000000001E-2</v>
      </c>
    </row>
    <row r="88" spans="2:88">
      <c r="B88" s="578" t="s">
        <v>340</v>
      </c>
      <c r="C88" s="560" t="s">
        <v>341</v>
      </c>
      <c r="D88" s="561" t="s">
        <v>79</v>
      </c>
      <c r="E88" s="561" t="s">
        <v>285</v>
      </c>
      <c r="F88" s="562">
        <v>2</v>
      </c>
      <c r="G88" s="360">
        <v>1.2500000000000001E-2</v>
      </c>
      <c r="H88" s="360">
        <v>1.2500000000000001E-2</v>
      </c>
      <c r="I88" s="360">
        <v>1.2500000000000001E-2</v>
      </c>
      <c r="J88" s="360">
        <v>1.2500000000000001E-2</v>
      </c>
      <c r="K88" s="360">
        <v>1.2500000000000001E-2</v>
      </c>
      <c r="L88" s="360">
        <v>1.2500000000000001E-2</v>
      </c>
      <c r="M88" s="360">
        <v>1.2500000000000001E-2</v>
      </c>
      <c r="N88" s="360">
        <v>1.2500000000000001E-2</v>
      </c>
      <c r="O88" s="360">
        <v>1.2500000000000001E-2</v>
      </c>
      <c r="P88" s="360">
        <v>1.2500000000000001E-2</v>
      </c>
      <c r="Q88" s="360">
        <v>1.2500000000000001E-2</v>
      </c>
      <c r="R88" s="360">
        <v>1.2500000000000001E-2</v>
      </c>
      <c r="S88" s="360">
        <v>1.2500000000000001E-2</v>
      </c>
      <c r="T88" s="360">
        <v>1.2500000000000001E-2</v>
      </c>
      <c r="U88" s="360">
        <v>1.2500000000000001E-2</v>
      </c>
      <c r="V88" s="360">
        <v>1.2500000000000001E-2</v>
      </c>
      <c r="W88" s="360">
        <v>1.2500000000000001E-2</v>
      </c>
      <c r="X88" s="360">
        <v>1.2500000000000001E-2</v>
      </c>
      <c r="Y88" s="360">
        <v>1.2500000000000001E-2</v>
      </c>
      <c r="Z88" s="360">
        <v>1.2500000000000001E-2</v>
      </c>
      <c r="AA88" s="360">
        <v>1.2500000000000001E-2</v>
      </c>
      <c r="AB88" s="360">
        <v>1.2500000000000001E-2</v>
      </c>
      <c r="AC88" s="360">
        <v>1.2500000000000001E-2</v>
      </c>
      <c r="AD88" s="360">
        <v>1.2500000000000001E-2</v>
      </c>
      <c r="AE88" s="360">
        <v>1.2500000000000001E-2</v>
      </c>
      <c r="AF88" s="360">
        <v>1.2500000000000001E-2</v>
      </c>
      <c r="AG88" s="360">
        <v>1.2500000000000001E-2</v>
      </c>
      <c r="AH88" s="360">
        <v>1.2500000000000001E-2</v>
      </c>
      <c r="AI88" s="360">
        <v>1.2500000000000001E-2</v>
      </c>
      <c r="AJ88" s="360">
        <v>1.2500000000000001E-2</v>
      </c>
      <c r="AK88" s="360">
        <v>1.2500000000000001E-2</v>
      </c>
      <c r="AL88" s="360">
        <v>1.2500000000000001E-2</v>
      </c>
      <c r="AM88" s="360">
        <v>1.2500000000000001E-2</v>
      </c>
      <c r="AN88" s="360">
        <v>1.2500000000000001E-2</v>
      </c>
      <c r="AO88" s="360">
        <v>1.2500000000000001E-2</v>
      </c>
      <c r="AP88" s="360">
        <v>1.2500000000000001E-2</v>
      </c>
      <c r="AQ88" s="360">
        <v>1.2500000000000001E-2</v>
      </c>
      <c r="AR88" s="360">
        <v>1.2500000000000001E-2</v>
      </c>
      <c r="AS88" s="360">
        <v>1.2500000000000001E-2</v>
      </c>
      <c r="AT88" s="360">
        <v>1.2500000000000001E-2</v>
      </c>
      <c r="AU88" s="360">
        <v>1.2500000000000001E-2</v>
      </c>
      <c r="AV88" s="360">
        <v>1.2500000000000001E-2</v>
      </c>
      <c r="AW88" s="360">
        <v>1.2500000000000001E-2</v>
      </c>
      <c r="AX88" s="360">
        <v>1.2500000000000001E-2</v>
      </c>
      <c r="AY88" s="360">
        <v>1.2500000000000001E-2</v>
      </c>
      <c r="AZ88" s="360">
        <v>1.2500000000000001E-2</v>
      </c>
      <c r="BA88" s="360">
        <v>1.2500000000000001E-2</v>
      </c>
      <c r="BB88" s="360">
        <v>1.2500000000000001E-2</v>
      </c>
      <c r="BC88" s="360">
        <v>1.2500000000000001E-2</v>
      </c>
      <c r="BD88" s="360">
        <v>1.2500000000000001E-2</v>
      </c>
      <c r="BE88" s="360">
        <v>1.2500000000000001E-2</v>
      </c>
      <c r="BF88" s="360">
        <v>1.2500000000000001E-2</v>
      </c>
      <c r="BG88" s="360">
        <v>1.2500000000000001E-2</v>
      </c>
      <c r="BH88" s="360">
        <v>1.2500000000000001E-2</v>
      </c>
      <c r="BI88" s="360">
        <v>1.2500000000000001E-2</v>
      </c>
      <c r="BJ88" s="360">
        <v>1.2500000000000001E-2</v>
      </c>
      <c r="BK88" s="360">
        <v>1.2500000000000001E-2</v>
      </c>
      <c r="BL88" s="360">
        <v>1.2500000000000001E-2</v>
      </c>
      <c r="BM88" s="360">
        <v>1.2500000000000001E-2</v>
      </c>
      <c r="BN88" s="360">
        <v>1.2500000000000001E-2</v>
      </c>
      <c r="BO88" s="360">
        <v>1.2500000000000001E-2</v>
      </c>
      <c r="BP88" s="360">
        <v>1.2500000000000001E-2</v>
      </c>
      <c r="BQ88" s="360">
        <v>1.2500000000000001E-2</v>
      </c>
      <c r="BR88" s="360">
        <v>1.2500000000000001E-2</v>
      </c>
      <c r="BS88" s="360">
        <v>1.2500000000000001E-2</v>
      </c>
      <c r="BT88" s="360">
        <v>1.2500000000000001E-2</v>
      </c>
      <c r="BU88" s="360">
        <v>1.2500000000000001E-2</v>
      </c>
      <c r="BV88" s="360">
        <v>1.2500000000000001E-2</v>
      </c>
      <c r="BW88" s="360">
        <v>1.2500000000000001E-2</v>
      </c>
      <c r="BX88" s="360">
        <v>1.2500000000000001E-2</v>
      </c>
      <c r="BY88" s="360">
        <v>1.2500000000000001E-2</v>
      </c>
      <c r="BZ88" s="360">
        <v>1.2500000000000001E-2</v>
      </c>
      <c r="CA88" s="360">
        <v>1.2500000000000001E-2</v>
      </c>
      <c r="CB88" s="360">
        <v>1.2500000000000001E-2</v>
      </c>
      <c r="CC88" s="360">
        <v>1.2500000000000001E-2</v>
      </c>
      <c r="CD88" s="360">
        <v>1.2500000000000001E-2</v>
      </c>
      <c r="CE88" s="360">
        <v>1.2500000000000001E-2</v>
      </c>
      <c r="CF88" s="360">
        <v>1.2500000000000001E-2</v>
      </c>
      <c r="CG88" s="360">
        <v>1.2500000000000001E-2</v>
      </c>
      <c r="CH88" s="360">
        <v>1.2500000000000001E-2</v>
      </c>
      <c r="CI88" s="360">
        <v>1.2500000000000001E-2</v>
      </c>
      <c r="CJ88" s="360">
        <v>1.2500000000000001E-2</v>
      </c>
    </row>
    <row r="89" spans="2:88">
      <c r="B89" s="578" t="s">
        <v>342</v>
      </c>
      <c r="C89" s="560" t="s">
        <v>343</v>
      </c>
      <c r="D89" s="561" t="s">
        <v>79</v>
      </c>
      <c r="E89" s="561" t="s">
        <v>333</v>
      </c>
      <c r="F89" s="562">
        <v>2</v>
      </c>
      <c r="G89" s="360">
        <v>1.2500000000000001E-2</v>
      </c>
      <c r="H89" s="360">
        <v>1.2500000000000001E-2</v>
      </c>
      <c r="I89" s="360">
        <v>1.2500000000000001E-2</v>
      </c>
      <c r="J89" s="360">
        <v>1.2500000000000001E-2</v>
      </c>
      <c r="K89" s="360">
        <v>1.2500000000000001E-2</v>
      </c>
      <c r="L89" s="360">
        <v>1.2500000000000001E-2</v>
      </c>
      <c r="M89" s="360">
        <v>1.2500000000000001E-2</v>
      </c>
      <c r="N89" s="360">
        <v>1.2500000000000001E-2</v>
      </c>
      <c r="O89" s="360">
        <v>1.2500000000000001E-2</v>
      </c>
      <c r="P89" s="360">
        <v>1.2500000000000001E-2</v>
      </c>
      <c r="Q89" s="360">
        <v>1.2500000000000001E-2</v>
      </c>
      <c r="R89" s="360">
        <v>1.2500000000000001E-2</v>
      </c>
      <c r="S89" s="360">
        <v>1.2500000000000001E-2</v>
      </c>
      <c r="T89" s="360">
        <v>1.2500000000000001E-2</v>
      </c>
      <c r="U89" s="360">
        <v>1.2500000000000001E-2</v>
      </c>
      <c r="V89" s="360">
        <v>1.2500000000000001E-2</v>
      </c>
      <c r="W89" s="360">
        <v>1.2500000000000001E-2</v>
      </c>
      <c r="X89" s="360">
        <v>1.2500000000000001E-2</v>
      </c>
      <c r="Y89" s="360">
        <v>1.2500000000000001E-2</v>
      </c>
      <c r="Z89" s="360">
        <v>1.2500000000000001E-2</v>
      </c>
      <c r="AA89" s="360">
        <v>1.2500000000000001E-2</v>
      </c>
      <c r="AB89" s="360">
        <v>1.2500000000000001E-2</v>
      </c>
      <c r="AC89" s="360">
        <v>1.2500000000000001E-2</v>
      </c>
      <c r="AD89" s="360">
        <v>1.2500000000000001E-2</v>
      </c>
      <c r="AE89" s="360">
        <v>1.2500000000000001E-2</v>
      </c>
      <c r="AF89" s="360">
        <v>1.2500000000000001E-2</v>
      </c>
      <c r="AG89" s="360">
        <v>1.2500000000000001E-2</v>
      </c>
      <c r="AH89" s="360">
        <v>1.2500000000000001E-2</v>
      </c>
      <c r="AI89" s="360">
        <v>1.2500000000000001E-2</v>
      </c>
      <c r="AJ89" s="360">
        <v>1.2500000000000001E-2</v>
      </c>
      <c r="AK89" s="360">
        <v>1.2500000000000001E-2</v>
      </c>
      <c r="AL89" s="360">
        <v>1.2500000000000001E-2</v>
      </c>
      <c r="AM89" s="360">
        <v>1.2500000000000001E-2</v>
      </c>
      <c r="AN89" s="360">
        <v>1.2500000000000001E-2</v>
      </c>
      <c r="AO89" s="360">
        <v>1.2500000000000001E-2</v>
      </c>
      <c r="AP89" s="360">
        <v>1.2500000000000001E-2</v>
      </c>
      <c r="AQ89" s="360">
        <v>1.2500000000000001E-2</v>
      </c>
      <c r="AR89" s="360">
        <v>1.2500000000000001E-2</v>
      </c>
      <c r="AS89" s="360">
        <v>1.2500000000000001E-2</v>
      </c>
      <c r="AT89" s="360">
        <v>1.2500000000000001E-2</v>
      </c>
      <c r="AU89" s="360">
        <v>1.2500000000000001E-2</v>
      </c>
      <c r="AV89" s="360">
        <v>1.2500000000000001E-2</v>
      </c>
      <c r="AW89" s="360">
        <v>1.2500000000000001E-2</v>
      </c>
      <c r="AX89" s="360">
        <v>1.2500000000000001E-2</v>
      </c>
      <c r="AY89" s="360">
        <v>1.2500000000000001E-2</v>
      </c>
      <c r="AZ89" s="360">
        <v>1.2500000000000001E-2</v>
      </c>
      <c r="BA89" s="360">
        <v>1.2500000000000001E-2</v>
      </c>
      <c r="BB89" s="360">
        <v>1.2500000000000001E-2</v>
      </c>
      <c r="BC89" s="360">
        <v>1.2500000000000001E-2</v>
      </c>
      <c r="BD89" s="360">
        <v>1.2500000000000001E-2</v>
      </c>
      <c r="BE89" s="360">
        <v>1.2500000000000001E-2</v>
      </c>
      <c r="BF89" s="360">
        <v>1.2500000000000001E-2</v>
      </c>
      <c r="BG89" s="360">
        <v>1.2500000000000001E-2</v>
      </c>
      <c r="BH89" s="360">
        <v>1.2500000000000001E-2</v>
      </c>
      <c r="BI89" s="360">
        <v>1.2500000000000001E-2</v>
      </c>
      <c r="BJ89" s="360">
        <v>1.2500000000000001E-2</v>
      </c>
      <c r="BK89" s="360">
        <v>1.2500000000000001E-2</v>
      </c>
      <c r="BL89" s="360">
        <v>1.2500000000000001E-2</v>
      </c>
      <c r="BM89" s="360">
        <v>1.2500000000000001E-2</v>
      </c>
      <c r="BN89" s="360">
        <v>1.2500000000000001E-2</v>
      </c>
      <c r="BO89" s="360">
        <v>1.2500000000000001E-2</v>
      </c>
      <c r="BP89" s="360">
        <v>1.2500000000000001E-2</v>
      </c>
      <c r="BQ89" s="360">
        <v>1.2500000000000001E-2</v>
      </c>
      <c r="BR89" s="360">
        <v>1.2500000000000001E-2</v>
      </c>
      <c r="BS89" s="360">
        <v>1.2500000000000001E-2</v>
      </c>
      <c r="BT89" s="360">
        <v>1.2500000000000001E-2</v>
      </c>
      <c r="BU89" s="360">
        <v>1.2500000000000001E-2</v>
      </c>
      <c r="BV89" s="360">
        <v>1.2500000000000001E-2</v>
      </c>
      <c r="BW89" s="360">
        <v>1.2500000000000001E-2</v>
      </c>
      <c r="BX89" s="360">
        <v>1.2500000000000001E-2</v>
      </c>
      <c r="BY89" s="360">
        <v>1.2500000000000001E-2</v>
      </c>
      <c r="BZ89" s="360">
        <v>1.2500000000000001E-2</v>
      </c>
      <c r="CA89" s="360">
        <v>1.2500000000000001E-2</v>
      </c>
      <c r="CB89" s="360">
        <v>1.2500000000000001E-2</v>
      </c>
      <c r="CC89" s="360">
        <v>1.2500000000000001E-2</v>
      </c>
      <c r="CD89" s="360">
        <v>1.2500000000000001E-2</v>
      </c>
      <c r="CE89" s="360">
        <v>1.2500000000000001E-2</v>
      </c>
      <c r="CF89" s="360">
        <v>1.2500000000000001E-2</v>
      </c>
      <c r="CG89" s="360">
        <v>1.2500000000000001E-2</v>
      </c>
      <c r="CH89" s="360">
        <v>1.2500000000000001E-2</v>
      </c>
      <c r="CI89" s="360">
        <v>1.2500000000000001E-2</v>
      </c>
      <c r="CJ89" s="360">
        <v>1.2500000000000001E-2</v>
      </c>
    </row>
    <row r="90" spans="2:88">
      <c r="B90" s="578" t="s">
        <v>344</v>
      </c>
      <c r="C90" s="560" t="s">
        <v>345</v>
      </c>
      <c r="D90" s="561" t="s">
        <v>79</v>
      </c>
      <c r="E90" s="561" t="s">
        <v>333</v>
      </c>
      <c r="F90" s="562">
        <v>2</v>
      </c>
      <c r="G90" s="360">
        <v>2E-3</v>
      </c>
      <c r="H90" s="360">
        <v>2E-3</v>
      </c>
      <c r="I90" s="360">
        <v>2E-3</v>
      </c>
      <c r="J90" s="360">
        <v>2E-3</v>
      </c>
      <c r="K90" s="360">
        <v>2E-3</v>
      </c>
      <c r="L90" s="360">
        <v>2E-3</v>
      </c>
      <c r="M90" s="360">
        <v>2E-3</v>
      </c>
      <c r="N90" s="360">
        <v>2E-3</v>
      </c>
      <c r="O90" s="360">
        <v>2E-3</v>
      </c>
      <c r="P90" s="360">
        <v>2E-3</v>
      </c>
      <c r="Q90" s="360">
        <v>2E-3</v>
      </c>
      <c r="R90" s="360">
        <v>2E-3</v>
      </c>
      <c r="S90" s="360">
        <v>2E-3</v>
      </c>
      <c r="T90" s="360">
        <v>2E-3</v>
      </c>
      <c r="U90" s="360">
        <v>2E-3</v>
      </c>
      <c r="V90" s="360">
        <v>2E-3</v>
      </c>
      <c r="W90" s="360">
        <v>2E-3</v>
      </c>
      <c r="X90" s="360">
        <v>2E-3</v>
      </c>
      <c r="Y90" s="360">
        <v>2E-3</v>
      </c>
      <c r="Z90" s="360">
        <v>2E-3</v>
      </c>
      <c r="AA90" s="360">
        <v>2E-3</v>
      </c>
      <c r="AB90" s="360">
        <v>2E-3</v>
      </c>
      <c r="AC90" s="360">
        <v>2E-3</v>
      </c>
      <c r="AD90" s="360">
        <v>2E-3</v>
      </c>
      <c r="AE90" s="360">
        <v>2E-3</v>
      </c>
      <c r="AF90" s="360">
        <v>2E-3</v>
      </c>
      <c r="AG90" s="360">
        <v>2E-3</v>
      </c>
      <c r="AH90" s="360">
        <v>2E-3</v>
      </c>
      <c r="AI90" s="360">
        <v>2E-3</v>
      </c>
      <c r="AJ90" s="360">
        <v>2E-3</v>
      </c>
      <c r="AK90" s="360">
        <v>2E-3</v>
      </c>
      <c r="AL90" s="360">
        <v>2E-3</v>
      </c>
      <c r="AM90" s="360">
        <v>2E-3</v>
      </c>
      <c r="AN90" s="360">
        <v>2E-3</v>
      </c>
      <c r="AO90" s="360">
        <v>2E-3</v>
      </c>
      <c r="AP90" s="360">
        <v>2E-3</v>
      </c>
      <c r="AQ90" s="360">
        <v>2E-3</v>
      </c>
      <c r="AR90" s="360">
        <v>2E-3</v>
      </c>
      <c r="AS90" s="360">
        <v>2E-3</v>
      </c>
      <c r="AT90" s="360">
        <v>2E-3</v>
      </c>
      <c r="AU90" s="360">
        <v>2E-3</v>
      </c>
      <c r="AV90" s="360">
        <v>2E-3</v>
      </c>
      <c r="AW90" s="360">
        <v>2E-3</v>
      </c>
      <c r="AX90" s="360">
        <v>2E-3</v>
      </c>
      <c r="AY90" s="360">
        <v>2E-3</v>
      </c>
      <c r="AZ90" s="360">
        <v>2E-3</v>
      </c>
      <c r="BA90" s="360">
        <v>2E-3</v>
      </c>
      <c r="BB90" s="360">
        <v>2E-3</v>
      </c>
      <c r="BC90" s="360">
        <v>2E-3</v>
      </c>
      <c r="BD90" s="360">
        <v>2E-3</v>
      </c>
      <c r="BE90" s="360">
        <v>2E-3</v>
      </c>
      <c r="BF90" s="360">
        <v>2E-3</v>
      </c>
      <c r="BG90" s="360">
        <v>2E-3</v>
      </c>
      <c r="BH90" s="360">
        <v>2E-3</v>
      </c>
      <c r="BI90" s="360">
        <v>2E-3</v>
      </c>
      <c r="BJ90" s="360">
        <v>2E-3</v>
      </c>
      <c r="BK90" s="360">
        <v>2E-3</v>
      </c>
      <c r="BL90" s="360">
        <v>2E-3</v>
      </c>
      <c r="BM90" s="360">
        <v>2E-3</v>
      </c>
      <c r="BN90" s="360">
        <v>2E-3</v>
      </c>
      <c r="BO90" s="360">
        <v>2E-3</v>
      </c>
      <c r="BP90" s="360">
        <v>2E-3</v>
      </c>
      <c r="BQ90" s="360">
        <v>2E-3</v>
      </c>
      <c r="BR90" s="360">
        <v>2E-3</v>
      </c>
      <c r="BS90" s="360">
        <v>2E-3</v>
      </c>
      <c r="BT90" s="360">
        <v>2E-3</v>
      </c>
      <c r="BU90" s="360">
        <v>2E-3</v>
      </c>
      <c r="BV90" s="360">
        <v>2E-3</v>
      </c>
      <c r="BW90" s="360">
        <v>2E-3</v>
      </c>
      <c r="BX90" s="360">
        <v>2E-3</v>
      </c>
      <c r="BY90" s="360">
        <v>2E-3</v>
      </c>
      <c r="BZ90" s="360">
        <v>2E-3</v>
      </c>
      <c r="CA90" s="360">
        <v>2E-3</v>
      </c>
      <c r="CB90" s="360">
        <v>2E-3</v>
      </c>
      <c r="CC90" s="360">
        <v>2E-3</v>
      </c>
      <c r="CD90" s="360">
        <v>2E-3</v>
      </c>
      <c r="CE90" s="360">
        <v>2E-3</v>
      </c>
      <c r="CF90" s="360">
        <v>2E-3</v>
      </c>
      <c r="CG90" s="360">
        <v>2E-3</v>
      </c>
      <c r="CH90" s="360">
        <v>2E-3</v>
      </c>
      <c r="CI90" s="360">
        <v>2E-3</v>
      </c>
      <c r="CJ90" s="360">
        <v>2E-3</v>
      </c>
    </row>
    <row r="91" spans="2:88" ht="15" thickBot="1">
      <c r="B91" s="579" t="s">
        <v>346</v>
      </c>
      <c r="C91" s="580" t="s">
        <v>347</v>
      </c>
      <c r="D91" s="581" t="s">
        <v>79</v>
      </c>
      <c r="E91" s="581" t="s">
        <v>285</v>
      </c>
      <c r="F91" s="582">
        <v>2</v>
      </c>
      <c r="G91" s="361">
        <v>2E-3</v>
      </c>
      <c r="H91" s="361">
        <v>2E-3</v>
      </c>
      <c r="I91" s="361">
        <v>2E-3</v>
      </c>
      <c r="J91" s="361">
        <v>2E-3</v>
      </c>
      <c r="K91" s="361">
        <v>2E-3</v>
      </c>
      <c r="L91" s="361">
        <v>2E-3</v>
      </c>
      <c r="M91" s="361">
        <v>2E-3</v>
      </c>
      <c r="N91" s="361">
        <v>2E-3</v>
      </c>
      <c r="O91" s="361">
        <v>2E-3</v>
      </c>
      <c r="P91" s="361">
        <v>2E-3</v>
      </c>
      <c r="Q91" s="361">
        <v>2E-3</v>
      </c>
      <c r="R91" s="361">
        <v>2E-3</v>
      </c>
      <c r="S91" s="361">
        <v>2E-3</v>
      </c>
      <c r="T91" s="361">
        <v>2E-3</v>
      </c>
      <c r="U91" s="361">
        <v>2E-3</v>
      </c>
      <c r="V91" s="361">
        <v>2E-3</v>
      </c>
      <c r="W91" s="361">
        <v>2E-3</v>
      </c>
      <c r="X91" s="361">
        <v>2E-3</v>
      </c>
      <c r="Y91" s="361">
        <v>2E-3</v>
      </c>
      <c r="Z91" s="361">
        <v>2E-3</v>
      </c>
      <c r="AA91" s="361">
        <v>2E-3</v>
      </c>
      <c r="AB91" s="361">
        <v>2E-3</v>
      </c>
      <c r="AC91" s="361">
        <v>2E-3</v>
      </c>
      <c r="AD91" s="361">
        <v>2E-3</v>
      </c>
      <c r="AE91" s="361">
        <v>2E-3</v>
      </c>
      <c r="AF91" s="361">
        <v>2E-3</v>
      </c>
      <c r="AG91" s="361">
        <v>2E-3</v>
      </c>
      <c r="AH91" s="361">
        <v>2E-3</v>
      </c>
      <c r="AI91" s="361">
        <v>2E-3</v>
      </c>
      <c r="AJ91" s="361">
        <v>2E-3</v>
      </c>
      <c r="AK91" s="361">
        <v>2E-3</v>
      </c>
      <c r="AL91" s="361">
        <v>2E-3</v>
      </c>
      <c r="AM91" s="361">
        <v>2E-3</v>
      </c>
      <c r="AN91" s="361">
        <v>2E-3</v>
      </c>
      <c r="AO91" s="361">
        <v>2E-3</v>
      </c>
      <c r="AP91" s="361">
        <v>2E-3</v>
      </c>
      <c r="AQ91" s="361">
        <v>2E-3</v>
      </c>
      <c r="AR91" s="361">
        <v>2E-3</v>
      </c>
      <c r="AS91" s="361">
        <v>2E-3</v>
      </c>
      <c r="AT91" s="361">
        <v>2E-3</v>
      </c>
      <c r="AU91" s="361">
        <v>2E-3</v>
      </c>
      <c r="AV91" s="361">
        <v>2E-3</v>
      </c>
      <c r="AW91" s="361">
        <v>2E-3</v>
      </c>
      <c r="AX91" s="361">
        <v>2E-3</v>
      </c>
      <c r="AY91" s="361">
        <v>2E-3</v>
      </c>
      <c r="AZ91" s="361">
        <v>2E-3</v>
      </c>
      <c r="BA91" s="361">
        <v>2E-3</v>
      </c>
      <c r="BB91" s="361">
        <v>2E-3</v>
      </c>
      <c r="BC91" s="361">
        <v>2E-3</v>
      </c>
      <c r="BD91" s="361">
        <v>2E-3</v>
      </c>
      <c r="BE91" s="361">
        <v>2E-3</v>
      </c>
      <c r="BF91" s="361">
        <v>2E-3</v>
      </c>
      <c r="BG91" s="361">
        <v>2E-3</v>
      </c>
      <c r="BH91" s="361">
        <v>2E-3</v>
      </c>
      <c r="BI91" s="361">
        <v>2E-3</v>
      </c>
      <c r="BJ91" s="361">
        <v>2E-3</v>
      </c>
      <c r="BK91" s="361">
        <v>2E-3</v>
      </c>
      <c r="BL91" s="361">
        <v>2E-3</v>
      </c>
      <c r="BM91" s="361">
        <v>2E-3</v>
      </c>
      <c r="BN91" s="361">
        <v>2E-3</v>
      </c>
      <c r="BO91" s="361">
        <v>2E-3</v>
      </c>
      <c r="BP91" s="361">
        <v>2E-3</v>
      </c>
      <c r="BQ91" s="361">
        <v>2E-3</v>
      </c>
      <c r="BR91" s="361">
        <v>2E-3</v>
      </c>
      <c r="BS91" s="361">
        <v>2E-3</v>
      </c>
      <c r="BT91" s="361">
        <v>2E-3</v>
      </c>
      <c r="BU91" s="361">
        <v>2E-3</v>
      </c>
      <c r="BV91" s="361">
        <v>2E-3</v>
      </c>
      <c r="BW91" s="361">
        <v>2E-3</v>
      </c>
      <c r="BX91" s="361">
        <v>2E-3</v>
      </c>
      <c r="BY91" s="361">
        <v>2E-3</v>
      </c>
      <c r="BZ91" s="361">
        <v>2E-3</v>
      </c>
      <c r="CA91" s="361">
        <v>2E-3</v>
      </c>
      <c r="CB91" s="361">
        <v>2E-3</v>
      </c>
      <c r="CC91" s="361">
        <v>2E-3</v>
      </c>
      <c r="CD91" s="361">
        <v>2E-3</v>
      </c>
      <c r="CE91" s="361">
        <v>2E-3</v>
      </c>
      <c r="CF91" s="361">
        <v>2E-3</v>
      </c>
      <c r="CG91" s="361">
        <v>2E-3</v>
      </c>
      <c r="CH91" s="361">
        <v>2E-3</v>
      </c>
      <c r="CI91" s="361">
        <v>2E-3</v>
      </c>
      <c r="CJ91" s="361">
        <v>2E-3</v>
      </c>
    </row>
  </sheetData>
  <hyperlinks>
    <hyperlink ref="F2" location="'2. WC Level Data'!B6" display="Table 2a: WC Level Normal Year planning scenario" xr:uid="{00000000-0004-0000-0200-000000000000}"/>
    <hyperlink ref="C6" location="'2. WC Level Data'!$A$1" display="Back to top of sheet" xr:uid="{00000000-0004-0000-0200-000001000000}"/>
    <hyperlink ref="F3" location="'2. WC Level Data'!B17" display="Table 2b: WC Level DYAA - Microcomponents - Final planning" xr:uid="{00000000-0004-0000-0200-000002000000}"/>
    <hyperlink ref="C17" location="'2. WC Level Data'!$A$1" display="Back to top of sheet" xr:uid="{00000000-0004-0000-0200-000003000000}"/>
    <hyperlink ref="F4" location="'2. WC Level Data'!B40" display="Table 2c: WC Level DYAA -_x000a_Meter Installations (including meter upgrades) - Final Planning" xr:uid="{00000000-0004-0000-0200-000004000000}"/>
    <hyperlink ref="C40" location="'2. WC Level Data'!$A$1" display="Back to top of sheet" xr:uid="{00000000-0004-0000-0200-000005000000}"/>
    <hyperlink ref="G2" location="'2. WC Level Data'!B53" display="'2. WC Level Data'!B53" xr:uid="{00000000-0004-0000-0200-000006000000}"/>
    <hyperlink ref="C53" location="'2. WC Level Data'!$A$1" display="Back to top of sheet" xr:uid="{00000000-0004-0000-0200-000007000000}"/>
    <hyperlink ref="G3" location="'2. WC Level Data'!B66" display="'2. WC Level Data'!B66" xr:uid="{00000000-0004-0000-0200-000008000000}"/>
    <hyperlink ref="C66" location="'2. WC Level Data'!$A$1" display="Back to top of sheet" xr:uid="{00000000-0004-0000-0200-000009000000}"/>
    <hyperlink ref="G4" location="'2. WC Level Data'!B81" display="'2. WC Level Data'!B81" xr:uid="{00000000-0004-0000-0200-00000A000000}"/>
    <hyperlink ref="C81" location="'2. WC Level Data'!$A$1" display="Back to top of sheet" xr:uid="{00000000-0004-0000-0200-00000B000000}"/>
  </hyperlinks>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DC402"/>
  <sheetViews>
    <sheetView topLeftCell="M66" zoomScale="80" zoomScaleNormal="80" workbookViewId="0">
      <selection activeCell="Q220" sqref="Q220"/>
    </sheetView>
  </sheetViews>
  <sheetFormatPr defaultColWidth="9" defaultRowHeight="14.25"/>
  <cols>
    <col min="1" max="1" width="2.21875" style="1391" customWidth="1"/>
    <col min="2" max="3" width="33.77734375" style="1391" customWidth="1"/>
    <col min="4" max="4" width="33.109375" style="1391" customWidth="1"/>
    <col min="5" max="5" width="7.44140625" style="1391" customWidth="1"/>
    <col min="6" max="6" width="14" style="1391" customWidth="1"/>
    <col min="7" max="86" width="8" style="1391" customWidth="1"/>
    <col min="87" max="87" width="8.88671875" style="1391" customWidth="1"/>
    <col min="88" max="88" width="8" style="1391" bestFit="1" customWidth="1"/>
    <col min="89" max="89" width="10.33203125" style="1391" customWidth="1"/>
    <col min="90" max="90" width="42.6640625" style="1391" customWidth="1"/>
    <col min="91" max="91" width="4.21875" style="1391" hidden="1" customWidth="1"/>
    <col min="92" max="92" width="0" style="1391" hidden="1" customWidth="1"/>
    <col min="93" max="93" width="6.77734375" style="1391" hidden="1" customWidth="1"/>
    <col min="94" max="94" width="4.33203125" style="1391" hidden="1" customWidth="1"/>
    <col min="95" max="96" width="4.5546875" style="1391" hidden="1" customWidth="1"/>
    <col min="97" max="97" width="4.6640625" style="1391" hidden="1" customWidth="1"/>
    <col min="98" max="98" width="7.5546875" style="1391" hidden="1" customWidth="1"/>
    <col min="99" max="99" width="6.6640625" style="1391" hidden="1" customWidth="1"/>
    <col min="100" max="100" width="4.5546875" style="1391" hidden="1" customWidth="1"/>
    <col min="101" max="103" width="5.21875" style="1391" hidden="1" customWidth="1"/>
    <col min="104" max="104" width="4.77734375" style="1391" hidden="1" customWidth="1"/>
    <col min="105" max="105" width="3.5546875" style="1391" hidden="1" customWidth="1"/>
    <col min="106" max="107" width="5.21875" style="1391" hidden="1" customWidth="1"/>
    <col min="108" max="235" width="9" style="1391"/>
    <col min="236" max="236" width="1.21875" style="1391" customWidth="1"/>
    <col min="237" max="237" width="8" style="1391" customWidth="1"/>
    <col min="238" max="238" width="8.44140625" style="1391" customWidth="1"/>
    <col min="239" max="239" width="23.77734375" style="1391" customWidth="1"/>
    <col min="240" max="240" width="21.77734375" style="1391" customWidth="1"/>
    <col min="241" max="241" width="9.44140625" style="1391" customWidth="1"/>
    <col min="242" max="242" width="8.21875" style="1391" bestFit="1" customWidth="1"/>
    <col min="243" max="243" width="16.21875" style="1391" customWidth="1"/>
    <col min="244" max="271" width="11.6640625" style="1391" customWidth="1"/>
    <col min="272" max="491" width="9" style="1391"/>
    <col min="492" max="492" width="1.21875" style="1391" customWidth="1"/>
    <col min="493" max="493" width="8" style="1391" customWidth="1"/>
    <col min="494" max="494" width="8.44140625" style="1391" customWidth="1"/>
    <col min="495" max="495" width="23.77734375" style="1391" customWidth="1"/>
    <col min="496" max="496" width="21.77734375" style="1391" customWidth="1"/>
    <col min="497" max="497" width="9.44140625" style="1391" customWidth="1"/>
    <col min="498" max="498" width="8.21875" style="1391" bestFit="1" customWidth="1"/>
    <col min="499" max="499" width="16.21875" style="1391" customWidth="1"/>
    <col min="500" max="527" width="11.6640625" style="1391" customWidth="1"/>
    <col min="528" max="747" width="9" style="1391"/>
    <col min="748" max="748" width="1.21875" style="1391" customWidth="1"/>
    <col min="749" max="749" width="8" style="1391" customWidth="1"/>
    <col min="750" max="750" width="8.44140625" style="1391" customWidth="1"/>
    <col min="751" max="751" width="23.77734375" style="1391" customWidth="1"/>
    <col min="752" max="752" width="21.77734375" style="1391" customWidth="1"/>
    <col min="753" max="753" width="9.44140625" style="1391" customWidth="1"/>
    <col min="754" max="754" width="8.21875" style="1391" bestFit="1" customWidth="1"/>
    <col min="755" max="755" width="16.21875" style="1391" customWidth="1"/>
    <col min="756" max="783" width="11.6640625" style="1391" customWidth="1"/>
    <col min="784" max="1003" width="9" style="1391"/>
    <col min="1004" max="1004" width="1.21875" style="1391" customWidth="1"/>
    <col min="1005" max="1005" width="8" style="1391" customWidth="1"/>
    <col min="1006" max="1006" width="8.44140625" style="1391" customWidth="1"/>
    <col min="1007" max="1007" width="23.77734375" style="1391" customWidth="1"/>
    <col min="1008" max="1008" width="21.77734375" style="1391" customWidth="1"/>
    <col min="1009" max="1009" width="9.44140625" style="1391" customWidth="1"/>
    <col min="1010" max="1010" width="8.21875" style="1391" bestFit="1" customWidth="1"/>
    <col min="1011" max="1011" width="16.21875" style="1391" customWidth="1"/>
    <col min="1012" max="1039" width="11.6640625" style="1391" customWidth="1"/>
    <col min="1040" max="1259" width="9" style="1391"/>
    <col min="1260" max="1260" width="1.21875" style="1391" customWidth="1"/>
    <col min="1261" max="1261" width="8" style="1391" customWidth="1"/>
    <col min="1262" max="1262" width="8.44140625" style="1391" customWidth="1"/>
    <col min="1263" max="1263" width="23.77734375" style="1391" customWidth="1"/>
    <col min="1264" max="1264" width="21.77734375" style="1391" customWidth="1"/>
    <col min="1265" max="1265" width="9.44140625" style="1391" customWidth="1"/>
    <col min="1266" max="1266" width="8.21875" style="1391" bestFit="1" customWidth="1"/>
    <col min="1267" max="1267" width="16.21875" style="1391" customWidth="1"/>
    <col min="1268" max="1295" width="11.6640625" style="1391" customWidth="1"/>
    <col min="1296" max="1515" width="9" style="1391"/>
    <col min="1516" max="1516" width="1.21875" style="1391" customWidth="1"/>
    <col min="1517" max="1517" width="8" style="1391" customWidth="1"/>
    <col min="1518" max="1518" width="8.44140625" style="1391" customWidth="1"/>
    <col min="1519" max="1519" width="23.77734375" style="1391" customWidth="1"/>
    <col min="1520" max="1520" width="21.77734375" style="1391" customWidth="1"/>
    <col min="1521" max="1521" width="9.44140625" style="1391" customWidth="1"/>
    <col min="1522" max="1522" width="8.21875" style="1391" bestFit="1" customWidth="1"/>
    <col min="1523" max="1523" width="16.21875" style="1391" customWidth="1"/>
    <col min="1524" max="1551" width="11.6640625" style="1391" customWidth="1"/>
    <col min="1552" max="1771" width="9" style="1391"/>
    <col min="1772" max="1772" width="1.21875" style="1391" customWidth="1"/>
    <col min="1773" max="1773" width="8" style="1391" customWidth="1"/>
    <col min="1774" max="1774" width="8.44140625" style="1391" customWidth="1"/>
    <col min="1775" max="1775" width="23.77734375" style="1391" customWidth="1"/>
    <col min="1776" max="1776" width="21.77734375" style="1391" customWidth="1"/>
    <col min="1777" max="1777" width="9.44140625" style="1391" customWidth="1"/>
    <col min="1778" max="1778" width="8.21875" style="1391" bestFit="1" customWidth="1"/>
    <col min="1779" max="1779" width="16.21875" style="1391" customWidth="1"/>
    <col min="1780" max="1807" width="11.6640625" style="1391" customWidth="1"/>
    <col min="1808" max="2027" width="9" style="1391"/>
    <col min="2028" max="2028" width="1.21875" style="1391" customWidth="1"/>
    <col min="2029" max="2029" width="8" style="1391" customWidth="1"/>
    <col min="2030" max="2030" width="8.44140625" style="1391" customWidth="1"/>
    <col min="2031" max="2031" width="23.77734375" style="1391" customWidth="1"/>
    <col min="2032" max="2032" width="21.77734375" style="1391" customWidth="1"/>
    <col min="2033" max="2033" width="9.44140625" style="1391" customWidth="1"/>
    <col min="2034" max="2034" width="8.21875" style="1391" bestFit="1" customWidth="1"/>
    <col min="2035" max="2035" width="16.21875" style="1391" customWidth="1"/>
    <col min="2036" max="2063" width="11.6640625" style="1391" customWidth="1"/>
    <col min="2064" max="2283" width="9" style="1391"/>
    <col min="2284" max="2284" width="1.21875" style="1391" customWidth="1"/>
    <col min="2285" max="2285" width="8" style="1391" customWidth="1"/>
    <col min="2286" max="2286" width="8.44140625" style="1391" customWidth="1"/>
    <col min="2287" max="2287" width="23.77734375" style="1391" customWidth="1"/>
    <col min="2288" max="2288" width="21.77734375" style="1391" customWidth="1"/>
    <col min="2289" max="2289" width="9.44140625" style="1391" customWidth="1"/>
    <col min="2290" max="2290" width="8.21875" style="1391" bestFit="1" customWidth="1"/>
    <col min="2291" max="2291" width="16.21875" style="1391" customWidth="1"/>
    <col min="2292" max="2319" width="11.6640625" style="1391" customWidth="1"/>
    <col min="2320" max="2539" width="9" style="1391"/>
    <col min="2540" max="2540" width="1.21875" style="1391" customWidth="1"/>
    <col min="2541" max="2541" width="8" style="1391" customWidth="1"/>
    <col min="2542" max="2542" width="8.44140625" style="1391" customWidth="1"/>
    <col min="2543" max="2543" width="23.77734375" style="1391" customWidth="1"/>
    <col min="2544" max="2544" width="21.77734375" style="1391" customWidth="1"/>
    <col min="2545" max="2545" width="9.44140625" style="1391" customWidth="1"/>
    <col min="2546" max="2546" width="8.21875" style="1391" bestFit="1" customWidth="1"/>
    <col min="2547" max="2547" width="16.21875" style="1391" customWidth="1"/>
    <col min="2548" max="2575" width="11.6640625" style="1391" customWidth="1"/>
    <col min="2576" max="2795" width="9" style="1391"/>
    <col min="2796" max="2796" width="1.21875" style="1391" customWidth="1"/>
    <col min="2797" max="2797" width="8" style="1391" customWidth="1"/>
    <col min="2798" max="2798" width="8.44140625" style="1391" customWidth="1"/>
    <col min="2799" max="2799" width="23.77734375" style="1391" customWidth="1"/>
    <col min="2800" max="2800" width="21.77734375" style="1391" customWidth="1"/>
    <col min="2801" max="2801" width="9.44140625" style="1391" customWidth="1"/>
    <col min="2802" max="2802" width="8.21875" style="1391" bestFit="1" customWidth="1"/>
    <col min="2803" max="2803" width="16.21875" style="1391" customWidth="1"/>
    <col min="2804" max="2831" width="11.6640625" style="1391" customWidth="1"/>
    <col min="2832" max="3051" width="9" style="1391"/>
    <col min="3052" max="3052" width="1.21875" style="1391" customWidth="1"/>
    <col min="3053" max="3053" width="8" style="1391" customWidth="1"/>
    <col min="3054" max="3054" width="8.44140625" style="1391" customWidth="1"/>
    <col min="3055" max="3055" width="23.77734375" style="1391" customWidth="1"/>
    <col min="3056" max="3056" width="21.77734375" style="1391" customWidth="1"/>
    <col min="3057" max="3057" width="9.44140625" style="1391" customWidth="1"/>
    <col min="3058" max="3058" width="8.21875" style="1391" bestFit="1" customWidth="1"/>
    <col min="3059" max="3059" width="16.21875" style="1391" customWidth="1"/>
    <col min="3060" max="3087" width="11.6640625" style="1391" customWidth="1"/>
    <col min="3088" max="3307" width="9" style="1391"/>
    <col min="3308" max="3308" width="1.21875" style="1391" customWidth="1"/>
    <col min="3309" max="3309" width="8" style="1391" customWidth="1"/>
    <col min="3310" max="3310" width="8.44140625" style="1391" customWidth="1"/>
    <col min="3311" max="3311" width="23.77734375" style="1391" customWidth="1"/>
    <col min="3312" max="3312" width="21.77734375" style="1391" customWidth="1"/>
    <col min="3313" max="3313" width="9.44140625" style="1391" customWidth="1"/>
    <col min="3314" max="3314" width="8.21875" style="1391" bestFit="1" customWidth="1"/>
    <col min="3315" max="3315" width="16.21875" style="1391" customWidth="1"/>
    <col min="3316" max="3343" width="11.6640625" style="1391" customWidth="1"/>
    <col min="3344" max="3563" width="9" style="1391"/>
    <col min="3564" max="3564" width="1.21875" style="1391" customWidth="1"/>
    <col min="3565" max="3565" width="8" style="1391" customWidth="1"/>
    <col min="3566" max="3566" width="8.44140625" style="1391" customWidth="1"/>
    <col min="3567" max="3567" width="23.77734375" style="1391" customWidth="1"/>
    <col min="3568" max="3568" width="21.77734375" style="1391" customWidth="1"/>
    <col min="3569" max="3569" width="9.44140625" style="1391" customWidth="1"/>
    <col min="3570" max="3570" width="8.21875" style="1391" bestFit="1" customWidth="1"/>
    <col min="3571" max="3571" width="16.21875" style="1391" customWidth="1"/>
    <col min="3572" max="3599" width="11.6640625" style="1391" customWidth="1"/>
    <col min="3600" max="3819" width="9" style="1391"/>
    <col min="3820" max="3820" width="1.21875" style="1391" customWidth="1"/>
    <col min="3821" max="3821" width="8" style="1391" customWidth="1"/>
    <col min="3822" max="3822" width="8.44140625" style="1391" customWidth="1"/>
    <col min="3823" max="3823" width="23.77734375" style="1391" customWidth="1"/>
    <col min="3824" max="3824" width="21.77734375" style="1391" customWidth="1"/>
    <col min="3825" max="3825" width="9.44140625" style="1391" customWidth="1"/>
    <col min="3826" max="3826" width="8.21875" style="1391" bestFit="1" customWidth="1"/>
    <col min="3827" max="3827" width="16.21875" style="1391" customWidth="1"/>
    <col min="3828" max="3855" width="11.6640625" style="1391" customWidth="1"/>
    <col min="3856" max="4075" width="9" style="1391"/>
    <col min="4076" max="4076" width="1.21875" style="1391" customWidth="1"/>
    <col min="4077" max="4077" width="8" style="1391" customWidth="1"/>
    <col min="4078" max="4078" width="8.44140625" style="1391" customWidth="1"/>
    <col min="4079" max="4079" width="23.77734375" style="1391" customWidth="1"/>
    <col min="4080" max="4080" width="21.77734375" style="1391" customWidth="1"/>
    <col min="4081" max="4081" width="9.44140625" style="1391" customWidth="1"/>
    <col min="4082" max="4082" width="8.21875" style="1391" bestFit="1" customWidth="1"/>
    <col min="4083" max="4083" width="16.21875" style="1391" customWidth="1"/>
    <col min="4084" max="4111" width="11.6640625" style="1391" customWidth="1"/>
    <col min="4112" max="4331" width="9" style="1391"/>
    <col min="4332" max="4332" width="1.21875" style="1391" customWidth="1"/>
    <col min="4333" max="4333" width="8" style="1391" customWidth="1"/>
    <col min="4334" max="4334" width="8.44140625" style="1391" customWidth="1"/>
    <col min="4335" max="4335" width="23.77734375" style="1391" customWidth="1"/>
    <col min="4336" max="4336" width="21.77734375" style="1391" customWidth="1"/>
    <col min="4337" max="4337" width="9.44140625" style="1391" customWidth="1"/>
    <col min="4338" max="4338" width="8.21875" style="1391" bestFit="1" customWidth="1"/>
    <col min="4339" max="4339" width="16.21875" style="1391" customWidth="1"/>
    <col min="4340" max="4367" width="11.6640625" style="1391" customWidth="1"/>
    <col min="4368" max="4587" width="9" style="1391"/>
    <col min="4588" max="4588" width="1.21875" style="1391" customWidth="1"/>
    <col min="4589" max="4589" width="8" style="1391" customWidth="1"/>
    <col min="4590" max="4590" width="8.44140625" style="1391" customWidth="1"/>
    <col min="4591" max="4591" width="23.77734375" style="1391" customWidth="1"/>
    <col min="4592" max="4592" width="21.77734375" style="1391" customWidth="1"/>
    <col min="4593" max="4593" width="9.44140625" style="1391" customWidth="1"/>
    <col min="4594" max="4594" width="8.21875" style="1391" bestFit="1" customWidth="1"/>
    <col min="4595" max="4595" width="16.21875" style="1391" customWidth="1"/>
    <col min="4596" max="4623" width="11.6640625" style="1391" customWidth="1"/>
    <col min="4624" max="4843" width="9" style="1391"/>
    <col min="4844" max="4844" width="1.21875" style="1391" customWidth="1"/>
    <col min="4845" max="4845" width="8" style="1391" customWidth="1"/>
    <col min="4846" max="4846" width="8.44140625" style="1391" customWidth="1"/>
    <col min="4847" max="4847" width="23.77734375" style="1391" customWidth="1"/>
    <col min="4848" max="4848" width="21.77734375" style="1391" customWidth="1"/>
    <col min="4849" max="4849" width="9.44140625" style="1391" customWidth="1"/>
    <col min="4850" max="4850" width="8.21875" style="1391" bestFit="1" customWidth="1"/>
    <col min="4851" max="4851" width="16.21875" style="1391" customWidth="1"/>
    <col min="4852" max="4879" width="11.6640625" style="1391" customWidth="1"/>
    <col min="4880" max="5099" width="9" style="1391"/>
    <col min="5100" max="5100" width="1.21875" style="1391" customWidth="1"/>
    <col min="5101" max="5101" width="8" style="1391" customWidth="1"/>
    <col min="5102" max="5102" width="8.44140625" style="1391" customWidth="1"/>
    <col min="5103" max="5103" width="23.77734375" style="1391" customWidth="1"/>
    <col min="5104" max="5104" width="21.77734375" style="1391" customWidth="1"/>
    <col min="5105" max="5105" width="9.44140625" style="1391" customWidth="1"/>
    <col min="5106" max="5106" width="8.21875" style="1391" bestFit="1" customWidth="1"/>
    <col min="5107" max="5107" width="16.21875" style="1391" customWidth="1"/>
    <col min="5108" max="5135" width="11.6640625" style="1391" customWidth="1"/>
    <col min="5136" max="5355" width="9" style="1391"/>
    <col min="5356" max="5356" width="1.21875" style="1391" customWidth="1"/>
    <col min="5357" max="5357" width="8" style="1391" customWidth="1"/>
    <col min="5358" max="5358" width="8.44140625" style="1391" customWidth="1"/>
    <col min="5359" max="5359" width="23.77734375" style="1391" customWidth="1"/>
    <col min="5360" max="5360" width="21.77734375" style="1391" customWidth="1"/>
    <col min="5361" max="5361" width="9.44140625" style="1391" customWidth="1"/>
    <col min="5362" max="5362" width="8.21875" style="1391" bestFit="1" customWidth="1"/>
    <col min="5363" max="5363" width="16.21875" style="1391" customWidth="1"/>
    <col min="5364" max="5391" width="11.6640625" style="1391" customWidth="1"/>
    <col min="5392" max="5611" width="9" style="1391"/>
    <col min="5612" max="5612" width="1.21875" style="1391" customWidth="1"/>
    <col min="5613" max="5613" width="8" style="1391" customWidth="1"/>
    <col min="5614" max="5614" width="8.44140625" style="1391" customWidth="1"/>
    <col min="5615" max="5615" width="23.77734375" style="1391" customWidth="1"/>
    <col min="5616" max="5616" width="21.77734375" style="1391" customWidth="1"/>
    <col min="5617" max="5617" width="9.44140625" style="1391" customWidth="1"/>
    <col min="5618" max="5618" width="8.21875" style="1391" bestFit="1" customWidth="1"/>
    <col min="5619" max="5619" width="16.21875" style="1391" customWidth="1"/>
    <col min="5620" max="5647" width="11.6640625" style="1391" customWidth="1"/>
    <col min="5648" max="5867" width="9" style="1391"/>
    <col min="5868" max="5868" width="1.21875" style="1391" customWidth="1"/>
    <col min="5869" max="5869" width="8" style="1391" customWidth="1"/>
    <col min="5870" max="5870" width="8.44140625" style="1391" customWidth="1"/>
    <col min="5871" max="5871" width="23.77734375" style="1391" customWidth="1"/>
    <col min="5872" max="5872" width="21.77734375" style="1391" customWidth="1"/>
    <col min="5873" max="5873" width="9.44140625" style="1391" customWidth="1"/>
    <col min="5874" max="5874" width="8.21875" style="1391" bestFit="1" customWidth="1"/>
    <col min="5875" max="5875" width="16.21875" style="1391" customWidth="1"/>
    <col min="5876" max="5903" width="11.6640625" style="1391" customWidth="1"/>
    <col min="5904" max="6123" width="9" style="1391"/>
    <col min="6124" max="6124" width="1.21875" style="1391" customWidth="1"/>
    <col min="6125" max="6125" width="8" style="1391" customWidth="1"/>
    <col min="6126" max="6126" width="8.44140625" style="1391" customWidth="1"/>
    <col min="6127" max="6127" width="23.77734375" style="1391" customWidth="1"/>
    <col min="6128" max="6128" width="21.77734375" style="1391" customWidth="1"/>
    <col min="6129" max="6129" width="9.44140625" style="1391" customWidth="1"/>
    <col min="6130" max="6130" width="8.21875" style="1391" bestFit="1" customWidth="1"/>
    <col min="6131" max="6131" width="16.21875" style="1391" customWidth="1"/>
    <col min="6132" max="6159" width="11.6640625" style="1391" customWidth="1"/>
    <col min="6160" max="6379" width="9" style="1391"/>
    <col min="6380" max="6380" width="1.21875" style="1391" customWidth="1"/>
    <col min="6381" max="6381" width="8" style="1391" customWidth="1"/>
    <col min="6382" max="6382" width="8.44140625" style="1391" customWidth="1"/>
    <col min="6383" max="6383" width="23.77734375" style="1391" customWidth="1"/>
    <col min="6384" max="6384" width="21.77734375" style="1391" customWidth="1"/>
    <col min="6385" max="6385" width="9.44140625" style="1391" customWidth="1"/>
    <col min="6386" max="6386" width="8.21875" style="1391" bestFit="1" customWidth="1"/>
    <col min="6387" max="6387" width="16.21875" style="1391" customWidth="1"/>
    <col min="6388" max="6415" width="11.6640625" style="1391" customWidth="1"/>
    <col min="6416" max="6635" width="9" style="1391"/>
    <col min="6636" max="6636" width="1.21875" style="1391" customWidth="1"/>
    <col min="6637" max="6637" width="8" style="1391" customWidth="1"/>
    <col min="6638" max="6638" width="8.44140625" style="1391" customWidth="1"/>
    <col min="6639" max="6639" width="23.77734375" style="1391" customWidth="1"/>
    <col min="6640" max="6640" width="21.77734375" style="1391" customWidth="1"/>
    <col min="6641" max="6641" width="9.44140625" style="1391" customWidth="1"/>
    <col min="6642" max="6642" width="8.21875" style="1391" bestFit="1" customWidth="1"/>
    <col min="6643" max="6643" width="16.21875" style="1391" customWidth="1"/>
    <col min="6644" max="6671" width="11.6640625" style="1391" customWidth="1"/>
    <col min="6672" max="6891" width="9" style="1391"/>
    <col min="6892" max="6892" width="1.21875" style="1391" customWidth="1"/>
    <col min="6893" max="6893" width="8" style="1391" customWidth="1"/>
    <col min="6894" max="6894" width="8.44140625" style="1391" customWidth="1"/>
    <col min="6895" max="6895" width="23.77734375" style="1391" customWidth="1"/>
    <col min="6896" max="6896" width="21.77734375" style="1391" customWidth="1"/>
    <col min="6897" max="6897" width="9.44140625" style="1391" customWidth="1"/>
    <col min="6898" max="6898" width="8.21875" style="1391" bestFit="1" customWidth="1"/>
    <col min="6899" max="6899" width="16.21875" style="1391" customWidth="1"/>
    <col min="6900" max="6927" width="11.6640625" style="1391" customWidth="1"/>
    <col min="6928" max="7147" width="9" style="1391"/>
    <col min="7148" max="7148" width="1.21875" style="1391" customWidth="1"/>
    <col min="7149" max="7149" width="8" style="1391" customWidth="1"/>
    <col min="7150" max="7150" width="8.44140625" style="1391" customWidth="1"/>
    <col min="7151" max="7151" width="23.77734375" style="1391" customWidth="1"/>
    <col min="7152" max="7152" width="21.77734375" style="1391" customWidth="1"/>
    <col min="7153" max="7153" width="9.44140625" style="1391" customWidth="1"/>
    <col min="7154" max="7154" width="8.21875" style="1391" bestFit="1" customWidth="1"/>
    <col min="7155" max="7155" width="16.21875" style="1391" customWidth="1"/>
    <col min="7156" max="7183" width="11.6640625" style="1391" customWidth="1"/>
    <col min="7184" max="7403" width="9" style="1391"/>
    <col min="7404" max="7404" width="1.21875" style="1391" customWidth="1"/>
    <col min="7405" max="7405" width="8" style="1391" customWidth="1"/>
    <col min="7406" max="7406" width="8.44140625" style="1391" customWidth="1"/>
    <col min="7407" max="7407" width="23.77734375" style="1391" customWidth="1"/>
    <col min="7408" max="7408" width="21.77734375" style="1391" customWidth="1"/>
    <col min="7409" max="7409" width="9.44140625" style="1391" customWidth="1"/>
    <col min="7410" max="7410" width="8.21875" style="1391" bestFit="1" customWidth="1"/>
    <col min="7411" max="7411" width="16.21875" style="1391" customWidth="1"/>
    <col min="7412" max="7439" width="11.6640625" style="1391" customWidth="1"/>
    <col min="7440" max="7659" width="9" style="1391"/>
    <col min="7660" max="7660" width="1.21875" style="1391" customWidth="1"/>
    <col min="7661" max="7661" width="8" style="1391" customWidth="1"/>
    <col min="7662" max="7662" width="8.44140625" style="1391" customWidth="1"/>
    <col min="7663" max="7663" width="23.77734375" style="1391" customWidth="1"/>
    <col min="7664" max="7664" width="21.77734375" style="1391" customWidth="1"/>
    <col min="7665" max="7665" width="9.44140625" style="1391" customWidth="1"/>
    <col min="7666" max="7666" width="8.21875" style="1391" bestFit="1" customWidth="1"/>
    <col min="7667" max="7667" width="16.21875" style="1391" customWidth="1"/>
    <col min="7668" max="7695" width="11.6640625" style="1391" customWidth="1"/>
    <col min="7696" max="7915" width="9" style="1391"/>
    <col min="7916" max="7916" width="1.21875" style="1391" customWidth="1"/>
    <col min="7917" max="7917" width="8" style="1391" customWidth="1"/>
    <col min="7918" max="7918" width="8.44140625" style="1391" customWidth="1"/>
    <col min="7919" max="7919" width="23.77734375" style="1391" customWidth="1"/>
    <col min="7920" max="7920" width="21.77734375" style="1391" customWidth="1"/>
    <col min="7921" max="7921" width="9.44140625" style="1391" customWidth="1"/>
    <col min="7922" max="7922" width="8.21875" style="1391" bestFit="1" customWidth="1"/>
    <col min="7923" max="7923" width="16.21875" style="1391" customWidth="1"/>
    <col min="7924" max="7951" width="11.6640625" style="1391" customWidth="1"/>
    <col min="7952" max="8171" width="9" style="1391"/>
    <col min="8172" max="8172" width="1.21875" style="1391" customWidth="1"/>
    <col min="8173" max="8173" width="8" style="1391" customWidth="1"/>
    <col min="8174" max="8174" width="8.44140625" style="1391" customWidth="1"/>
    <col min="8175" max="8175" width="23.77734375" style="1391" customWidth="1"/>
    <col min="8176" max="8176" width="21.77734375" style="1391" customWidth="1"/>
    <col min="8177" max="8177" width="9.44140625" style="1391" customWidth="1"/>
    <col min="8178" max="8178" width="8.21875" style="1391" bestFit="1" customWidth="1"/>
    <col min="8179" max="8179" width="16.21875" style="1391" customWidth="1"/>
    <col min="8180" max="8207" width="11.6640625" style="1391" customWidth="1"/>
    <col min="8208" max="8427" width="9" style="1391"/>
    <col min="8428" max="8428" width="1.21875" style="1391" customWidth="1"/>
    <col min="8429" max="8429" width="8" style="1391" customWidth="1"/>
    <col min="8430" max="8430" width="8.44140625" style="1391" customWidth="1"/>
    <col min="8431" max="8431" width="23.77734375" style="1391" customWidth="1"/>
    <col min="8432" max="8432" width="21.77734375" style="1391" customWidth="1"/>
    <col min="8433" max="8433" width="9.44140625" style="1391" customWidth="1"/>
    <col min="8434" max="8434" width="8.21875" style="1391" bestFit="1" customWidth="1"/>
    <col min="8435" max="8435" width="16.21875" style="1391" customWidth="1"/>
    <col min="8436" max="8463" width="11.6640625" style="1391" customWidth="1"/>
    <col min="8464" max="8683" width="9" style="1391"/>
    <col min="8684" max="8684" width="1.21875" style="1391" customWidth="1"/>
    <col min="8685" max="8685" width="8" style="1391" customWidth="1"/>
    <col min="8686" max="8686" width="8.44140625" style="1391" customWidth="1"/>
    <col min="8687" max="8687" width="23.77734375" style="1391" customWidth="1"/>
    <col min="8688" max="8688" width="21.77734375" style="1391" customWidth="1"/>
    <col min="8689" max="8689" width="9.44140625" style="1391" customWidth="1"/>
    <col min="8690" max="8690" width="8.21875" style="1391" bestFit="1" customWidth="1"/>
    <col min="8691" max="8691" width="16.21875" style="1391" customWidth="1"/>
    <col min="8692" max="8719" width="11.6640625" style="1391" customWidth="1"/>
    <col min="8720" max="8939" width="9" style="1391"/>
    <col min="8940" max="8940" width="1.21875" style="1391" customWidth="1"/>
    <col min="8941" max="8941" width="8" style="1391" customWidth="1"/>
    <col min="8942" max="8942" width="8.44140625" style="1391" customWidth="1"/>
    <col min="8943" max="8943" width="23.77734375" style="1391" customWidth="1"/>
    <col min="8944" max="8944" width="21.77734375" style="1391" customWidth="1"/>
    <col min="8945" max="8945" width="9.44140625" style="1391" customWidth="1"/>
    <col min="8946" max="8946" width="8.21875" style="1391" bestFit="1" customWidth="1"/>
    <col min="8947" max="8947" width="16.21875" style="1391" customWidth="1"/>
    <col min="8948" max="8975" width="11.6640625" style="1391" customWidth="1"/>
    <col min="8976" max="9195" width="9" style="1391"/>
    <col min="9196" max="9196" width="1.21875" style="1391" customWidth="1"/>
    <col min="9197" max="9197" width="8" style="1391" customWidth="1"/>
    <col min="9198" max="9198" width="8.44140625" style="1391" customWidth="1"/>
    <col min="9199" max="9199" width="23.77734375" style="1391" customWidth="1"/>
    <col min="9200" max="9200" width="21.77734375" style="1391" customWidth="1"/>
    <col min="9201" max="9201" width="9.44140625" style="1391" customWidth="1"/>
    <col min="9202" max="9202" width="8.21875" style="1391" bestFit="1" customWidth="1"/>
    <col min="9203" max="9203" width="16.21875" style="1391" customWidth="1"/>
    <col min="9204" max="9231" width="11.6640625" style="1391" customWidth="1"/>
    <col min="9232" max="9451" width="9" style="1391"/>
    <col min="9452" max="9452" width="1.21875" style="1391" customWidth="1"/>
    <col min="9453" max="9453" width="8" style="1391" customWidth="1"/>
    <col min="9454" max="9454" width="8.44140625" style="1391" customWidth="1"/>
    <col min="9455" max="9455" width="23.77734375" style="1391" customWidth="1"/>
    <col min="9456" max="9456" width="21.77734375" style="1391" customWidth="1"/>
    <col min="9457" max="9457" width="9.44140625" style="1391" customWidth="1"/>
    <col min="9458" max="9458" width="8.21875" style="1391" bestFit="1" customWidth="1"/>
    <col min="9459" max="9459" width="16.21875" style="1391" customWidth="1"/>
    <col min="9460" max="9487" width="11.6640625" style="1391" customWidth="1"/>
    <col min="9488" max="9707" width="9" style="1391"/>
    <col min="9708" max="9708" width="1.21875" style="1391" customWidth="1"/>
    <col min="9709" max="9709" width="8" style="1391" customWidth="1"/>
    <col min="9710" max="9710" width="8.44140625" style="1391" customWidth="1"/>
    <col min="9711" max="9711" width="23.77734375" style="1391" customWidth="1"/>
    <col min="9712" max="9712" width="21.77734375" style="1391" customWidth="1"/>
    <col min="9713" max="9713" width="9.44140625" style="1391" customWidth="1"/>
    <col min="9714" max="9714" width="8.21875" style="1391" bestFit="1" customWidth="1"/>
    <col min="9715" max="9715" width="16.21875" style="1391" customWidth="1"/>
    <col min="9716" max="9743" width="11.6640625" style="1391" customWidth="1"/>
    <col min="9744" max="9963" width="9" style="1391"/>
    <col min="9964" max="9964" width="1.21875" style="1391" customWidth="1"/>
    <col min="9965" max="9965" width="8" style="1391" customWidth="1"/>
    <col min="9966" max="9966" width="8.44140625" style="1391" customWidth="1"/>
    <col min="9967" max="9967" width="23.77734375" style="1391" customWidth="1"/>
    <col min="9968" max="9968" width="21.77734375" style="1391" customWidth="1"/>
    <col min="9969" max="9969" width="9.44140625" style="1391" customWidth="1"/>
    <col min="9970" max="9970" width="8.21875" style="1391" bestFit="1" customWidth="1"/>
    <col min="9971" max="9971" width="16.21875" style="1391" customWidth="1"/>
    <col min="9972" max="9999" width="11.6640625" style="1391" customWidth="1"/>
    <col min="10000" max="10219" width="9" style="1391"/>
    <col min="10220" max="10220" width="1.21875" style="1391" customWidth="1"/>
    <col min="10221" max="10221" width="8" style="1391" customWidth="1"/>
    <col min="10222" max="10222" width="8.44140625" style="1391" customWidth="1"/>
    <col min="10223" max="10223" width="23.77734375" style="1391" customWidth="1"/>
    <col min="10224" max="10224" width="21.77734375" style="1391" customWidth="1"/>
    <col min="10225" max="10225" width="9.44140625" style="1391" customWidth="1"/>
    <col min="10226" max="10226" width="8.21875" style="1391" bestFit="1" customWidth="1"/>
    <col min="10227" max="10227" width="16.21875" style="1391" customWidth="1"/>
    <col min="10228" max="10255" width="11.6640625" style="1391" customWidth="1"/>
    <col min="10256" max="10475" width="9" style="1391"/>
    <col min="10476" max="10476" width="1.21875" style="1391" customWidth="1"/>
    <col min="10477" max="10477" width="8" style="1391" customWidth="1"/>
    <col min="10478" max="10478" width="8.44140625" style="1391" customWidth="1"/>
    <col min="10479" max="10479" width="23.77734375" style="1391" customWidth="1"/>
    <col min="10480" max="10480" width="21.77734375" style="1391" customWidth="1"/>
    <col min="10481" max="10481" width="9.44140625" style="1391" customWidth="1"/>
    <col min="10482" max="10482" width="8.21875" style="1391" bestFit="1" customWidth="1"/>
    <col min="10483" max="10483" width="16.21875" style="1391" customWidth="1"/>
    <col min="10484" max="10511" width="11.6640625" style="1391" customWidth="1"/>
    <col min="10512" max="10731" width="9" style="1391"/>
    <col min="10732" max="10732" width="1.21875" style="1391" customWidth="1"/>
    <col min="10733" max="10733" width="8" style="1391" customWidth="1"/>
    <col min="10734" max="10734" width="8.44140625" style="1391" customWidth="1"/>
    <col min="10735" max="10735" width="23.77734375" style="1391" customWidth="1"/>
    <col min="10736" max="10736" width="21.77734375" style="1391" customWidth="1"/>
    <col min="10737" max="10737" width="9.44140625" style="1391" customWidth="1"/>
    <col min="10738" max="10738" width="8.21875" style="1391" bestFit="1" customWidth="1"/>
    <col min="10739" max="10739" width="16.21875" style="1391" customWidth="1"/>
    <col min="10740" max="10767" width="11.6640625" style="1391" customWidth="1"/>
    <col min="10768" max="10987" width="9" style="1391"/>
    <col min="10988" max="10988" width="1.21875" style="1391" customWidth="1"/>
    <col min="10989" max="10989" width="8" style="1391" customWidth="1"/>
    <col min="10990" max="10990" width="8.44140625" style="1391" customWidth="1"/>
    <col min="10991" max="10991" width="23.77734375" style="1391" customWidth="1"/>
    <col min="10992" max="10992" width="21.77734375" style="1391" customWidth="1"/>
    <col min="10993" max="10993" width="9.44140625" style="1391" customWidth="1"/>
    <col min="10994" max="10994" width="8.21875" style="1391" bestFit="1" customWidth="1"/>
    <col min="10995" max="10995" width="16.21875" style="1391" customWidth="1"/>
    <col min="10996" max="11023" width="11.6640625" style="1391" customWidth="1"/>
    <col min="11024" max="11243" width="9" style="1391"/>
    <col min="11244" max="11244" width="1.21875" style="1391" customWidth="1"/>
    <col min="11245" max="11245" width="8" style="1391" customWidth="1"/>
    <col min="11246" max="11246" width="8.44140625" style="1391" customWidth="1"/>
    <col min="11247" max="11247" width="23.77734375" style="1391" customWidth="1"/>
    <col min="11248" max="11248" width="21.77734375" style="1391" customWidth="1"/>
    <col min="11249" max="11249" width="9.44140625" style="1391" customWidth="1"/>
    <col min="11250" max="11250" width="8.21875" style="1391" bestFit="1" customWidth="1"/>
    <col min="11251" max="11251" width="16.21875" style="1391" customWidth="1"/>
    <col min="11252" max="11279" width="11.6640625" style="1391" customWidth="1"/>
    <col min="11280" max="11499" width="9" style="1391"/>
    <col min="11500" max="11500" width="1.21875" style="1391" customWidth="1"/>
    <col min="11501" max="11501" width="8" style="1391" customWidth="1"/>
    <col min="11502" max="11502" width="8.44140625" style="1391" customWidth="1"/>
    <col min="11503" max="11503" width="23.77734375" style="1391" customWidth="1"/>
    <col min="11504" max="11504" width="21.77734375" style="1391" customWidth="1"/>
    <col min="11505" max="11505" width="9.44140625" style="1391" customWidth="1"/>
    <col min="11506" max="11506" width="8.21875" style="1391" bestFit="1" customWidth="1"/>
    <col min="11507" max="11507" width="16.21875" style="1391" customWidth="1"/>
    <col min="11508" max="11535" width="11.6640625" style="1391" customWidth="1"/>
    <col min="11536" max="11755" width="9" style="1391"/>
    <col min="11756" max="11756" width="1.21875" style="1391" customWidth="1"/>
    <col min="11757" max="11757" width="8" style="1391" customWidth="1"/>
    <col min="11758" max="11758" width="8.44140625" style="1391" customWidth="1"/>
    <col min="11759" max="11759" width="23.77734375" style="1391" customWidth="1"/>
    <col min="11760" max="11760" width="21.77734375" style="1391" customWidth="1"/>
    <col min="11761" max="11761" width="9.44140625" style="1391" customWidth="1"/>
    <col min="11762" max="11762" width="8.21875" style="1391" bestFit="1" customWidth="1"/>
    <col min="11763" max="11763" width="16.21875" style="1391" customWidth="1"/>
    <col min="11764" max="11791" width="11.6640625" style="1391" customWidth="1"/>
    <col min="11792" max="12011" width="9" style="1391"/>
    <col min="12012" max="12012" width="1.21875" style="1391" customWidth="1"/>
    <col min="12013" max="12013" width="8" style="1391" customWidth="1"/>
    <col min="12014" max="12014" width="8.44140625" style="1391" customWidth="1"/>
    <col min="12015" max="12015" width="23.77734375" style="1391" customWidth="1"/>
    <col min="12016" max="12016" width="21.77734375" style="1391" customWidth="1"/>
    <col min="12017" max="12017" width="9.44140625" style="1391" customWidth="1"/>
    <col min="12018" max="12018" width="8.21875" style="1391" bestFit="1" customWidth="1"/>
    <col min="12019" max="12019" width="16.21875" style="1391" customWidth="1"/>
    <col min="12020" max="12047" width="11.6640625" style="1391" customWidth="1"/>
    <col min="12048" max="12267" width="9" style="1391"/>
    <col min="12268" max="12268" width="1.21875" style="1391" customWidth="1"/>
    <col min="12269" max="12269" width="8" style="1391" customWidth="1"/>
    <col min="12270" max="12270" width="8.44140625" style="1391" customWidth="1"/>
    <col min="12271" max="12271" width="23.77734375" style="1391" customWidth="1"/>
    <col min="12272" max="12272" width="21.77734375" style="1391" customWidth="1"/>
    <col min="12273" max="12273" width="9.44140625" style="1391" customWidth="1"/>
    <col min="12274" max="12274" width="8.21875" style="1391" bestFit="1" customWidth="1"/>
    <col min="12275" max="12275" width="16.21875" style="1391" customWidth="1"/>
    <col min="12276" max="12303" width="11.6640625" style="1391" customWidth="1"/>
    <col min="12304" max="12523" width="9" style="1391"/>
    <col min="12524" max="12524" width="1.21875" style="1391" customWidth="1"/>
    <col min="12525" max="12525" width="8" style="1391" customWidth="1"/>
    <col min="12526" max="12526" width="8.44140625" style="1391" customWidth="1"/>
    <col min="12527" max="12527" width="23.77734375" style="1391" customWidth="1"/>
    <col min="12528" max="12528" width="21.77734375" style="1391" customWidth="1"/>
    <col min="12529" max="12529" width="9.44140625" style="1391" customWidth="1"/>
    <col min="12530" max="12530" width="8.21875" style="1391" bestFit="1" customWidth="1"/>
    <col min="12531" max="12531" width="16.21875" style="1391" customWidth="1"/>
    <col min="12532" max="12559" width="11.6640625" style="1391" customWidth="1"/>
    <col min="12560" max="12779" width="9" style="1391"/>
    <col min="12780" max="12780" width="1.21875" style="1391" customWidth="1"/>
    <col min="12781" max="12781" width="8" style="1391" customWidth="1"/>
    <col min="12782" max="12782" width="8.44140625" style="1391" customWidth="1"/>
    <col min="12783" max="12783" width="23.77734375" style="1391" customWidth="1"/>
    <col min="12784" max="12784" width="21.77734375" style="1391" customWidth="1"/>
    <col min="12785" max="12785" width="9.44140625" style="1391" customWidth="1"/>
    <col min="12786" max="12786" width="8.21875" style="1391" bestFit="1" customWidth="1"/>
    <col min="12787" max="12787" width="16.21875" style="1391" customWidth="1"/>
    <col min="12788" max="12815" width="11.6640625" style="1391" customWidth="1"/>
    <col min="12816" max="13035" width="9" style="1391"/>
    <col min="13036" max="13036" width="1.21875" style="1391" customWidth="1"/>
    <col min="13037" max="13037" width="8" style="1391" customWidth="1"/>
    <col min="13038" max="13038" width="8.44140625" style="1391" customWidth="1"/>
    <col min="13039" max="13039" width="23.77734375" style="1391" customWidth="1"/>
    <col min="13040" max="13040" width="21.77734375" style="1391" customWidth="1"/>
    <col min="13041" max="13041" width="9.44140625" style="1391" customWidth="1"/>
    <col min="13042" max="13042" width="8.21875" style="1391" bestFit="1" customWidth="1"/>
    <col min="13043" max="13043" width="16.21875" style="1391" customWidth="1"/>
    <col min="13044" max="13071" width="11.6640625" style="1391" customWidth="1"/>
    <col min="13072" max="13291" width="9" style="1391"/>
    <col min="13292" max="13292" width="1.21875" style="1391" customWidth="1"/>
    <col min="13293" max="13293" width="8" style="1391" customWidth="1"/>
    <col min="13294" max="13294" width="8.44140625" style="1391" customWidth="1"/>
    <col min="13295" max="13295" width="23.77734375" style="1391" customWidth="1"/>
    <col min="13296" max="13296" width="21.77734375" style="1391" customWidth="1"/>
    <col min="13297" max="13297" width="9.44140625" style="1391" customWidth="1"/>
    <col min="13298" max="13298" width="8.21875" style="1391" bestFit="1" customWidth="1"/>
    <col min="13299" max="13299" width="16.21875" style="1391" customWidth="1"/>
    <col min="13300" max="13327" width="11.6640625" style="1391" customWidth="1"/>
    <col min="13328" max="13547" width="9" style="1391"/>
    <col min="13548" max="13548" width="1.21875" style="1391" customWidth="1"/>
    <col min="13549" max="13549" width="8" style="1391" customWidth="1"/>
    <col min="13550" max="13550" width="8.44140625" style="1391" customWidth="1"/>
    <col min="13551" max="13551" width="23.77734375" style="1391" customWidth="1"/>
    <col min="13552" max="13552" width="21.77734375" style="1391" customWidth="1"/>
    <col min="13553" max="13553" width="9.44140625" style="1391" customWidth="1"/>
    <col min="13554" max="13554" width="8.21875" style="1391" bestFit="1" customWidth="1"/>
    <col min="13555" max="13555" width="16.21875" style="1391" customWidth="1"/>
    <col min="13556" max="13583" width="11.6640625" style="1391" customWidth="1"/>
    <col min="13584" max="13803" width="9" style="1391"/>
    <col min="13804" max="13804" width="1.21875" style="1391" customWidth="1"/>
    <col min="13805" max="13805" width="8" style="1391" customWidth="1"/>
    <col min="13806" max="13806" width="8.44140625" style="1391" customWidth="1"/>
    <col min="13807" max="13807" width="23.77734375" style="1391" customWidth="1"/>
    <col min="13808" max="13808" width="21.77734375" style="1391" customWidth="1"/>
    <col min="13809" max="13809" width="9.44140625" style="1391" customWidth="1"/>
    <col min="13810" max="13810" width="8.21875" style="1391" bestFit="1" customWidth="1"/>
    <col min="13811" max="13811" width="16.21875" style="1391" customWidth="1"/>
    <col min="13812" max="13839" width="11.6640625" style="1391" customWidth="1"/>
    <col min="13840" max="14059" width="9" style="1391"/>
    <col min="14060" max="14060" width="1.21875" style="1391" customWidth="1"/>
    <col min="14061" max="14061" width="8" style="1391" customWidth="1"/>
    <col min="14062" max="14062" width="8.44140625" style="1391" customWidth="1"/>
    <col min="14063" max="14063" width="23.77734375" style="1391" customWidth="1"/>
    <col min="14064" max="14064" width="21.77734375" style="1391" customWidth="1"/>
    <col min="14065" max="14065" width="9.44140625" style="1391" customWidth="1"/>
    <col min="14066" max="14066" width="8.21875" style="1391" bestFit="1" customWidth="1"/>
    <col min="14067" max="14067" width="16.21875" style="1391" customWidth="1"/>
    <col min="14068" max="14095" width="11.6640625" style="1391" customWidth="1"/>
    <col min="14096" max="14315" width="9" style="1391"/>
    <col min="14316" max="14316" width="1.21875" style="1391" customWidth="1"/>
    <col min="14317" max="14317" width="8" style="1391" customWidth="1"/>
    <col min="14318" max="14318" width="8.44140625" style="1391" customWidth="1"/>
    <col min="14319" max="14319" width="23.77734375" style="1391" customWidth="1"/>
    <col min="14320" max="14320" width="21.77734375" style="1391" customWidth="1"/>
    <col min="14321" max="14321" width="9.44140625" style="1391" customWidth="1"/>
    <col min="14322" max="14322" width="8.21875" style="1391" bestFit="1" customWidth="1"/>
    <col min="14323" max="14323" width="16.21875" style="1391" customWidth="1"/>
    <col min="14324" max="14351" width="11.6640625" style="1391" customWidth="1"/>
    <col min="14352" max="14571" width="9" style="1391"/>
    <col min="14572" max="14572" width="1.21875" style="1391" customWidth="1"/>
    <col min="14573" max="14573" width="8" style="1391" customWidth="1"/>
    <col min="14574" max="14574" width="8.44140625" style="1391" customWidth="1"/>
    <col min="14575" max="14575" width="23.77734375" style="1391" customWidth="1"/>
    <col min="14576" max="14576" width="21.77734375" style="1391" customWidth="1"/>
    <col min="14577" max="14577" width="9.44140625" style="1391" customWidth="1"/>
    <col min="14578" max="14578" width="8.21875" style="1391" bestFit="1" customWidth="1"/>
    <col min="14579" max="14579" width="16.21875" style="1391" customWidth="1"/>
    <col min="14580" max="14607" width="11.6640625" style="1391" customWidth="1"/>
    <col min="14608" max="14827" width="9" style="1391"/>
    <col min="14828" max="14828" width="1.21875" style="1391" customWidth="1"/>
    <col min="14829" max="14829" width="8" style="1391" customWidth="1"/>
    <col min="14830" max="14830" width="8.44140625" style="1391" customWidth="1"/>
    <col min="14831" max="14831" width="23.77734375" style="1391" customWidth="1"/>
    <col min="14832" max="14832" width="21.77734375" style="1391" customWidth="1"/>
    <col min="14833" max="14833" width="9.44140625" style="1391" customWidth="1"/>
    <col min="14834" max="14834" width="8.21875" style="1391" bestFit="1" customWidth="1"/>
    <col min="14835" max="14835" width="16.21875" style="1391" customWidth="1"/>
    <col min="14836" max="14863" width="11.6640625" style="1391" customWidth="1"/>
    <col min="14864" max="15083" width="9" style="1391"/>
    <col min="15084" max="15084" width="1.21875" style="1391" customWidth="1"/>
    <col min="15085" max="15085" width="8" style="1391" customWidth="1"/>
    <col min="15086" max="15086" width="8.44140625" style="1391" customWidth="1"/>
    <col min="15087" max="15087" width="23.77734375" style="1391" customWidth="1"/>
    <col min="15088" max="15088" width="21.77734375" style="1391" customWidth="1"/>
    <col min="15089" max="15089" width="9.44140625" style="1391" customWidth="1"/>
    <col min="15090" max="15090" width="8.21875" style="1391" bestFit="1" customWidth="1"/>
    <col min="15091" max="15091" width="16.21875" style="1391" customWidth="1"/>
    <col min="15092" max="15119" width="11.6640625" style="1391" customWidth="1"/>
    <col min="15120" max="15339" width="9" style="1391"/>
    <col min="15340" max="15340" width="1.21875" style="1391" customWidth="1"/>
    <col min="15341" max="15341" width="8" style="1391" customWidth="1"/>
    <col min="15342" max="15342" width="8.44140625" style="1391" customWidth="1"/>
    <col min="15343" max="15343" width="23.77734375" style="1391" customWidth="1"/>
    <col min="15344" max="15344" width="21.77734375" style="1391" customWidth="1"/>
    <col min="15345" max="15345" width="9.44140625" style="1391" customWidth="1"/>
    <col min="15346" max="15346" width="8.21875" style="1391" bestFit="1" customWidth="1"/>
    <col min="15347" max="15347" width="16.21875" style="1391" customWidth="1"/>
    <col min="15348" max="15375" width="11.6640625" style="1391" customWidth="1"/>
    <col min="15376" max="15595" width="9" style="1391"/>
    <col min="15596" max="15596" width="1.21875" style="1391" customWidth="1"/>
    <col min="15597" max="15597" width="8" style="1391" customWidth="1"/>
    <col min="15598" max="15598" width="8.44140625" style="1391" customWidth="1"/>
    <col min="15599" max="15599" width="23.77734375" style="1391" customWidth="1"/>
    <col min="15600" max="15600" width="21.77734375" style="1391" customWidth="1"/>
    <col min="15601" max="15601" width="9.44140625" style="1391" customWidth="1"/>
    <col min="15602" max="15602" width="8.21875" style="1391" bestFit="1" customWidth="1"/>
    <col min="15603" max="15603" width="16.21875" style="1391" customWidth="1"/>
    <col min="15604" max="15631" width="11.6640625" style="1391" customWidth="1"/>
    <col min="15632" max="15851" width="9" style="1391"/>
    <col min="15852" max="15852" width="1.21875" style="1391" customWidth="1"/>
    <col min="15853" max="15853" width="8" style="1391" customWidth="1"/>
    <col min="15854" max="15854" width="8.44140625" style="1391" customWidth="1"/>
    <col min="15855" max="15855" width="23.77734375" style="1391" customWidth="1"/>
    <col min="15856" max="15856" width="21.77734375" style="1391" customWidth="1"/>
    <col min="15857" max="15857" width="9.44140625" style="1391" customWidth="1"/>
    <col min="15858" max="15858" width="8.21875" style="1391" bestFit="1" customWidth="1"/>
    <col min="15859" max="15859" width="16.21875" style="1391" customWidth="1"/>
    <col min="15860" max="15887" width="11.6640625" style="1391" customWidth="1"/>
    <col min="15888" max="16107" width="9" style="1391"/>
    <col min="16108" max="16108" width="1.21875" style="1391" customWidth="1"/>
    <col min="16109" max="16109" width="8" style="1391" customWidth="1"/>
    <col min="16110" max="16110" width="8.44140625" style="1391" customWidth="1"/>
    <col min="16111" max="16111" width="23.77734375" style="1391" customWidth="1"/>
    <col min="16112" max="16112" width="21.77734375" style="1391" customWidth="1"/>
    <col min="16113" max="16113" width="9.44140625" style="1391" customWidth="1"/>
    <col min="16114" max="16114" width="8.21875" style="1391" bestFit="1" customWidth="1"/>
    <col min="16115" max="16115" width="16.21875" style="1391" customWidth="1"/>
    <col min="16116" max="16143" width="11.6640625" style="1391" customWidth="1"/>
    <col min="16144" max="16384" width="9" style="1391"/>
  </cols>
  <sheetData>
    <row r="1" spans="2:5" ht="15" thickBot="1"/>
    <row r="2" spans="2:5" ht="15.75" thickBot="1">
      <c r="B2" s="1233" t="s">
        <v>56</v>
      </c>
    </row>
    <row r="3" spans="2:5" ht="35.1" customHeight="1">
      <c r="B3" s="583" t="s">
        <v>348</v>
      </c>
      <c r="C3" s="1392"/>
      <c r="D3" s="1392"/>
      <c r="E3" s="1392"/>
    </row>
    <row r="4" spans="2:5" ht="15">
      <c r="B4" s="583" t="s">
        <v>349</v>
      </c>
      <c r="C4" s="1392"/>
      <c r="D4" s="1392"/>
      <c r="E4" s="1392"/>
    </row>
    <row r="5" spans="2:5" s="1392" customFormat="1" ht="15">
      <c r="B5" s="1418" t="s">
        <v>350</v>
      </c>
    </row>
    <row r="6" spans="2:5" s="1392" customFormat="1" ht="15">
      <c r="B6" s="583" t="s">
        <v>351</v>
      </c>
    </row>
    <row r="7" spans="2:5" s="1392" customFormat="1" ht="15">
      <c r="B7" s="583" t="s">
        <v>352</v>
      </c>
    </row>
    <row r="8" spans="2:5" s="1392" customFormat="1" ht="15">
      <c r="B8" s="583" t="s">
        <v>353</v>
      </c>
    </row>
    <row r="9" spans="2:5" s="1392" customFormat="1" ht="15">
      <c r="B9" s="1393"/>
    </row>
    <row r="10" spans="2:5" s="1392" customFormat="1" ht="15">
      <c r="B10" s="1393"/>
    </row>
    <row r="11" spans="2:5" s="1392" customFormat="1" ht="15">
      <c r="B11" s="1393"/>
    </row>
    <row r="12" spans="2:5" s="1392" customFormat="1" ht="15.75" thickBot="1">
      <c r="B12" s="1393"/>
    </row>
    <row r="13" spans="2:5" s="1392" customFormat="1" ht="15">
      <c r="B13" s="1394" t="s">
        <v>57</v>
      </c>
      <c r="C13" s="1395" t="s">
        <v>15</v>
      </c>
      <c r="D13" s="1394" t="s">
        <v>2</v>
      </c>
      <c r="E13" s="1396">
        <v>5</v>
      </c>
    </row>
    <row r="14" spans="2:5" s="1392" customFormat="1" ht="15.75" thickBot="1">
      <c r="B14" s="1397" t="s">
        <v>354</v>
      </c>
      <c r="C14" s="1398" t="s">
        <v>355</v>
      </c>
      <c r="D14" s="1399" t="s">
        <v>111</v>
      </c>
      <c r="E14" s="1398" t="s">
        <v>156</v>
      </c>
    </row>
    <row r="15" spans="2:5" s="1392" customFormat="1" ht="15">
      <c r="B15" s="1393"/>
    </row>
    <row r="16" spans="2:5" s="1392" customFormat="1" ht="15">
      <c r="B16" s="1393"/>
    </row>
    <row r="17" spans="1:89" s="1392" customFormat="1" ht="15">
      <c r="B17" s="1393"/>
    </row>
    <row r="18" spans="1:89" s="1392" customFormat="1" ht="15">
      <c r="B18" s="1393"/>
    </row>
    <row r="19" spans="1:89" s="1392" customFormat="1" ht="15">
      <c r="B19" s="1393"/>
    </row>
    <row r="20" spans="1:89" s="1392" customFormat="1" ht="15">
      <c r="B20" s="1393"/>
    </row>
    <row r="21" spans="1:89" ht="15" thickBot="1"/>
    <row r="22" spans="1:89" ht="15.75" thickBot="1">
      <c r="B22" s="584" t="s">
        <v>348</v>
      </c>
      <c r="C22" s="1416" t="s">
        <v>115</v>
      </c>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U22" s="585"/>
      <c r="AV22" s="585"/>
      <c r="AW22" s="585"/>
      <c r="AX22" s="585"/>
      <c r="AY22" s="585"/>
      <c r="AZ22" s="585"/>
      <c r="BA22" s="585"/>
      <c r="BB22" s="585"/>
      <c r="BC22" s="585"/>
      <c r="BD22" s="585"/>
      <c r="BE22" s="585"/>
      <c r="BF22" s="585"/>
      <c r="BG22" s="585"/>
      <c r="BH22" s="585"/>
      <c r="BI22" s="585"/>
      <c r="BJ22" s="585"/>
      <c r="BK22" s="585"/>
      <c r="BL22" s="585"/>
      <c r="BM22" s="585"/>
      <c r="BN22" s="585"/>
      <c r="BO22" s="585"/>
      <c r="BP22" s="585"/>
      <c r="BQ22" s="585"/>
      <c r="BR22" s="585"/>
      <c r="BS22" s="585"/>
      <c r="BT22" s="585"/>
      <c r="BU22" s="585"/>
      <c r="BV22" s="585"/>
      <c r="BW22" s="585"/>
      <c r="BX22" s="585"/>
      <c r="BY22" s="585"/>
      <c r="BZ22" s="585"/>
      <c r="CA22" s="585"/>
      <c r="CB22" s="585"/>
      <c r="CC22" s="585"/>
      <c r="CD22" s="585"/>
      <c r="CE22" s="585"/>
      <c r="CF22" s="585"/>
      <c r="CG22" s="585"/>
      <c r="CH22" s="585"/>
      <c r="CI22" s="585"/>
      <c r="CJ22" s="585"/>
    </row>
    <row r="23" spans="1:89" ht="15.75" thickBot="1">
      <c r="B23" s="586" t="s">
        <v>356</v>
      </c>
      <c r="C23" s="587" t="s">
        <v>116</v>
      </c>
      <c r="D23" s="587" t="s">
        <v>64</v>
      </c>
      <c r="E23" s="587" t="s">
        <v>117</v>
      </c>
      <c r="F23" s="588" t="s">
        <v>118</v>
      </c>
      <c r="G23" s="586" t="s">
        <v>119</v>
      </c>
      <c r="H23" s="586" t="s">
        <v>120</v>
      </c>
      <c r="I23" s="586" t="s">
        <v>121</v>
      </c>
      <c r="J23" s="586" t="s">
        <v>122</v>
      </c>
      <c r="K23" s="586" t="s">
        <v>123</v>
      </c>
      <c r="L23" s="586" t="s">
        <v>124</v>
      </c>
      <c r="M23" s="587" t="s">
        <v>125</v>
      </c>
      <c r="N23" s="587" t="s">
        <v>126</v>
      </c>
      <c r="O23" s="587" t="s">
        <v>127</v>
      </c>
      <c r="P23" s="587" t="s">
        <v>128</v>
      </c>
      <c r="Q23" s="587" t="s">
        <v>129</v>
      </c>
      <c r="R23" s="587" t="s">
        <v>130</v>
      </c>
      <c r="S23" s="587" t="s">
        <v>157</v>
      </c>
      <c r="T23" s="587" t="s">
        <v>158</v>
      </c>
      <c r="U23" s="587" t="s">
        <v>159</v>
      </c>
      <c r="V23" s="587" t="s">
        <v>160</v>
      </c>
      <c r="W23" s="587" t="s">
        <v>131</v>
      </c>
      <c r="X23" s="587" t="s">
        <v>161</v>
      </c>
      <c r="Y23" s="587" t="s">
        <v>162</v>
      </c>
      <c r="Z23" s="587" t="s">
        <v>163</v>
      </c>
      <c r="AA23" s="587" t="s">
        <v>164</v>
      </c>
      <c r="AB23" s="587" t="s">
        <v>132</v>
      </c>
      <c r="AC23" s="587" t="s">
        <v>165</v>
      </c>
      <c r="AD23" s="587" t="s">
        <v>166</v>
      </c>
      <c r="AE23" s="587" t="s">
        <v>167</v>
      </c>
      <c r="AF23" s="587" t="s">
        <v>168</v>
      </c>
      <c r="AG23" s="587" t="s">
        <v>133</v>
      </c>
      <c r="AH23" s="587" t="s">
        <v>169</v>
      </c>
      <c r="AI23" s="587" t="s">
        <v>170</v>
      </c>
      <c r="AJ23" s="587" t="s">
        <v>171</v>
      </c>
      <c r="AK23" s="587" t="s">
        <v>172</v>
      </c>
      <c r="AL23" s="587" t="s">
        <v>134</v>
      </c>
      <c r="AM23" s="587" t="s">
        <v>173</v>
      </c>
      <c r="AN23" s="587" t="s">
        <v>174</v>
      </c>
      <c r="AO23" s="587" t="s">
        <v>175</v>
      </c>
      <c r="AP23" s="587" t="s">
        <v>176</v>
      </c>
      <c r="AQ23" s="587" t="s">
        <v>135</v>
      </c>
      <c r="AR23" s="587" t="s">
        <v>177</v>
      </c>
      <c r="AS23" s="587" t="s">
        <v>178</v>
      </c>
      <c r="AT23" s="587" t="s">
        <v>179</v>
      </c>
      <c r="AU23" s="587" t="s">
        <v>180</v>
      </c>
      <c r="AV23" s="587" t="s">
        <v>136</v>
      </c>
      <c r="AW23" s="587" t="s">
        <v>181</v>
      </c>
      <c r="AX23" s="587" t="s">
        <v>182</v>
      </c>
      <c r="AY23" s="587" t="s">
        <v>183</v>
      </c>
      <c r="AZ23" s="587" t="s">
        <v>184</v>
      </c>
      <c r="BA23" s="587" t="s">
        <v>137</v>
      </c>
      <c r="BB23" s="587" t="s">
        <v>185</v>
      </c>
      <c r="BC23" s="587" t="s">
        <v>186</v>
      </c>
      <c r="BD23" s="587" t="s">
        <v>187</v>
      </c>
      <c r="BE23" s="587" t="s">
        <v>188</v>
      </c>
      <c r="BF23" s="587" t="s">
        <v>138</v>
      </c>
      <c r="BG23" s="587" t="s">
        <v>189</v>
      </c>
      <c r="BH23" s="587" t="s">
        <v>190</v>
      </c>
      <c r="BI23" s="587" t="s">
        <v>191</v>
      </c>
      <c r="BJ23" s="587" t="s">
        <v>192</v>
      </c>
      <c r="BK23" s="587" t="s">
        <v>139</v>
      </c>
      <c r="BL23" s="587" t="s">
        <v>193</v>
      </c>
      <c r="BM23" s="587" t="s">
        <v>194</v>
      </c>
      <c r="BN23" s="587" t="s">
        <v>195</v>
      </c>
      <c r="BO23" s="587" t="s">
        <v>196</v>
      </c>
      <c r="BP23" s="587" t="s">
        <v>140</v>
      </c>
      <c r="BQ23" s="587" t="s">
        <v>197</v>
      </c>
      <c r="BR23" s="587" t="s">
        <v>198</v>
      </c>
      <c r="BS23" s="587" t="s">
        <v>199</v>
      </c>
      <c r="BT23" s="587" t="s">
        <v>200</v>
      </c>
      <c r="BU23" s="587" t="s">
        <v>141</v>
      </c>
      <c r="BV23" s="587" t="s">
        <v>201</v>
      </c>
      <c r="BW23" s="587" t="s">
        <v>202</v>
      </c>
      <c r="BX23" s="587" t="s">
        <v>203</v>
      </c>
      <c r="BY23" s="587" t="s">
        <v>204</v>
      </c>
      <c r="BZ23" s="587" t="s">
        <v>142</v>
      </c>
      <c r="CA23" s="587" t="s">
        <v>205</v>
      </c>
      <c r="CB23" s="587" t="s">
        <v>206</v>
      </c>
      <c r="CC23" s="587" t="s">
        <v>207</v>
      </c>
      <c r="CD23" s="587" t="s">
        <v>208</v>
      </c>
      <c r="CE23" s="587" t="s">
        <v>143</v>
      </c>
      <c r="CF23" s="587" t="s">
        <v>209</v>
      </c>
      <c r="CG23" s="587" t="s">
        <v>210</v>
      </c>
      <c r="CH23" s="587" t="s">
        <v>211</v>
      </c>
      <c r="CI23" s="588" t="s">
        <v>212</v>
      </c>
    </row>
    <row r="24" spans="1:89" s="1400" customFormat="1">
      <c r="A24" s="1391"/>
      <c r="B24" s="1094" t="s">
        <v>357</v>
      </c>
      <c r="C24" s="1095" t="s">
        <v>358</v>
      </c>
      <c r="D24" s="1096" t="s">
        <v>79</v>
      </c>
      <c r="E24" s="1097" t="s">
        <v>146</v>
      </c>
      <c r="F24" s="1098">
        <v>2</v>
      </c>
      <c r="G24" s="594">
        <v>367.86</v>
      </c>
      <c r="H24" s="594">
        <v>401.3</v>
      </c>
      <c r="I24" s="594">
        <v>397.4</v>
      </c>
      <c r="J24" s="594">
        <v>359.61</v>
      </c>
      <c r="K24" s="594">
        <v>357.14</v>
      </c>
      <c r="L24" s="594">
        <v>354.72</v>
      </c>
      <c r="M24" s="595">
        <v>402.39</v>
      </c>
      <c r="N24" s="595">
        <v>402.39</v>
      </c>
      <c r="O24" s="595">
        <v>402.39</v>
      </c>
      <c r="P24" s="595">
        <v>402.39</v>
      </c>
      <c r="Q24" s="595">
        <v>402.39</v>
      </c>
      <c r="R24" s="595">
        <v>402.39</v>
      </c>
      <c r="S24" s="595">
        <v>402.39</v>
      </c>
      <c r="T24" s="595">
        <v>402.39</v>
      </c>
      <c r="U24" s="595">
        <v>402.39</v>
      </c>
      <c r="V24" s="595">
        <v>402.39</v>
      </c>
      <c r="W24" s="595">
        <v>402.39</v>
      </c>
      <c r="X24" s="595">
        <v>402.39</v>
      </c>
      <c r="Y24" s="595">
        <v>402.39</v>
      </c>
      <c r="Z24" s="595">
        <v>402.39</v>
      </c>
      <c r="AA24" s="595">
        <v>402.39</v>
      </c>
      <c r="AB24" s="595">
        <v>402.39</v>
      </c>
      <c r="AC24" s="595">
        <v>402.39</v>
      </c>
      <c r="AD24" s="595">
        <v>402.39</v>
      </c>
      <c r="AE24" s="595">
        <v>402.39</v>
      </c>
      <c r="AF24" s="595">
        <v>402.39</v>
      </c>
      <c r="AG24" s="595">
        <v>402.39</v>
      </c>
      <c r="AH24" s="595">
        <v>402.39</v>
      </c>
      <c r="AI24" s="595">
        <v>402.39</v>
      </c>
      <c r="AJ24" s="595">
        <v>402.39</v>
      </c>
      <c r="AK24" s="595">
        <v>402.39</v>
      </c>
      <c r="AL24" s="595">
        <v>402.39</v>
      </c>
      <c r="AM24" s="595">
        <v>402.39</v>
      </c>
      <c r="AN24" s="595">
        <v>402.39</v>
      </c>
      <c r="AO24" s="595">
        <v>402.39</v>
      </c>
      <c r="AP24" s="595">
        <v>402.39</v>
      </c>
      <c r="AQ24" s="595">
        <v>402.39</v>
      </c>
      <c r="AR24" s="595">
        <v>402.39</v>
      </c>
      <c r="AS24" s="595">
        <v>402.39</v>
      </c>
      <c r="AT24" s="595">
        <v>402.39</v>
      </c>
      <c r="AU24" s="595">
        <v>402.39</v>
      </c>
      <c r="AV24" s="595">
        <v>402.39</v>
      </c>
      <c r="AW24" s="595">
        <v>402.39</v>
      </c>
      <c r="AX24" s="595">
        <v>402.39</v>
      </c>
      <c r="AY24" s="595">
        <v>402.39</v>
      </c>
      <c r="AZ24" s="595">
        <v>402.39</v>
      </c>
      <c r="BA24" s="595">
        <v>402.39</v>
      </c>
      <c r="BB24" s="595">
        <v>402.39</v>
      </c>
      <c r="BC24" s="595">
        <v>402.39</v>
      </c>
      <c r="BD24" s="595">
        <v>402.39</v>
      </c>
      <c r="BE24" s="595">
        <v>402.39</v>
      </c>
      <c r="BF24" s="595">
        <v>402.39</v>
      </c>
      <c r="BG24" s="595">
        <v>402.39</v>
      </c>
      <c r="BH24" s="595">
        <v>402.39</v>
      </c>
      <c r="BI24" s="595">
        <v>402.39</v>
      </c>
      <c r="BJ24" s="595">
        <v>402.39</v>
      </c>
      <c r="BK24" s="595">
        <v>402.39</v>
      </c>
      <c r="BL24" s="595">
        <v>402.39</v>
      </c>
      <c r="BM24" s="595">
        <v>402.39</v>
      </c>
      <c r="BN24" s="595">
        <v>402.39</v>
      </c>
      <c r="BO24" s="595">
        <v>402.39</v>
      </c>
      <c r="BP24" s="595">
        <v>402.39</v>
      </c>
      <c r="BQ24" s="595">
        <v>402.39</v>
      </c>
      <c r="BR24" s="595">
        <v>402.39</v>
      </c>
      <c r="BS24" s="595">
        <v>402.39</v>
      </c>
      <c r="BT24" s="595">
        <v>402.39</v>
      </c>
      <c r="BU24" s="595">
        <v>402.39</v>
      </c>
      <c r="BV24" s="595">
        <v>402.39</v>
      </c>
      <c r="BW24" s="595">
        <v>402.39</v>
      </c>
      <c r="BX24" s="595">
        <v>402.39</v>
      </c>
      <c r="BY24" s="595">
        <v>402.39</v>
      </c>
      <c r="BZ24" s="595">
        <v>402.39</v>
      </c>
      <c r="CA24" s="595">
        <v>402.39</v>
      </c>
      <c r="CB24" s="595">
        <v>402.39</v>
      </c>
      <c r="CC24" s="595">
        <v>402.39</v>
      </c>
      <c r="CD24" s="595">
        <v>402.39</v>
      </c>
      <c r="CE24" s="595">
        <v>402.39</v>
      </c>
      <c r="CF24" s="595">
        <v>402.39</v>
      </c>
      <c r="CG24" s="595">
        <v>402.39</v>
      </c>
      <c r="CH24" s="595">
        <v>402.39</v>
      </c>
      <c r="CI24" s="595">
        <v>402.39</v>
      </c>
      <c r="CK24" s="1401"/>
    </row>
    <row r="25" spans="1:89" s="1400" customFormat="1">
      <c r="A25" s="1391"/>
      <c r="B25" s="1089" t="s">
        <v>359</v>
      </c>
      <c r="C25" s="1090" t="s">
        <v>360</v>
      </c>
      <c r="D25" s="1091" t="s">
        <v>79</v>
      </c>
      <c r="E25" s="1092" t="s">
        <v>146</v>
      </c>
      <c r="F25" s="1093">
        <v>2</v>
      </c>
      <c r="G25" s="1087">
        <v>-2.2999999999999998</v>
      </c>
      <c r="H25" s="1087">
        <v>-2.2999999999999998</v>
      </c>
      <c r="I25" s="1087">
        <v>-2.2999999999999998</v>
      </c>
      <c r="J25" s="1087">
        <v>-2.2999999999999998</v>
      </c>
      <c r="K25" s="1087">
        <v>-2.2999999999999998</v>
      </c>
      <c r="L25" s="1087">
        <v>-2.2999999999999998</v>
      </c>
      <c r="M25" s="1085">
        <v>-2.2999999999999998</v>
      </c>
      <c r="N25" s="1085">
        <v>-2.2999999999999998</v>
      </c>
      <c r="O25" s="1085">
        <v>-2.2999999999999998</v>
      </c>
      <c r="P25" s="1085">
        <v>-2.2999999999999998</v>
      </c>
      <c r="Q25" s="1085">
        <v>-2.2999999999999998</v>
      </c>
      <c r="R25" s="1085">
        <v>-2.2999999999999998</v>
      </c>
      <c r="S25" s="1085">
        <v>-2.2999999999999998</v>
      </c>
      <c r="T25" s="1085">
        <v>-2.2999999999999998</v>
      </c>
      <c r="U25" s="1085">
        <v>-2.2999999999999998</v>
      </c>
      <c r="V25" s="1085">
        <v>-2.2999999999999998</v>
      </c>
      <c r="W25" s="1085">
        <v>-2.2999999999999998</v>
      </c>
      <c r="X25" s="1085">
        <v>-2.2999999999999998</v>
      </c>
      <c r="Y25" s="1085">
        <v>-2.2999999999999998</v>
      </c>
      <c r="Z25" s="1085">
        <v>-2.2999999999999998</v>
      </c>
      <c r="AA25" s="1085">
        <v>-2.2999999999999998</v>
      </c>
      <c r="AB25" s="1085">
        <v>-2.2999999999999998</v>
      </c>
      <c r="AC25" s="1085">
        <v>-2.2999999999999998</v>
      </c>
      <c r="AD25" s="1085">
        <v>-2.2999999999999998</v>
      </c>
      <c r="AE25" s="1085">
        <v>-2.2999999999999998</v>
      </c>
      <c r="AF25" s="1085">
        <v>-2.2999999999999998</v>
      </c>
      <c r="AG25" s="1085">
        <v>-2.2999999999999998</v>
      </c>
      <c r="AH25" s="1085">
        <v>-2.2999999999999998</v>
      </c>
      <c r="AI25" s="1085">
        <v>-2.2999999999999998</v>
      </c>
      <c r="AJ25" s="1085">
        <v>-2.2999999999999998</v>
      </c>
      <c r="AK25" s="1085">
        <v>-2.2999999999999998</v>
      </c>
      <c r="AL25" s="1085">
        <v>-2.2999999999999998</v>
      </c>
      <c r="AM25" s="1085">
        <v>-2.2999999999999998</v>
      </c>
      <c r="AN25" s="1085">
        <v>-2.2999999999999998</v>
      </c>
      <c r="AO25" s="1085">
        <v>-2.2999999999999998</v>
      </c>
      <c r="AP25" s="1085">
        <v>-2.2999999999999998</v>
      </c>
      <c r="AQ25" s="1085">
        <v>-2.2999999999999998</v>
      </c>
      <c r="AR25" s="1085">
        <v>-2.2999999999999998</v>
      </c>
      <c r="AS25" s="1085">
        <v>-2.2999999999999998</v>
      </c>
      <c r="AT25" s="1085">
        <v>-2.2999999999999998</v>
      </c>
      <c r="AU25" s="1085">
        <v>-2.2999999999999998</v>
      </c>
      <c r="AV25" s="1085">
        <v>-2.2999999999999998</v>
      </c>
      <c r="AW25" s="1085">
        <v>-2.2999999999999998</v>
      </c>
      <c r="AX25" s="1085">
        <v>-2.2999999999999998</v>
      </c>
      <c r="AY25" s="1085">
        <v>-2.2999999999999998</v>
      </c>
      <c r="AZ25" s="1085">
        <v>-2.2999999999999998</v>
      </c>
      <c r="BA25" s="1085">
        <v>-2.2999999999999998</v>
      </c>
      <c r="BB25" s="1085">
        <v>-2.2999999999999998</v>
      </c>
      <c r="BC25" s="1085">
        <v>-2.2999999999999998</v>
      </c>
      <c r="BD25" s="1085">
        <v>-2.2999999999999998</v>
      </c>
      <c r="BE25" s="1085">
        <v>-2.2999999999999998</v>
      </c>
      <c r="BF25" s="1085">
        <v>-2.2999999999999998</v>
      </c>
      <c r="BG25" s="1085">
        <v>-2.2999999999999998</v>
      </c>
      <c r="BH25" s="1085">
        <v>-2.2999999999999998</v>
      </c>
      <c r="BI25" s="1085">
        <v>-2.2999999999999998</v>
      </c>
      <c r="BJ25" s="1085">
        <v>-2.2999999999999998</v>
      </c>
      <c r="BK25" s="1085">
        <v>-2.2999999999999998</v>
      </c>
      <c r="BL25" s="1085">
        <v>-2.2999999999999998</v>
      </c>
      <c r="BM25" s="1085">
        <v>-2.2999999999999998</v>
      </c>
      <c r="BN25" s="1085">
        <v>-2.2999999999999998</v>
      </c>
      <c r="BO25" s="1085">
        <v>-2.2999999999999998</v>
      </c>
      <c r="BP25" s="1085">
        <v>-2.2999999999999998</v>
      </c>
      <c r="BQ25" s="1085">
        <v>-2.2999999999999998</v>
      </c>
      <c r="BR25" s="1085">
        <v>-2.2999999999999998</v>
      </c>
      <c r="BS25" s="1085">
        <v>-2.2999999999999998</v>
      </c>
      <c r="BT25" s="1085">
        <v>-2.2999999999999998</v>
      </c>
      <c r="BU25" s="1085">
        <v>-2.2999999999999998</v>
      </c>
      <c r="BV25" s="1085">
        <v>-2.2999999999999998</v>
      </c>
      <c r="BW25" s="1085">
        <v>-2.2999999999999998</v>
      </c>
      <c r="BX25" s="1085">
        <v>-2.2999999999999998</v>
      </c>
      <c r="BY25" s="1085">
        <v>-2.2999999999999998</v>
      </c>
      <c r="BZ25" s="1085">
        <v>-2.2999999999999998</v>
      </c>
      <c r="CA25" s="1085">
        <v>-2.2999999999999998</v>
      </c>
      <c r="CB25" s="1085">
        <v>-2.2999999999999998</v>
      </c>
      <c r="CC25" s="1085">
        <v>-2.2999999999999998</v>
      </c>
      <c r="CD25" s="1085">
        <v>-2.2999999999999998</v>
      </c>
      <c r="CE25" s="1085">
        <v>-2.2999999999999998</v>
      </c>
      <c r="CF25" s="1085">
        <v>-2.2999999999999998</v>
      </c>
      <c r="CG25" s="1085">
        <v>-2.2999999999999998</v>
      </c>
      <c r="CH25" s="1085">
        <v>-2.2999999999999998</v>
      </c>
      <c r="CI25" s="1085">
        <v>-2.2999999999999998</v>
      </c>
      <c r="CK25" s="1401"/>
    </row>
    <row r="26" spans="1:89" s="1400" customFormat="1">
      <c r="A26" s="1391"/>
      <c r="B26" s="1088" t="s">
        <v>361</v>
      </c>
      <c r="C26" s="1080" t="s">
        <v>362</v>
      </c>
      <c r="D26" s="1081" t="s">
        <v>79</v>
      </c>
      <c r="E26" s="1082" t="s">
        <v>146</v>
      </c>
      <c r="F26" s="1083">
        <v>2</v>
      </c>
      <c r="G26" s="602">
        <v>0</v>
      </c>
      <c r="H26" s="602">
        <v>0</v>
      </c>
      <c r="I26" s="602">
        <v>0</v>
      </c>
      <c r="J26" s="602">
        <v>0</v>
      </c>
      <c r="K26" s="602">
        <v>0</v>
      </c>
      <c r="L26" s="602">
        <v>0</v>
      </c>
      <c r="M26" s="603">
        <v>0</v>
      </c>
      <c r="N26" s="603">
        <v>0</v>
      </c>
      <c r="O26" s="603">
        <v>0</v>
      </c>
      <c r="P26" s="603">
        <v>0</v>
      </c>
      <c r="Q26" s="603">
        <v>0</v>
      </c>
      <c r="R26" s="603">
        <v>0</v>
      </c>
      <c r="S26" s="603">
        <v>0</v>
      </c>
      <c r="T26" s="603">
        <v>0</v>
      </c>
      <c r="U26" s="603">
        <v>0</v>
      </c>
      <c r="V26" s="603">
        <v>0</v>
      </c>
      <c r="W26" s="603">
        <v>0</v>
      </c>
      <c r="X26" s="603">
        <v>0</v>
      </c>
      <c r="Y26" s="603">
        <v>0</v>
      </c>
      <c r="Z26" s="603">
        <v>0</v>
      </c>
      <c r="AA26" s="603">
        <v>0</v>
      </c>
      <c r="AB26" s="603">
        <v>0</v>
      </c>
      <c r="AC26" s="603">
        <v>0</v>
      </c>
      <c r="AD26" s="603">
        <v>0</v>
      </c>
      <c r="AE26" s="603">
        <v>0</v>
      </c>
      <c r="AF26" s="603">
        <v>0</v>
      </c>
      <c r="AG26" s="603">
        <v>0</v>
      </c>
      <c r="AH26" s="603">
        <v>0</v>
      </c>
      <c r="AI26" s="603">
        <v>0</v>
      </c>
      <c r="AJ26" s="603">
        <v>0</v>
      </c>
      <c r="AK26" s="603">
        <v>0</v>
      </c>
      <c r="AL26" s="603">
        <v>0</v>
      </c>
      <c r="AM26" s="603">
        <v>0</v>
      </c>
      <c r="AN26" s="603">
        <v>0</v>
      </c>
      <c r="AO26" s="603">
        <v>0</v>
      </c>
      <c r="AP26" s="603">
        <v>0</v>
      </c>
      <c r="AQ26" s="603">
        <v>0</v>
      </c>
      <c r="AR26" s="603">
        <v>0</v>
      </c>
      <c r="AS26" s="603">
        <v>0</v>
      </c>
      <c r="AT26" s="603">
        <v>0</v>
      </c>
      <c r="AU26" s="603">
        <v>0</v>
      </c>
      <c r="AV26" s="603">
        <v>0</v>
      </c>
      <c r="AW26" s="603">
        <v>0</v>
      </c>
      <c r="AX26" s="603">
        <v>0</v>
      </c>
      <c r="AY26" s="603">
        <v>0</v>
      </c>
      <c r="AZ26" s="603">
        <v>0</v>
      </c>
      <c r="BA26" s="603">
        <v>0</v>
      </c>
      <c r="BB26" s="603">
        <v>0</v>
      </c>
      <c r="BC26" s="603">
        <v>0</v>
      </c>
      <c r="BD26" s="603">
        <v>0</v>
      </c>
      <c r="BE26" s="603">
        <v>0</v>
      </c>
      <c r="BF26" s="603">
        <v>0</v>
      </c>
      <c r="BG26" s="603">
        <v>0</v>
      </c>
      <c r="BH26" s="603">
        <v>0</v>
      </c>
      <c r="BI26" s="603">
        <v>0</v>
      </c>
      <c r="BJ26" s="603">
        <v>0</v>
      </c>
      <c r="BK26" s="603">
        <v>0</v>
      </c>
      <c r="BL26" s="603">
        <v>0</v>
      </c>
      <c r="BM26" s="603">
        <v>0</v>
      </c>
      <c r="BN26" s="603">
        <v>0</v>
      </c>
      <c r="BO26" s="603">
        <v>0</v>
      </c>
      <c r="BP26" s="603">
        <v>0</v>
      </c>
      <c r="BQ26" s="603">
        <v>0</v>
      </c>
      <c r="BR26" s="603">
        <v>0</v>
      </c>
      <c r="BS26" s="603">
        <v>0</v>
      </c>
      <c r="BT26" s="603">
        <v>0</v>
      </c>
      <c r="BU26" s="603">
        <v>0</v>
      </c>
      <c r="BV26" s="603">
        <v>0</v>
      </c>
      <c r="BW26" s="603">
        <v>0</v>
      </c>
      <c r="BX26" s="603">
        <v>0</v>
      </c>
      <c r="BY26" s="603">
        <v>0</v>
      </c>
      <c r="BZ26" s="603">
        <v>0</v>
      </c>
      <c r="CA26" s="603">
        <v>0</v>
      </c>
      <c r="CB26" s="603">
        <v>0</v>
      </c>
      <c r="CC26" s="603">
        <v>0</v>
      </c>
      <c r="CD26" s="603">
        <v>0</v>
      </c>
      <c r="CE26" s="603">
        <v>0</v>
      </c>
      <c r="CF26" s="603">
        <v>0</v>
      </c>
      <c r="CG26" s="603">
        <v>0</v>
      </c>
      <c r="CH26" s="603">
        <v>0</v>
      </c>
      <c r="CI26" s="603">
        <v>0</v>
      </c>
      <c r="CK26" s="1401"/>
    </row>
    <row r="27" spans="1:89" s="1400" customFormat="1">
      <c r="A27" s="1391"/>
      <c r="B27" s="597" t="s">
        <v>363</v>
      </c>
      <c r="C27" s="598" t="s">
        <v>364</v>
      </c>
      <c r="D27" s="599" t="s">
        <v>79</v>
      </c>
      <c r="E27" s="600" t="s">
        <v>146</v>
      </c>
      <c r="F27" s="601">
        <v>2</v>
      </c>
      <c r="G27" s="602">
        <v>0</v>
      </c>
      <c r="H27" s="602">
        <v>0</v>
      </c>
      <c r="I27" s="602">
        <v>0</v>
      </c>
      <c r="J27" s="602">
        <v>0</v>
      </c>
      <c r="K27" s="602">
        <v>0</v>
      </c>
      <c r="L27" s="602">
        <v>0</v>
      </c>
      <c r="M27" s="603">
        <v>0</v>
      </c>
      <c r="N27" s="603">
        <v>0</v>
      </c>
      <c r="O27" s="603">
        <v>0</v>
      </c>
      <c r="P27" s="603">
        <v>0</v>
      </c>
      <c r="Q27" s="603">
        <v>0</v>
      </c>
      <c r="R27" s="603">
        <v>0</v>
      </c>
      <c r="S27" s="603">
        <v>0</v>
      </c>
      <c r="T27" s="603">
        <v>0</v>
      </c>
      <c r="U27" s="603">
        <v>0</v>
      </c>
      <c r="V27" s="603">
        <v>0</v>
      </c>
      <c r="W27" s="603">
        <v>0</v>
      </c>
      <c r="X27" s="603">
        <v>0</v>
      </c>
      <c r="Y27" s="603">
        <v>0</v>
      </c>
      <c r="Z27" s="603">
        <v>0</v>
      </c>
      <c r="AA27" s="603">
        <v>0</v>
      </c>
      <c r="AB27" s="603">
        <v>0</v>
      </c>
      <c r="AC27" s="603">
        <v>0</v>
      </c>
      <c r="AD27" s="603">
        <v>0</v>
      </c>
      <c r="AE27" s="603">
        <v>0</v>
      </c>
      <c r="AF27" s="603">
        <v>0</v>
      </c>
      <c r="AG27" s="603">
        <v>0</v>
      </c>
      <c r="AH27" s="603">
        <v>0</v>
      </c>
      <c r="AI27" s="603">
        <v>0</v>
      </c>
      <c r="AJ27" s="603">
        <v>0</v>
      </c>
      <c r="AK27" s="603">
        <v>0</v>
      </c>
      <c r="AL27" s="603">
        <v>0</v>
      </c>
      <c r="AM27" s="603">
        <v>0</v>
      </c>
      <c r="AN27" s="603">
        <v>0</v>
      </c>
      <c r="AO27" s="603">
        <v>0</v>
      </c>
      <c r="AP27" s="603">
        <v>0</v>
      </c>
      <c r="AQ27" s="603">
        <v>0</v>
      </c>
      <c r="AR27" s="603">
        <v>0</v>
      </c>
      <c r="AS27" s="603">
        <v>0</v>
      </c>
      <c r="AT27" s="603">
        <v>0</v>
      </c>
      <c r="AU27" s="603">
        <v>0</v>
      </c>
      <c r="AV27" s="603">
        <v>0</v>
      </c>
      <c r="AW27" s="603">
        <v>0</v>
      </c>
      <c r="AX27" s="603">
        <v>0</v>
      </c>
      <c r="AY27" s="603">
        <v>0</v>
      </c>
      <c r="AZ27" s="603">
        <v>0</v>
      </c>
      <c r="BA27" s="603">
        <v>0</v>
      </c>
      <c r="BB27" s="603">
        <v>0</v>
      </c>
      <c r="BC27" s="603">
        <v>0</v>
      </c>
      <c r="BD27" s="603">
        <v>0</v>
      </c>
      <c r="BE27" s="603">
        <v>0</v>
      </c>
      <c r="BF27" s="603">
        <v>0</v>
      </c>
      <c r="BG27" s="603">
        <v>0</v>
      </c>
      <c r="BH27" s="603">
        <v>0</v>
      </c>
      <c r="BI27" s="603">
        <v>0</v>
      </c>
      <c r="BJ27" s="603">
        <v>0</v>
      </c>
      <c r="BK27" s="603">
        <v>0</v>
      </c>
      <c r="BL27" s="603">
        <v>0</v>
      </c>
      <c r="BM27" s="603">
        <v>0</v>
      </c>
      <c r="BN27" s="603">
        <v>0</v>
      </c>
      <c r="BO27" s="603">
        <v>0</v>
      </c>
      <c r="BP27" s="603">
        <v>0</v>
      </c>
      <c r="BQ27" s="603">
        <v>0</v>
      </c>
      <c r="BR27" s="603">
        <v>0</v>
      </c>
      <c r="BS27" s="603">
        <v>0</v>
      </c>
      <c r="BT27" s="603">
        <v>0</v>
      </c>
      <c r="BU27" s="603">
        <v>0</v>
      </c>
      <c r="BV27" s="603">
        <v>0</v>
      </c>
      <c r="BW27" s="603">
        <v>0</v>
      </c>
      <c r="BX27" s="603">
        <v>0</v>
      </c>
      <c r="BY27" s="603">
        <v>0</v>
      </c>
      <c r="BZ27" s="603">
        <v>0</v>
      </c>
      <c r="CA27" s="603">
        <v>0</v>
      </c>
      <c r="CB27" s="603">
        <v>0</v>
      </c>
      <c r="CC27" s="603">
        <v>0</v>
      </c>
      <c r="CD27" s="603">
        <v>0</v>
      </c>
      <c r="CE27" s="603">
        <v>0</v>
      </c>
      <c r="CF27" s="603">
        <v>0</v>
      </c>
      <c r="CG27" s="603">
        <v>0</v>
      </c>
      <c r="CH27" s="603">
        <v>0</v>
      </c>
      <c r="CI27" s="604">
        <v>0</v>
      </c>
      <c r="CK27" s="1401"/>
    </row>
    <row r="28" spans="1:89" s="1400" customFormat="1">
      <c r="A28" s="1391"/>
      <c r="B28" s="605" t="s">
        <v>365</v>
      </c>
      <c r="C28" s="598" t="s">
        <v>366</v>
      </c>
      <c r="D28" s="599" t="s">
        <v>79</v>
      </c>
      <c r="E28" s="600" t="s">
        <v>146</v>
      </c>
      <c r="F28" s="601">
        <v>2</v>
      </c>
      <c r="G28" s="602">
        <v>0</v>
      </c>
      <c r="H28" s="602">
        <v>0</v>
      </c>
      <c r="I28" s="602">
        <v>0</v>
      </c>
      <c r="J28" s="602">
        <v>0</v>
      </c>
      <c r="K28" s="602">
        <v>0</v>
      </c>
      <c r="L28" s="602">
        <v>0</v>
      </c>
      <c r="M28" s="603">
        <v>0</v>
      </c>
      <c r="N28" s="603">
        <v>0</v>
      </c>
      <c r="O28" s="603">
        <v>0</v>
      </c>
      <c r="P28" s="603">
        <v>0</v>
      </c>
      <c r="Q28" s="603">
        <v>0</v>
      </c>
      <c r="R28" s="603">
        <v>0</v>
      </c>
      <c r="S28" s="603">
        <v>0</v>
      </c>
      <c r="T28" s="603">
        <v>0</v>
      </c>
      <c r="U28" s="603">
        <v>0</v>
      </c>
      <c r="V28" s="603">
        <v>0</v>
      </c>
      <c r="W28" s="603">
        <v>0</v>
      </c>
      <c r="X28" s="603">
        <v>0</v>
      </c>
      <c r="Y28" s="603">
        <v>0</v>
      </c>
      <c r="Z28" s="603">
        <v>0</v>
      </c>
      <c r="AA28" s="603">
        <v>0</v>
      </c>
      <c r="AB28" s="603">
        <v>0</v>
      </c>
      <c r="AC28" s="603">
        <v>0</v>
      </c>
      <c r="AD28" s="603">
        <v>0</v>
      </c>
      <c r="AE28" s="603">
        <v>0</v>
      </c>
      <c r="AF28" s="603">
        <v>0</v>
      </c>
      <c r="AG28" s="603">
        <v>0</v>
      </c>
      <c r="AH28" s="603">
        <v>0</v>
      </c>
      <c r="AI28" s="603">
        <v>0</v>
      </c>
      <c r="AJ28" s="603">
        <v>0</v>
      </c>
      <c r="AK28" s="603">
        <v>0</v>
      </c>
      <c r="AL28" s="603">
        <v>0</v>
      </c>
      <c r="AM28" s="603">
        <v>0</v>
      </c>
      <c r="AN28" s="603">
        <v>0</v>
      </c>
      <c r="AO28" s="603">
        <v>0</v>
      </c>
      <c r="AP28" s="603">
        <v>0</v>
      </c>
      <c r="AQ28" s="603">
        <v>0</v>
      </c>
      <c r="AR28" s="603">
        <v>0</v>
      </c>
      <c r="AS28" s="603">
        <v>0</v>
      </c>
      <c r="AT28" s="603">
        <v>0</v>
      </c>
      <c r="AU28" s="603">
        <v>0</v>
      </c>
      <c r="AV28" s="603">
        <v>0</v>
      </c>
      <c r="AW28" s="603">
        <v>0</v>
      </c>
      <c r="AX28" s="603">
        <v>0</v>
      </c>
      <c r="AY28" s="603">
        <v>0</v>
      </c>
      <c r="AZ28" s="603">
        <v>0</v>
      </c>
      <c r="BA28" s="603">
        <v>0</v>
      </c>
      <c r="BB28" s="603">
        <v>0</v>
      </c>
      <c r="BC28" s="603">
        <v>0</v>
      </c>
      <c r="BD28" s="603">
        <v>0</v>
      </c>
      <c r="BE28" s="603">
        <v>0</v>
      </c>
      <c r="BF28" s="603">
        <v>0</v>
      </c>
      <c r="BG28" s="603">
        <v>0</v>
      </c>
      <c r="BH28" s="603">
        <v>0</v>
      </c>
      <c r="BI28" s="603">
        <v>0</v>
      </c>
      <c r="BJ28" s="603">
        <v>0</v>
      </c>
      <c r="BK28" s="603">
        <v>0</v>
      </c>
      <c r="BL28" s="603">
        <v>0</v>
      </c>
      <c r="BM28" s="603">
        <v>0</v>
      </c>
      <c r="BN28" s="603">
        <v>0</v>
      </c>
      <c r="BO28" s="603">
        <v>0</v>
      </c>
      <c r="BP28" s="603">
        <v>0</v>
      </c>
      <c r="BQ28" s="603">
        <v>0</v>
      </c>
      <c r="BR28" s="603">
        <v>0</v>
      </c>
      <c r="BS28" s="603">
        <v>0</v>
      </c>
      <c r="BT28" s="603">
        <v>0</v>
      </c>
      <c r="BU28" s="603">
        <v>0</v>
      </c>
      <c r="BV28" s="603">
        <v>0</v>
      </c>
      <c r="BW28" s="603">
        <v>0</v>
      </c>
      <c r="BX28" s="603">
        <v>0</v>
      </c>
      <c r="BY28" s="603">
        <v>0</v>
      </c>
      <c r="BZ28" s="603">
        <v>0</v>
      </c>
      <c r="CA28" s="603">
        <v>0</v>
      </c>
      <c r="CB28" s="603">
        <v>0</v>
      </c>
      <c r="CC28" s="603">
        <v>0</v>
      </c>
      <c r="CD28" s="603">
        <v>0</v>
      </c>
      <c r="CE28" s="603">
        <v>0</v>
      </c>
      <c r="CF28" s="603">
        <v>0</v>
      </c>
      <c r="CG28" s="603">
        <v>0</v>
      </c>
      <c r="CH28" s="603">
        <v>0</v>
      </c>
      <c r="CI28" s="604">
        <v>0</v>
      </c>
      <c r="CK28" s="1401"/>
    </row>
    <row r="29" spans="1:89" s="1400" customFormat="1">
      <c r="A29" s="1391"/>
      <c r="B29" s="605" t="s">
        <v>367</v>
      </c>
      <c r="C29" s="598" t="s">
        <v>368</v>
      </c>
      <c r="D29" s="599" t="s">
        <v>79</v>
      </c>
      <c r="E29" s="600" t="s">
        <v>146</v>
      </c>
      <c r="F29" s="601">
        <v>2</v>
      </c>
      <c r="G29" s="602">
        <v>-41.6</v>
      </c>
      <c r="H29" s="602">
        <v>-44.18</v>
      </c>
      <c r="I29" s="602">
        <v>-41.97</v>
      </c>
      <c r="J29" s="602">
        <v>-41.6</v>
      </c>
      <c r="K29" s="602">
        <v>-41.6</v>
      </c>
      <c r="L29" s="602">
        <v>-41.6</v>
      </c>
      <c r="M29" s="603">
        <v>-42.06</v>
      </c>
      <c r="N29" s="603">
        <v>-42.06</v>
      </c>
      <c r="O29" s="603">
        <v>-42.06</v>
      </c>
      <c r="P29" s="603">
        <v>-42.06</v>
      </c>
      <c r="Q29" s="603">
        <v>-42.06</v>
      </c>
      <c r="R29" s="603">
        <v>-42.06</v>
      </c>
      <c r="S29" s="603">
        <v>-42.06</v>
      </c>
      <c r="T29" s="603">
        <v>-42.06</v>
      </c>
      <c r="U29" s="603">
        <v>-42.06</v>
      </c>
      <c r="V29" s="603">
        <v>-42.06</v>
      </c>
      <c r="W29" s="603">
        <v>-42.06</v>
      </c>
      <c r="X29" s="603">
        <v>-42.06</v>
      </c>
      <c r="Y29" s="603">
        <v>-42.06</v>
      </c>
      <c r="Z29" s="603">
        <v>-42.06</v>
      </c>
      <c r="AA29" s="603">
        <v>-42.06</v>
      </c>
      <c r="AB29" s="603">
        <v>-42.06</v>
      </c>
      <c r="AC29" s="603">
        <v>-42.06</v>
      </c>
      <c r="AD29" s="603">
        <v>-42.06</v>
      </c>
      <c r="AE29" s="603">
        <v>-42.06</v>
      </c>
      <c r="AF29" s="603">
        <v>-42.06</v>
      </c>
      <c r="AG29" s="603">
        <v>-42.06</v>
      </c>
      <c r="AH29" s="603">
        <v>-42.06</v>
      </c>
      <c r="AI29" s="603">
        <v>-42.06</v>
      </c>
      <c r="AJ29" s="603">
        <v>-42.06</v>
      </c>
      <c r="AK29" s="603">
        <v>-42.06</v>
      </c>
      <c r="AL29" s="603">
        <v>-42.06</v>
      </c>
      <c r="AM29" s="603">
        <v>-42.06</v>
      </c>
      <c r="AN29" s="603">
        <v>-42.06</v>
      </c>
      <c r="AO29" s="603">
        <v>-42.06</v>
      </c>
      <c r="AP29" s="603">
        <v>-42.06</v>
      </c>
      <c r="AQ29" s="603">
        <v>-42.06</v>
      </c>
      <c r="AR29" s="603">
        <v>-42.06</v>
      </c>
      <c r="AS29" s="603">
        <v>-42.06</v>
      </c>
      <c r="AT29" s="603">
        <v>-42.06</v>
      </c>
      <c r="AU29" s="603">
        <v>-42.06</v>
      </c>
      <c r="AV29" s="603">
        <v>-42.06</v>
      </c>
      <c r="AW29" s="603">
        <v>-42.06</v>
      </c>
      <c r="AX29" s="603">
        <v>-42.06</v>
      </c>
      <c r="AY29" s="603">
        <v>-42.06</v>
      </c>
      <c r="AZ29" s="603">
        <v>-42.06</v>
      </c>
      <c r="BA29" s="603">
        <v>-42.06</v>
      </c>
      <c r="BB29" s="603">
        <v>-42.06</v>
      </c>
      <c r="BC29" s="603">
        <v>-42.06</v>
      </c>
      <c r="BD29" s="603">
        <v>-42.06</v>
      </c>
      <c r="BE29" s="603">
        <v>-42.06</v>
      </c>
      <c r="BF29" s="603">
        <v>-42.06</v>
      </c>
      <c r="BG29" s="603">
        <v>-42.06</v>
      </c>
      <c r="BH29" s="603">
        <v>-42.06</v>
      </c>
      <c r="BI29" s="603">
        <v>-42.06</v>
      </c>
      <c r="BJ29" s="603">
        <v>-42.06</v>
      </c>
      <c r="BK29" s="603">
        <v>-42.06</v>
      </c>
      <c r="BL29" s="603">
        <v>-42.06</v>
      </c>
      <c r="BM29" s="603">
        <v>-42.06</v>
      </c>
      <c r="BN29" s="603">
        <v>-42.06</v>
      </c>
      <c r="BO29" s="603">
        <v>-42.06</v>
      </c>
      <c r="BP29" s="603">
        <v>-42.06</v>
      </c>
      <c r="BQ29" s="603">
        <v>-42.06</v>
      </c>
      <c r="BR29" s="603">
        <v>-42.06</v>
      </c>
      <c r="BS29" s="603">
        <v>-42.06</v>
      </c>
      <c r="BT29" s="603">
        <v>-42.06</v>
      </c>
      <c r="BU29" s="603">
        <v>-42.06</v>
      </c>
      <c r="BV29" s="603">
        <v>-42.06</v>
      </c>
      <c r="BW29" s="603">
        <v>-42.06</v>
      </c>
      <c r="BX29" s="603">
        <v>-42.06</v>
      </c>
      <c r="BY29" s="603">
        <v>-42.06</v>
      </c>
      <c r="BZ29" s="603">
        <v>-42.06</v>
      </c>
      <c r="CA29" s="603">
        <v>-42.06</v>
      </c>
      <c r="CB29" s="603">
        <v>-42.06</v>
      </c>
      <c r="CC29" s="603">
        <v>-42.06</v>
      </c>
      <c r="CD29" s="603">
        <v>-42.06</v>
      </c>
      <c r="CE29" s="603">
        <v>-42.06</v>
      </c>
      <c r="CF29" s="603">
        <v>-42.06</v>
      </c>
      <c r="CG29" s="603">
        <v>-42.06</v>
      </c>
      <c r="CH29" s="603">
        <v>-42.06</v>
      </c>
      <c r="CI29" s="603">
        <v>-42.06</v>
      </c>
      <c r="CK29" s="1401"/>
    </row>
    <row r="30" spans="1:89" s="1400" customFormat="1">
      <c r="A30" s="1391"/>
      <c r="B30" s="605" t="s">
        <v>369</v>
      </c>
      <c r="C30" s="598" t="s">
        <v>370</v>
      </c>
      <c r="D30" s="599" t="s">
        <v>79</v>
      </c>
      <c r="E30" s="600" t="s">
        <v>146</v>
      </c>
      <c r="F30" s="601">
        <v>2</v>
      </c>
      <c r="G30" s="602">
        <v>339.22</v>
      </c>
      <c r="H30" s="602">
        <v>339.22</v>
      </c>
      <c r="I30" s="602">
        <v>339.22</v>
      </c>
      <c r="J30" s="602">
        <v>339.22</v>
      </c>
      <c r="K30" s="602">
        <v>339.22</v>
      </c>
      <c r="L30" s="602">
        <v>339.22</v>
      </c>
      <c r="M30" s="606">
        <v>339.22</v>
      </c>
      <c r="N30" s="606">
        <v>339.22</v>
      </c>
      <c r="O30" s="606">
        <v>339.22</v>
      </c>
      <c r="P30" s="606">
        <v>339.22</v>
      </c>
      <c r="Q30" s="606">
        <v>339.22</v>
      </c>
      <c r="R30" s="606">
        <v>339.22</v>
      </c>
      <c r="S30" s="606">
        <v>339.22</v>
      </c>
      <c r="T30" s="606">
        <v>339.22</v>
      </c>
      <c r="U30" s="606">
        <v>339.22</v>
      </c>
      <c r="V30" s="606">
        <v>339.22</v>
      </c>
      <c r="W30" s="606">
        <v>339.22</v>
      </c>
      <c r="X30" s="606">
        <v>339.22</v>
      </c>
      <c r="Y30" s="606">
        <v>339.22</v>
      </c>
      <c r="Z30" s="606">
        <v>339.22</v>
      </c>
      <c r="AA30" s="606">
        <v>339.22</v>
      </c>
      <c r="AB30" s="606">
        <v>339.22</v>
      </c>
      <c r="AC30" s="606">
        <v>339.22</v>
      </c>
      <c r="AD30" s="606">
        <v>339.22</v>
      </c>
      <c r="AE30" s="606">
        <v>339.22</v>
      </c>
      <c r="AF30" s="606">
        <v>339.22</v>
      </c>
      <c r="AG30" s="606">
        <v>339.22</v>
      </c>
      <c r="AH30" s="606">
        <v>339.22</v>
      </c>
      <c r="AI30" s="606">
        <v>339.22</v>
      </c>
      <c r="AJ30" s="606">
        <v>339.22</v>
      </c>
      <c r="AK30" s="606">
        <v>339.22</v>
      </c>
      <c r="AL30" s="606">
        <v>339.22</v>
      </c>
      <c r="AM30" s="606">
        <v>339.22</v>
      </c>
      <c r="AN30" s="606">
        <v>339.22</v>
      </c>
      <c r="AO30" s="606">
        <v>339.22</v>
      </c>
      <c r="AP30" s="606">
        <v>339.22</v>
      </c>
      <c r="AQ30" s="606">
        <v>339.22</v>
      </c>
      <c r="AR30" s="606">
        <v>339.22</v>
      </c>
      <c r="AS30" s="606">
        <v>339.22</v>
      </c>
      <c r="AT30" s="606">
        <v>339.22</v>
      </c>
      <c r="AU30" s="606">
        <v>339.22</v>
      </c>
      <c r="AV30" s="606">
        <v>339.22</v>
      </c>
      <c r="AW30" s="606">
        <v>339.22</v>
      </c>
      <c r="AX30" s="606">
        <v>339.22</v>
      </c>
      <c r="AY30" s="606">
        <v>339.22</v>
      </c>
      <c r="AZ30" s="606">
        <v>339.22</v>
      </c>
      <c r="BA30" s="606">
        <v>339.22</v>
      </c>
      <c r="BB30" s="606">
        <v>339.22</v>
      </c>
      <c r="BC30" s="606">
        <v>339.22</v>
      </c>
      <c r="BD30" s="606">
        <v>339.22</v>
      </c>
      <c r="BE30" s="606">
        <v>339.22</v>
      </c>
      <c r="BF30" s="606">
        <v>339.22</v>
      </c>
      <c r="BG30" s="606">
        <v>339.22</v>
      </c>
      <c r="BH30" s="606">
        <v>339.22</v>
      </c>
      <c r="BI30" s="606">
        <v>339.22</v>
      </c>
      <c r="BJ30" s="606">
        <v>339.22</v>
      </c>
      <c r="BK30" s="606">
        <v>339.22</v>
      </c>
      <c r="BL30" s="606">
        <v>339.22</v>
      </c>
      <c r="BM30" s="606">
        <v>339.22</v>
      </c>
      <c r="BN30" s="606">
        <v>339.22</v>
      </c>
      <c r="BO30" s="606">
        <v>339.22</v>
      </c>
      <c r="BP30" s="606">
        <v>339.22</v>
      </c>
      <c r="BQ30" s="606">
        <v>339.22</v>
      </c>
      <c r="BR30" s="606">
        <v>339.22</v>
      </c>
      <c r="BS30" s="606">
        <v>339.22</v>
      </c>
      <c r="BT30" s="606">
        <v>339.22</v>
      </c>
      <c r="BU30" s="606">
        <v>339.22</v>
      </c>
      <c r="BV30" s="606">
        <v>339.22</v>
      </c>
      <c r="BW30" s="606">
        <v>339.22</v>
      </c>
      <c r="BX30" s="606">
        <v>339.22</v>
      </c>
      <c r="BY30" s="606">
        <v>339.22</v>
      </c>
      <c r="BZ30" s="606">
        <v>339.22</v>
      </c>
      <c r="CA30" s="606">
        <v>339.22</v>
      </c>
      <c r="CB30" s="606">
        <v>339.22</v>
      </c>
      <c r="CC30" s="606">
        <v>339.22</v>
      </c>
      <c r="CD30" s="606">
        <v>339.22</v>
      </c>
      <c r="CE30" s="606">
        <v>339.22</v>
      </c>
      <c r="CF30" s="606">
        <v>339.22</v>
      </c>
      <c r="CG30" s="606">
        <v>339.22</v>
      </c>
      <c r="CH30" s="606">
        <v>339.22</v>
      </c>
      <c r="CI30" s="606">
        <v>339.22</v>
      </c>
      <c r="CK30" s="1401"/>
    </row>
    <row r="31" spans="1:89" s="1400" customFormat="1">
      <c r="A31" s="1391"/>
      <c r="B31" s="605" t="s">
        <v>371</v>
      </c>
      <c r="C31" s="608" t="s">
        <v>372</v>
      </c>
      <c r="D31" s="599" t="s">
        <v>373</v>
      </c>
      <c r="E31" s="600" t="s">
        <v>146</v>
      </c>
      <c r="F31" s="601">
        <v>2</v>
      </c>
      <c r="G31" s="609">
        <f>G30+G32</f>
        <v>336.92</v>
      </c>
      <c r="H31" s="609">
        <f t="shared" ref="H31:BS31" si="0">H30+H32</f>
        <v>336.63000000000005</v>
      </c>
      <c r="I31" s="609">
        <f t="shared" si="0"/>
        <v>336.34000000000003</v>
      </c>
      <c r="J31" s="609">
        <f t="shared" si="0"/>
        <v>336.06</v>
      </c>
      <c r="K31" s="609">
        <f t="shared" si="0"/>
        <v>335.77000000000004</v>
      </c>
      <c r="L31" s="609">
        <f t="shared" si="0"/>
        <v>341.83000000000004</v>
      </c>
      <c r="M31" s="609">
        <f t="shared" si="0"/>
        <v>342.1</v>
      </c>
      <c r="N31" s="609">
        <f t="shared" si="0"/>
        <v>341.99</v>
      </c>
      <c r="O31" s="609">
        <f t="shared" si="0"/>
        <v>341.88000000000005</v>
      </c>
      <c r="P31" s="609">
        <f t="shared" si="0"/>
        <v>341.77000000000004</v>
      </c>
      <c r="Q31" s="609">
        <f t="shared" si="0"/>
        <v>322.88</v>
      </c>
      <c r="R31" s="609">
        <f t="shared" si="0"/>
        <v>319.09800000000001</v>
      </c>
      <c r="S31" s="609">
        <f t="shared" si="0"/>
        <v>315.31600000000003</v>
      </c>
      <c r="T31" s="609">
        <f t="shared" si="0"/>
        <v>311.54400000000004</v>
      </c>
      <c r="U31" s="609">
        <f t="shared" si="0"/>
        <v>307.76200000000006</v>
      </c>
      <c r="V31" s="609">
        <f t="shared" si="0"/>
        <v>303.98</v>
      </c>
      <c r="W31" s="609">
        <f t="shared" si="0"/>
        <v>301.66800000000001</v>
      </c>
      <c r="X31" s="609">
        <f t="shared" si="0"/>
        <v>299.35600000000005</v>
      </c>
      <c r="Y31" s="609">
        <f t="shared" si="0"/>
        <v>297.04400000000004</v>
      </c>
      <c r="Z31" s="609">
        <f t="shared" si="0"/>
        <v>295.73200000000003</v>
      </c>
      <c r="AA31" s="609">
        <f t="shared" si="0"/>
        <v>292.42</v>
      </c>
      <c r="AB31" s="609">
        <f t="shared" si="0"/>
        <v>292.27000000000004</v>
      </c>
      <c r="AC31" s="609">
        <f t="shared" si="0"/>
        <v>292.13000000000005</v>
      </c>
      <c r="AD31" s="609">
        <f t="shared" si="0"/>
        <v>291.98</v>
      </c>
      <c r="AE31" s="609">
        <f t="shared" si="0"/>
        <v>291.84000000000003</v>
      </c>
      <c r="AF31" s="609">
        <f t="shared" si="0"/>
        <v>291.69000000000005</v>
      </c>
      <c r="AG31" s="609">
        <f t="shared" si="0"/>
        <v>291.58000000000004</v>
      </c>
      <c r="AH31" s="609">
        <f t="shared" si="0"/>
        <v>291.47000000000003</v>
      </c>
      <c r="AI31" s="609">
        <f t="shared" si="0"/>
        <v>291.36</v>
      </c>
      <c r="AJ31" s="609">
        <f t="shared" si="0"/>
        <v>291.25</v>
      </c>
      <c r="AK31" s="609">
        <f t="shared" si="0"/>
        <v>291.14000000000004</v>
      </c>
      <c r="AL31" s="609">
        <f t="shared" si="0"/>
        <v>290.99</v>
      </c>
      <c r="AM31" s="609">
        <f t="shared" si="0"/>
        <v>290.85000000000002</v>
      </c>
      <c r="AN31" s="609">
        <f t="shared" si="0"/>
        <v>290.70000000000005</v>
      </c>
      <c r="AO31" s="609">
        <f t="shared" si="0"/>
        <v>290.56</v>
      </c>
      <c r="AP31" s="609">
        <f t="shared" si="0"/>
        <v>290.35000000000002</v>
      </c>
      <c r="AQ31" s="609">
        <f t="shared" si="0"/>
        <v>290.3</v>
      </c>
      <c r="AR31" s="609">
        <f t="shared" si="0"/>
        <v>290.19000000000005</v>
      </c>
      <c r="AS31" s="609">
        <f t="shared" si="0"/>
        <v>290.08000000000004</v>
      </c>
      <c r="AT31" s="609">
        <f t="shared" si="0"/>
        <v>289.97000000000003</v>
      </c>
      <c r="AU31" s="609">
        <f t="shared" si="0"/>
        <v>289.86</v>
      </c>
      <c r="AV31" s="609">
        <f t="shared" si="0"/>
        <v>289.71000000000004</v>
      </c>
      <c r="AW31" s="609">
        <f t="shared" si="0"/>
        <v>289.57000000000005</v>
      </c>
      <c r="AX31" s="609">
        <f t="shared" si="0"/>
        <v>289.42</v>
      </c>
      <c r="AY31" s="609">
        <f t="shared" si="0"/>
        <v>289.28000000000003</v>
      </c>
      <c r="AZ31" s="609">
        <f t="shared" si="0"/>
        <v>289.13000000000005</v>
      </c>
      <c r="BA31" s="609">
        <f t="shared" si="0"/>
        <v>289.02000000000004</v>
      </c>
      <c r="BB31" s="609">
        <f t="shared" si="0"/>
        <v>288.91000000000003</v>
      </c>
      <c r="BC31" s="609">
        <f t="shared" si="0"/>
        <v>288.81</v>
      </c>
      <c r="BD31" s="609">
        <f t="shared" si="0"/>
        <v>288.70000000000005</v>
      </c>
      <c r="BE31" s="609">
        <f t="shared" si="0"/>
        <v>288.59000000000003</v>
      </c>
      <c r="BF31" s="609">
        <f t="shared" si="0"/>
        <v>288.44000000000005</v>
      </c>
      <c r="BG31" s="609">
        <f t="shared" si="0"/>
        <v>288.3</v>
      </c>
      <c r="BH31" s="609">
        <f t="shared" si="0"/>
        <v>288.15000000000003</v>
      </c>
      <c r="BI31" s="609">
        <f t="shared" si="0"/>
        <v>288.01000000000005</v>
      </c>
      <c r="BJ31" s="609">
        <f t="shared" si="0"/>
        <v>287.86</v>
      </c>
      <c r="BK31" s="609">
        <f t="shared" si="0"/>
        <v>288.71000000000004</v>
      </c>
      <c r="BL31" s="609">
        <f t="shared" si="0"/>
        <v>287.57000000000005</v>
      </c>
      <c r="BM31" s="609">
        <f t="shared" si="0"/>
        <v>287.42</v>
      </c>
      <c r="BN31" s="609">
        <f t="shared" si="0"/>
        <v>287.28000000000003</v>
      </c>
      <c r="BO31" s="609">
        <f t="shared" si="0"/>
        <v>287.13000000000005</v>
      </c>
      <c r="BP31" s="609">
        <f t="shared" si="0"/>
        <v>287.02000000000004</v>
      </c>
      <c r="BQ31" s="609">
        <f t="shared" si="0"/>
        <v>286.91000000000003</v>
      </c>
      <c r="BR31" s="609">
        <f t="shared" si="0"/>
        <v>286.8</v>
      </c>
      <c r="BS31" s="609">
        <f t="shared" si="0"/>
        <v>286.69000000000005</v>
      </c>
      <c r="BT31" s="609">
        <f t="shared" ref="BT31:CI31" si="1">BT30+BT32</f>
        <v>286.58000000000004</v>
      </c>
      <c r="BU31" s="609">
        <f t="shared" si="1"/>
        <v>286.43</v>
      </c>
      <c r="BV31" s="609">
        <f t="shared" si="1"/>
        <v>286.29000000000002</v>
      </c>
      <c r="BW31" s="609">
        <f t="shared" si="1"/>
        <v>286.14000000000004</v>
      </c>
      <c r="BX31" s="609">
        <f t="shared" si="1"/>
        <v>286</v>
      </c>
      <c r="BY31" s="609">
        <f t="shared" si="1"/>
        <v>285.85000000000002</v>
      </c>
      <c r="BZ31" s="609">
        <f t="shared" si="1"/>
        <v>285.70000000000005</v>
      </c>
      <c r="CA31" s="609">
        <f t="shared" si="1"/>
        <v>285.56</v>
      </c>
      <c r="CB31" s="609">
        <f t="shared" si="1"/>
        <v>285.41000000000003</v>
      </c>
      <c r="CC31" s="609">
        <f t="shared" si="1"/>
        <v>285.27000000000004</v>
      </c>
      <c r="CD31" s="609">
        <f t="shared" si="1"/>
        <v>285.12</v>
      </c>
      <c r="CE31" s="609">
        <f t="shared" si="1"/>
        <v>284.97000000000003</v>
      </c>
      <c r="CF31" s="609">
        <f t="shared" si="1"/>
        <v>284.83000000000004</v>
      </c>
      <c r="CG31" s="609">
        <f t="shared" si="1"/>
        <v>284.68</v>
      </c>
      <c r="CH31" s="609">
        <f t="shared" si="1"/>
        <v>284.54000000000002</v>
      </c>
      <c r="CI31" s="610">
        <f t="shared" si="1"/>
        <v>284.39000000000004</v>
      </c>
      <c r="CK31" s="1401"/>
    </row>
    <row r="32" spans="1:89" s="1400" customFormat="1" ht="28.5">
      <c r="A32" s="1391"/>
      <c r="B32" s="611" t="s">
        <v>374</v>
      </c>
      <c r="C32" s="612" t="s">
        <v>375</v>
      </c>
      <c r="D32" s="612" t="s">
        <v>376</v>
      </c>
      <c r="E32" s="613" t="s">
        <v>146</v>
      </c>
      <c r="F32" s="601">
        <v>2</v>
      </c>
      <c r="G32" s="609">
        <f>SUM(G33:G38)</f>
        <v>-2.2999999999999998</v>
      </c>
      <c r="H32" s="609">
        <f t="shared" ref="H32:BS32" si="2">SUM(H33:H38)</f>
        <v>-2.59</v>
      </c>
      <c r="I32" s="609">
        <f t="shared" si="2"/>
        <v>-2.88</v>
      </c>
      <c r="J32" s="609">
        <f t="shared" si="2"/>
        <v>-3.16</v>
      </c>
      <c r="K32" s="609">
        <f t="shared" si="2"/>
        <v>-3.45</v>
      </c>
      <c r="L32" s="609">
        <f t="shared" si="2"/>
        <v>2.6099999999999994</v>
      </c>
      <c r="M32" s="614">
        <f t="shared" si="2"/>
        <v>2.8799999999999994</v>
      </c>
      <c r="N32" s="614">
        <f t="shared" si="2"/>
        <v>2.7699999999999996</v>
      </c>
      <c r="O32" s="614">
        <f t="shared" si="2"/>
        <v>2.6599999999999997</v>
      </c>
      <c r="P32" s="614">
        <f t="shared" si="2"/>
        <v>2.5499999999999998</v>
      </c>
      <c r="Q32" s="614">
        <f t="shared" si="2"/>
        <v>-16.340000000000003</v>
      </c>
      <c r="R32" s="614">
        <f>SUM(R33:R38)</f>
        <v>-20.122</v>
      </c>
      <c r="S32" s="614">
        <f t="shared" si="2"/>
        <v>-23.904000000000003</v>
      </c>
      <c r="T32" s="614">
        <f t="shared" si="2"/>
        <v>-27.676000000000002</v>
      </c>
      <c r="U32" s="614">
        <f t="shared" si="2"/>
        <v>-31.457999999999998</v>
      </c>
      <c r="V32" s="614">
        <f t="shared" si="2"/>
        <v>-35.24</v>
      </c>
      <c r="W32" s="614">
        <f t="shared" si="2"/>
        <v>-37.552</v>
      </c>
      <c r="X32" s="614">
        <f t="shared" si="2"/>
        <v>-39.863999999999997</v>
      </c>
      <c r="Y32" s="614">
        <f t="shared" si="2"/>
        <v>-42.176000000000002</v>
      </c>
      <c r="Z32" s="614">
        <f t="shared" si="2"/>
        <v>-43.488</v>
      </c>
      <c r="AA32" s="614">
        <f t="shared" si="2"/>
        <v>-46.800000000000004</v>
      </c>
      <c r="AB32" s="614">
        <f t="shared" si="2"/>
        <v>-46.949999999999996</v>
      </c>
      <c r="AC32" s="614">
        <f t="shared" si="2"/>
        <v>-47.089999999999996</v>
      </c>
      <c r="AD32" s="614">
        <f t="shared" si="2"/>
        <v>-47.24</v>
      </c>
      <c r="AE32" s="614">
        <f t="shared" si="2"/>
        <v>-47.38</v>
      </c>
      <c r="AF32" s="614">
        <f t="shared" si="2"/>
        <v>-47.53</v>
      </c>
      <c r="AG32" s="614">
        <f t="shared" si="2"/>
        <v>-47.64</v>
      </c>
      <c r="AH32" s="614">
        <f t="shared" si="2"/>
        <v>-47.75</v>
      </c>
      <c r="AI32" s="614">
        <f t="shared" si="2"/>
        <v>-47.860000000000007</v>
      </c>
      <c r="AJ32" s="614">
        <f t="shared" si="2"/>
        <v>-47.970000000000006</v>
      </c>
      <c r="AK32" s="614">
        <f t="shared" si="2"/>
        <v>-48.080000000000005</v>
      </c>
      <c r="AL32" s="614">
        <f t="shared" si="2"/>
        <v>-48.23</v>
      </c>
      <c r="AM32" s="614">
        <f t="shared" si="2"/>
        <v>-48.37</v>
      </c>
      <c r="AN32" s="614">
        <f t="shared" si="2"/>
        <v>-48.52</v>
      </c>
      <c r="AO32" s="614">
        <f t="shared" si="2"/>
        <v>-48.660000000000004</v>
      </c>
      <c r="AP32" s="614">
        <f t="shared" si="2"/>
        <v>-48.87</v>
      </c>
      <c r="AQ32" s="614">
        <f t="shared" si="2"/>
        <v>-48.92</v>
      </c>
      <c r="AR32" s="614">
        <f t="shared" si="2"/>
        <v>-49.03</v>
      </c>
      <c r="AS32" s="614">
        <f t="shared" si="2"/>
        <v>-49.14</v>
      </c>
      <c r="AT32" s="614">
        <f t="shared" si="2"/>
        <v>-49.25</v>
      </c>
      <c r="AU32" s="614">
        <f t="shared" si="2"/>
        <v>-49.360000000000007</v>
      </c>
      <c r="AV32" s="614">
        <f t="shared" si="2"/>
        <v>-49.51</v>
      </c>
      <c r="AW32" s="614">
        <f t="shared" si="2"/>
        <v>-49.65</v>
      </c>
      <c r="AX32" s="614">
        <f t="shared" si="2"/>
        <v>-49.800000000000004</v>
      </c>
      <c r="AY32" s="614">
        <f t="shared" si="2"/>
        <v>-49.940000000000005</v>
      </c>
      <c r="AZ32" s="614">
        <f t="shared" si="2"/>
        <v>-50.089999999999996</v>
      </c>
      <c r="BA32" s="614">
        <f t="shared" si="2"/>
        <v>-50.199999999999996</v>
      </c>
      <c r="BB32" s="614">
        <f t="shared" si="2"/>
        <v>-50.309999999999995</v>
      </c>
      <c r="BC32" s="614">
        <f t="shared" si="2"/>
        <v>-50.410000000000004</v>
      </c>
      <c r="BD32" s="614">
        <f t="shared" si="2"/>
        <v>-50.52</v>
      </c>
      <c r="BE32" s="614">
        <f t="shared" si="2"/>
        <v>-50.63</v>
      </c>
      <c r="BF32" s="614">
        <f t="shared" si="2"/>
        <v>-50.78</v>
      </c>
      <c r="BG32" s="614">
        <f t="shared" si="2"/>
        <v>-50.92</v>
      </c>
      <c r="BH32" s="614">
        <f t="shared" si="2"/>
        <v>-51.07</v>
      </c>
      <c r="BI32" s="614">
        <f t="shared" si="2"/>
        <v>-51.21</v>
      </c>
      <c r="BJ32" s="614">
        <f t="shared" si="2"/>
        <v>-51.360000000000007</v>
      </c>
      <c r="BK32" s="614">
        <f t="shared" si="2"/>
        <v>-50.51</v>
      </c>
      <c r="BL32" s="614">
        <f t="shared" si="2"/>
        <v>-51.65</v>
      </c>
      <c r="BM32" s="614">
        <f t="shared" si="2"/>
        <v>-51.800000000000004</v>
      </c>
      <c r="BN32" s="614">
        <f t="shared" si="2"/>
        <v>-51.940000000000005</v>
      </c>
      <c r="BO32" s="614">
        <f t="shared" si="2"/>
        <v>-52.089999999999996</v>
      </c>
      <c r="BP32" s="614">
        <f t="shared" si="2"/>
        <v>-52.199999999999996</v>
      </c>
      <c r="BQ32" s="614">
        <f t="shared" si="2"/>
        <v>-52.309999999999995</v>
      </c>
      <c r="BR32" s="614">
        <f t="shared" si="2"/>
        <v>-52.42</v>
      </c>
      <c r="BS32" s="614">
        <f t="shared" si="2"/>
        <v>-52.53</v>
      </c>
      <c r="BT32" s="614">
        <f t="shared" ref="BT32:CI32" si="3">SUM(BT33:BT38)</f>
        <v>-52.64</v>
      </c>
      <c r="BU32" s="614">
        <f t="shared" si="3"/>
        <v>-52.79</v>
      </c>
      <c r="BV32" s="614">
        <f t="shared" si="3"/>
        <v>-52.93</v>
      </c>
      <c r="BW32" s="614">
        <f t="shared" si="3"/>
        <v>-53.080000000000005</v>
      </c>
      <c r="BX32" s="614">
        <f t="shared" si="3"/>
        <v>-53.220000000000006</v>
      </c>
      <c r="BY32" s="614">
        <f t="shared" si="3"/>
        <v>-53.37</v>
      </c>
      <c r="BZ32" s="614">
        <f t="shared" si="3"/>
        <v>-53.52</v>
      </c>
      <c r="CA32" s="614">
        <f t="shared" si="3"/>
        <v>-53.660000000000004</v>
      </c>
      <c r="CB32" s="614">
        <f t="shared" si="3"/>
        <v>-53.809999999999995</v>
      </c>
      <c r="CC32" s="614">
        <f t="shared" si="3"/>
        <v>-53.949999999999996</v>
      </c>
      <c r="CD32" s="614">
        <f t="shared" si="3"/>
        <v>-54.1</v>
      </c>
      <c r="CE32" s="614">
        <f t="shared" si="3"/>
        <v>-54.250000000000007</v>
      </c>
      <c r="CF32" s="614">
        <f t="shared" si="3"/>
        <v>-54.39</v>
      </c>
      <c r="CG32" s="614">
        <f t="shared" si="3"/>
        <v>-54.54</v>
      </c>
      <c r="CH32" s="614">
        <f t="shared" si="3"/>
        <v>-54.68</v>
      </c>
      <c r="CI32" s="610">
        <f t="shared" si="3"/>
        <v>-54.830000000000005</v>
      </c>
      <c r="CK32" s="1401"/>
    </row>
    <row r="33" spans="1:89" s="1400" customFormat="1">
      <c r="A33" s="1391"/>
      <c r="B33" s="605" t="s">
        <v>377</v>
      </c>
      <c r="C33" s="608" t="s">
        <v>378</v>
      </c>
      <c r="D33" s="599" t="s">
        <v>79</v>
      </c>
      <c r="E33" s="600" t="s">
        <v>146</v>
      </c>
      <c r="F33" s="601">
        <v>2</v>
      </c>
      <c r="G33" s="602">
        <v>-2.2999999999999998</v>
      </c>
      <c r="H33" s="602">
        <v>-2.59</v>
      </c>
      <c r="I33" s="602">
        <v>-2.88</v>
      </c>
      <c r="J33" s="602">
        <v>-3.16</v>
      </c>
      <c r="K33" s="602">
        <v>-3.45</v>
      </c>
      <c r="L33" s="602">
        <v>-3.74</v>
      </c>
      <c r="M33" s="1543">
        <v>-3.47</v>
      </c>
      <c r="N33" s="1543">
        <v>-3.58</v>
      </c>
      <c r="O33" s="1543">
        <v>-3.69</v>
      </c>
      <c r="P33" s="1543">
        <v>-3.8</v>
      </c>
      <c r="Q33" s="1543">
        <v>-4.0199999999999996</v>
      </c>
      <c r="R33" s="1543">
        <v>-4.13</v>
      </c>
      <c r="S33" s="1543">
        <v>-4.24</v>
      </c>
      <c r="T33" s="1543">
        <v>-4.34</v>
      </c>
      <c r="U33" s="1543">
        <v>-4.45</v>
      </c>
      <c r="V33" s="1544">
        <v>-4.5599999999999996</v>
      </c>
      <c r="W33" s="1543">
        <v>-4.67</v>
      </c>
      <c r="X33" s="1543">
        <v>-4.78</v>
      </c>
      <c r="Y33" s="1543">
        <v>-4.8899999999999997</v>
      </c>
      <c r="Z33" s="1543">
        <v>-5</v>
      </c>
      <c r="AA33" s="1543">
        <v>-5.1100000000000003</v>
      </c>
      <c r="AB33" s="1543">
        <v>-5.26</v>
      </c>
      <c r="AC33" s="1543">
        <v>-5.4</v>
      </c>
      <c r="AD33" s="1543">
        <v>-5.55</v>
      </c>
      <c r="AE33" s="1543">
        <v>-5.69</v>
      </c>
      <c r="AF33" s="1543">
        <v>-5.84</v>
      </c>
      <c r="AG33" s="1543">
        <v>-5.95</v>
      </c>
      <c r="AH33" s="1543">
        <v>-6.06</v>
      </c>
      <c r="AI33" s="1543">
        <v>-6.17</v>
      </c>
      <c r="AJ33" s="1543">
        <v>-6.28</v>
      </c>
      <c r="AK33" s="1543">
        <v>-6.39</v>
      </c>
      <c r="AL33" s="1543">
        <v>-6.54</v>
      </c>
      <c r="AM33" s="1543">
        <v>-6.68</v>
      </c>
      <c r="AN33" s="1543">
        <v>-6.83</v>
      </c>
      <c r="AO33" s="1543">
        <v>-6.97</v>
      </c>
      <c r="AP33" s="1543">
        <v>-7.18</v>
      </c>
      <c r="AQ33" s="1543">
        <v>-7.23</v>
      </c>
      <c r="AR33" s="1543">
        <v>-7.34</v>
      </c>
      <c r="AS33" s="1543">
        <v>-7.45</v>
      </c>
      <c r="AT33" s="1543">
        <v>-7.56</v>
      </c>
      <c r="AU33" s="1543">
        <v>-7.67</v>
      </c>
      <c r="AV33" s="1543">
        <v>-7.82</v>
      </c>
      <c r="AW33" s="1543">
        <v>-7.96</v>
      </c>
      <c r="AX33" s="1543">
        <v>-8.11</v>
      </c>
      <c r="AY33" s="1543">
        <v>-8.25</v>
      </c>
      <c r="AZ33" s="1543">
        <v>-8.4</v>
      </c>
      <c r="BA33" s="1543">
        <v>-8.51</v>
      </c>
      <c r="BB33" s="1543">
        <v>-8.6199999999999992</v>
      </c>
      <c r="BC33" s="1543">
        <v>-8.7200000000000006</v>
      </c>
      <c r="BD33" s="1543">
        <v>-8.83</v>
      </c>
      <c r="BE33" s="1543">
        <v>-8.94</v>
      </c>
      <c r="BF33" s="1543">
        <v>-9.09</v>
      </c>
      <c r="BG33" s="1543">
        <v>-9.23</v>
      </c>
      <c r="BH33" s="1543">
        <v>-9.3800000000000008</v>
      </c>
      <c r="BI33" s="1543">
        <v>-9.52</v>
      </c>
      <c r="BJ33" s="1543">
        <v>-9.67</v>
      </c>
      <c r="BK33" s="1543">
        <v>-8.82</v>
      </c>
      <c r="BL33" s="1543">
        <v>-9.9600000000000009</v>
      </c>
      <c r="BM33" s="1543">
        <v>-10.11</v>
      </c>
      <c r="BN33" s="1543">
        <v>-10.25</v>
      </c>
      <c r="BO33" s="1543">
        <v>-10.4</v>
      </c>
      <c r="BP33" s="1543">
        <v>-10.51</v>
      </c>
      <c r="BQ33" s="1543">
        <v>-10.62</v>
      </c>
      <c r="BR33" s="1543">
        <v>-10.73</v>
      </c>
      <c r="BS33" s="1543">
        <v>-10.84</v>
      </c>
      <c r="BT33" s="1543">
        <v>-10.95</v>
      </c>
      <c r="BU33" s="1543">
        <v>-11.1</v>
      </c>
      <c r="BV33" s="1543">
        <v>-11.24</v>
      </c>
      <c r="BW33" s="1543">
        <v>-11.39</v>
      </c>
      <c r="BX33" s="1543">
        <v>-11.53</v>
      </c>
      <c r="BY33" s="1543">
        <v>-11.68</v>
      </c>
      <c r="BZ33" s="1543">
        <v>-11.83</v>
      </c>
      <c r="CA33" s="1543">
        <v>-11.97</v>
      </c>
      <c r="CB33" s="1543">
        <v>-12.12</v>
      </c>
      <c r="CC33" s="1543">
        <v>-12.26</v>
      </c>
      <c r="CD33" s="1543">
        <v>-12.41</v>
      </c>
      <c r="CE33" s="1543">
        <v>-12.56</v>
      </c>
      <c r="CF33" s="1543">
        <v>-12.7</v>
      </c>
      <c r="CG33" s="1543">
        <v>-12.85</v>
      </c>
      <c r="CH33" s="1543">
        <v>-12.99</v>
      </c>
      <c r="CI33" s="607">
        <v>-13.14</v>
      </c>
      <c r="CK33" s="1401"/>
    </row>
    <row r="34" spans="1:89" s="1400" customFormat="1" ht="28.5">
      <c r="A34" s="1391"/>
      <c r="B34" s="605" t="s">
        <v>379</v>
      </c>
      <c r="C34" s="608" t="s">
        <v>380</v>
      </c>
      <c r="D34" s="599" t="s">
        <v>79</v>
      </c>
      <c r="E34" s="600" t="s">
        <v>146</v>
      </c>
      <c r="F34" s="601">
        <v>2</v>
      </c>
      <c r="G34" s="602">
        <v>0</v>
      </c>
      <c r="H34" s="602">
        <v>0</v>
      </c>
      <c r="I34" s="602">
        <v>0</v>
      </c>
      <c r="J34" s="602">
        <v>0</v>
      </c>
      <c r="K34" s="602">
        <v>0</v>
      </c>
      <c r="L34" s="602">
        <v>0</v>
      </c>
      <c r="M34" s="606">
        <v>0</v>
      </c>
      <c r="N34" s="606">
        <v>0</v>
      </c>
      <c r="O34" s="606">
        <v>0</v>
      </c>
      <c r="P34" s="606">
        <v>0</v>
      </c>
      <c r="Q34" s="606">
        <v>-18.670000000000002</v>
      </c>
      <c r="R34" s="606">
        <v>-18.670000000000002</v>
      </c>
      <c r="S34" s="606">
        <v>-18.670000000000002</v>
      </c>
      <c r="T34" s="606">
        <v>-18.670000000000002</v>
      </c>
      <c r="U34" s="606">
        <v>-18.670000000000002</v>
      </c>
      <c r="V34" s="606">
        <v>-18.670000000000002</v>
      </c>
      <c r="W34" s="606">
        <v>-18.670000000000002</v>
      </c>
      <c r="X34" s="606">
        <v>-18.670000000000002</v>
      </c>
      <c r="Y34" s="606">
        <v>-18.670000000000002</v>
      </c>
      <c r="Z34" s="606">
        <v>-18.670000000000002</v>
      </c>
      <c r="AA34" s="606">
        <v>-18.670000000000002</v>
      </c>
      <c r="AB34" s="606">
        <v>-18.670000000000002</v>
      </c>
      <c r="AC34" s="606">
        <v>-18.670000000000002</v>
      </c>
      <c r="AD34" s="606">
        <v>-18.670000000000002</v>
      </c>
      <c r="AE34" s="606">
        <v>-18.670000000000002</v>
      </c>
      <c r="AF34" s="606">
        <v>-18.670000000000002</v>
      </c>
      <c r="AG34" s="606">
        <v>-18.670000000000002</v>
      </c>
      <c r="AH34" s="606">
        <v>-18.670000000000002</v>
      </c>
      <c r="AI34" s="606">
        <v>-18.670000000000002</v>
      </c>
      <c r="AJ34" s="606">
        <v>-18.670000000000002</v>
      </c>
      <c r="AK34" s="606">
        <v>-18.670000000000002</v>
      </c>
      <c r="AL34" s="606">
        <v>-18.670000000000002</v>
      </c>
      <c r="AM34" s="606">
        <v>-18.670000000000002</v>
      </c>
      <c r="AN34" s="606">
        <v>-18.670000000000002</v>
      </c>
      <c r="AO34" s="606">
        <v>-18.670000000000002</v>
      </c>
      <c r="AP34" s="606">
        <v>-18.670000000000002</v>
      </c>
      <c r="AQ34" s="606">
        <v>-18.670000000000002</v>
      </c>
      <c r="AR34" s="606">
        <v>-18.670000000000002</v>
      </c>
      <c r="AS34" s="606">
        <v>-18.670000000000002</v>
      </c>
      <c r="AT34" s="606">
        <v>-18.670000000000002</v>
      </c>
      <c r="AU34" s="606">
        <v>-18.670000000000002</v>
      </c>
      <c r="AV34" s="606">
        <v>-18.670000000000002</v>
      </c>
      <c r="AW34" s="606">
        <v>-18.670000000000002</v>
      </c>
      <c r="AX34" s="606">
        <v>-18.670000000000002</v>
      </c>
      <c r="AY34" s="606">
        <v>-18.670000000000002</v>
      </c>
      <c r="AZ34" s="606">
        <v>-18.670000000000002</v>
      </c>
      <c r="BA34" s="606">
        <v>-18.670000000000002</v>
      </c>
      <c r="BB34" s="606">
        <v>-18.670000000000002</v>
      </c>
      <c r="BC34" s="606">
        <v>-18.670000000000002</v>
      </c>
      <c r="BD34" s="606">
        <v>-18.670000000000002</v>
      </c>
      <c r="BE34" s="606">
        <v>-18.670000000000002</v>
      </c>
      <c r="BF34" s="606">
        <v>-18.670000000000002</v>
      </c>
      <c r="BG34" s="606">
        <v>-18.670000000000002</v>
      </c>
      <c r="BH34" s="606">
        <v>-18.670000000000002</v>
      </c>
      <c r="BI34" s="606">
        <v>-18.670000000000002</v>
      </c>
      <c r="BJ34" s="606">
        <v>-18.670000000000002</v>
      </c>
      <c r="BK34" s="606">
        <v>-18.670000000000002</v>
      </c>
      <c r="BL34" s="606">
        <v>-18.670000000000002</v>
      </c>
      <c r="BM34" s="606">
        <v>-18.670000000000002</v>
      </c>
      <c r="BN34" s="606">
        <v>-18.670000000000002</v>
      </c>
      <c r="BO34" s="606">
        <v>-18.670000000000002</v>
      </c>
      <c r="BP34" s="606">
        <v>-18.670000000000002</v>
      </c>
      <c r="BQ34" s="606">
        <v>-18.670000000000002</v>
      </c>
      <c r="BR34" s="606">
        <v>-18.670000000000002</v>
      </c>
      <c r="BS34" s="606">
        <v>-18.670000000000002</v>
      </c>
      <c r="BT34" s="606">
        <v>-18.670000000000002</v>
      </c>
      <c r="BU34" s="606">
        <v>-18.670000000000002</v>
      </c>
      <c r="BV34" s="606">
        <v>-18.670000000000002</v>
      </c>
      <c r="BW34" s="606">
        <v>-18.670000000000002</v>
      </c>
      <c r="BX34" s="606">
        <v>-18.670000000000002</v>
      </c>
      <c r="BY34" s="606">
        <v>-18.670000000000002</v>
      </c>
      <c r="BZ34" s="606">
        <v>-18.670000000000002</v>
      </c>
      <c r="CA34" s="606">
        <v>-18.670000000000002</v>
      </c>
      <c r="CB34" s="606">
        <v>-18.670000000000002</v>
      </c>
      <c r="CC34" s="606">
        <v>-18.670000000000002</v>
      </c>
      <c r="CD34" s="606">
        <v>-18.670000000000002</v>
      </c>
      <c r="CE34" s="606">
        <v>-18.670000000000002</v>
      </c>
      <c r="CF34" s="606">
        <v>-18.670000000000002</v>
      </c>
      <c r="CG34" s="606">
        <v>-18.670000000000002</v>
      </c>
      <c r="CH34" s="606">
        <v>-18.670000000000002</v>
      </c>
      <c r="CI34" s="606">
        <v>-18.670000000000002</v>
      </c>
      <c r="CK34" s="1401"/>
    </row>
    <row r="35" spans="1:89" s="1400" customFormat="1" ht="42.75">
      <c r="A35" s="1391"/>
      <c r="B35" s="605" t="s">
        <v>381</v>
      </c>
      <c r="C35" s="608" t="s">
        <v>382</v>
      </c>
      <c r="D35" s="599" t="s">
        <v>79</v>
      </c>
      <c r="E35" s="600" t="s">
        <v>146</v>
      </c>
      <c r="F35" s="601">
        <v>2</v>
      </c>
      <c r="G35" s="602">
        <v>0</v>
      </c>
      <c r="H35" s="602">
        <v>0</v>
      </c>
      <c r="I35" s="602">
        <v>0</v>
      </c>
      <c r="J35" s="602">
        <v>0</v>
      </c>
      <c r="K35" s="602">
        <v>0</v>
      </c>
      <c r="L35" s="602">
        <v>0</v>
      </c>
      <c r="M35" s="606">
        <v>0</v>
      </c>
      <c r="N35" s="606">
        <v>0</v>
      </c>
      <c r="O35" s="606">
        <v>0</v>
      </c>
      <c r="P35" s="606">
        <v>0</v>
      </c>
      <c r="Q35" s="606">
        <v>0</v>
      </c>
      <c r="R35" s="606">
        <v>-3.6720000000000002</v>
      </c>
      <c r="S35" s="606">
        <v>-7.3440000000000003</v>
      </c>
      <c r="T35" s="606">
        <v>-11.016</v>
      </c>
      <c r="U35" s="606">
        <v>-14.688000000000001</v>
      </c>
      <c r="V35" s="606">
        <v>-18.36</v>
      </c>
      <c r="W35" s="606">
        <v>-20.562000000000001</v>
      </c>
      <c r="X35" s="606">
        <v>-22.763999999999999</v>
      </c>
      <c r="Y35" s="606">
        <v>-24.966000000000001</v>
      </c>
      <c r="Z35" s="606">
        <v>-26.167999999999999</v>
      </c>
      <c r="AA35" s="606">
        <v>-29.37</v>
      </c>
      <c r="AB35" s="606">
        <v>-29.37</v>
      </c>
      <c r="AC35" s="606">
        <v>-29.37</v>
      </c>
      <c r="AD35" s="606">
        <v>-29.37</v>
      </c>
      <c r="AE35" s="606">
        <v>-29.37</v>
      </c>
      <c r="AF35" s="606">
        <v>-29.37</v>
      </c>
      <c r="AG35" s="606">
        <v>-29.37</v>
      </c>
      <c r="AH35" s="606">
        <v>-29.37</v>
      </c>
      <c r="AI35" s="606">
        <v>-29.37</v>
      </c>
      <c r="AJ35" s="606">
        <v>-29.37</v>
      </c>
      <c r="AK35" s="606">
        <v>-29.37</v>
      </c>
      <c r="AL35" s="606">
        <v>-29.37</v>
      </c>
      <c r="AM35" s="606">
        <v>-29.37</v>
      </c>
      <c r="AN35" s="606">
        <v>-29.37</v>
      </c>
      <c r="AO35" s="606">
        <v>-29.37</v>
      </c>
      <c r="AP35" s="606">
        <v>-29.37</v>
      </c>
      <c r="AQ35" s="606">
        <v>-29.37</v>
      </c>
      <c r="AR35" s="606">
        <v>-29.37</v>
      </c>
      <c r="AS35" s="606">
        <v>-29.37</v>
      </c>
      <c r="AT35" s="606">
        <v>-29.37</v>
      </c>
      <c r="AU35" s="606">
        <v>-29.37</v>
      </c>
      <c r="AV35" s="606">
        <v>-29.37</v>
      </c>
      <c r="AW35" s="606">
        <v>-29.37</v>
      </c>
      <c r="AX35" s="606">
        <v>-29.37</v>
      </c>
      <c r="AY35" s="606">
        <v>-29.37</v>
      </c>
      <c r="AZ35" s="606">
        <v>-29.37</v>
      </c>
      <c r="BA35" s="606">
        <v>-29.37</v>
      </c>
      <c r="BB35" s="606">
        <v>-29.37</v>
      </c>
      <c r="BC35" s="606">
        <v>-29.37</v>
      </c>
      <c r="BD35" s="606">
        <v>-29.37</v>
      </c>
      <c r="BE35" s="606">
        <v>-29.37</v>
      </c>
      <c r="BF35" s="606">
        <v>-29.37</v>
      </c>
      <c r="BG35" s="606">
        <v>-29.37</v>
      </c>
      <c r="BH35" s="606">
        <v>-29.37</v>
      </c>
      <c r="BI35" s="606">
        <v>-29.37</v>
      </c>
      <c r="BJ35" s="606">
        <v>-29.37</v>
      </c>
      <c r="BK35" s="606">
        <v>-29.37</v>
      </c>
      <c r="BL35" s="606">
        <v>-29.37</v>
      </c>
      <c r="BM35" s="606">
        <v>-29.37</v>
      </c>
      <c r="BN35" s="606">
        <v>-29.37</v>
      </c>
      <c r="BO35" s="606">
        <v>-29.37</v>
      </c>
      <c r="BP35" s="606">
        <v>-29.37</v>
      </c>
      <c r="BQ35" s="606">
        <v>-29.37</v>
      </c>
      <c r="BR35" s="606">
        <v>-29.37</v>
      </c>
      <c r="BS35" s="606">
        <v>-29.37</v>
      </c>
      <c r="BT35" s="606">
        <v>-29.37</v>
      </c>
      <c r="BU35" s="606">
        <v>-29.37</v>
      </c>
      <c r="BV35" s="606">
        <v>-29.37</v>
      </c>
      <c r="BW35" s="606">
        <v>-29.37</v>
      </c>
      <c r="BX35" s="606">
        <v>-29.37</v>
      </c>
      <c r="BY35" s="606">
        <v>-29.37</v>
      </c>
      <c r="BZ35" s="606">
        <v>-29.37</v>
      </c>
      <c r="CA35" s="606">
        <v>-29.37</v>
      </c>
      <c r="CB35" s="606">
        <v>-29.37</v>
      </c>
      <c r="CC35" s="606">
        <v>-29.37</v>
      </c>
      <c r="CD35" s="606">
        <v>-29.37</v>
      </c>
      <c r="CE35" s="606">
        <v>-29.37</v>
      </c>
      <c r="CF35" s="606">
        <v>-29.37</v>
      </c>
      <c r="CG35" s="606">
        <v>-29.37</v>
      </c>
      <c r="CH35" s="606">
        <v>-29.37</v>
      </c>
      <c r="CI35" s="606">
        <v>-29.37</v>
      </c>
      <c r="CK35" s="1401"/>
    </row>
    <row r="36" spans="1:89" s="1400" customFormat="1" ht="28.5">
      <c r="A36" s="1391"/>
      <c r="B36" s="605" t="s">
        <v>383</v>
      </c>
      <c r="C36" s="608" t="s">
        <v>384</v>
      </c>
      <c r="D36" s="599" t="s">
        <v>79</v>
      </c>
      <c r="E36" s="600" t="s">
        <v>146</v>
      </c>
      <c r="F36" s="601">
        <v>2</v>
      </c>
      <c r="G36" s="602">
        <v>0</v>
      </c>
      <c r="H36" s="602">
        <v>0</v>
      </c>
      <c r="I36" s="602">
        <v>0</v>
      </c>
      <c r="J36" s="602">
        <v>0</v>
      </c>
      <c r="K36" s="602">
        <v>0</v>
      </c>
      <c r="L36" s="602">
        <v>0</v>
      </c>
      <c r="M36" s="606">
        <v>0</v>
      </c>
      <c r="N36" s="606">
        <v>0</v>
      </c>
      <c r="O36" s="606">
        <v>0</v>
      </c>
      <c r="P36" s="606">
        <v>0</v>
      </c>
      <c r="Q36" s="606">
        <v>0</v>
      </c>
      <c r="R36" s="606">
        <v>0</v>
      </c>
      <c r="S36" s="606">
        <v>0</v>
      </c>
      <c r="T36" s="606">
        <v>0</v>
      </c>
      <c r="U36" s="606">
        <v>0</v>
      </c>
      <c r="V36" s="606">
        <v>0</v>
      </c>
      <c r="W36" s="606">
        <v>0</v>
      </c>
      <c r="X36" s="606">
        <v>0</v>
      </c>
      <c r="Y36" s="606">
        <v>0</v>
      </c>
      <c r="Z36" s="606">
        <v>0</v>
      </c>
      <c r="AA36" s="606">
        <v>0</v>
      </c>
      <c r="AB36" s="606">
        <v>0</v>
      </c>
      <c r="AC36" s="606">
        <v>0</v>
      </c>
      <c r="AD36" s="606">
        <v>0</v>
      </c>
      <c r="AE36" s="606">
        <v>0</v>
      </c>
      <c r="AF36" s="606">
        <v>0</v>
      </c>
      <c r="AG36" s="606">
        <v>0</v>
      </c>
      <c r="AH36" s="606">
        <v>0</v>
      </c>
      <c r="AI36" s="606">
        <v>0</v>
      </c>
      <c r="AJ36" s="606">
        <v>0</v>
      </c>
      <c r="AK36" s="606">
        <v>0</v>
      </c>
      <c r="AL36" s="606">
        <v>0</v>
      </c>
      <c r="AM36" s="606">
        <v>0</v>
      </c>
      <c r="AN36" s="606">
        <v>0</v>
      </c>
      <c r="AO36" s="606">
        <v>0</v>
      </c>
      <c r="AP36" s="606">
        <v>0</v>
      </c>
      <c r="AQ36" s="606">
        <v>0</v>
      </c>
      <c r="AR36" s="606">
        <v>0</v>
      </c>
      <c r="AS36" s="606">
        <v>0</v>
      </c>
      <c r="AT36" s="606">
        <v>0</v>
      </c>
      <c r="AU36" s="606">
        <v>0</v>
      </c>
      <c r="AV36" s="606">
        <v>0</v>
      </c>
      <c r="AW36" s="606">
        <v>0</v>
      </c>
      <c r="AX36" s="606">
        <v>0</v>
      </c>
      <c r="AY36" s="606">
        <v>0</v>
      </c>
      <c r="AZ36" s="606">
        <v>0</v>
      </c>
      <c r="BA36" s="606">
        <v>0</v>
      </c>
      <c r="BB36" s="606">
        <v>0</v>
      </c>
      <c r="BC36" s="606">
        <v>0</v>
      </c>
      <c r="BD36" s="606">
        <v>0</v>
      </c>
      <c r="BE36" s="606">
        <v>0</v>
      </c>
      <c r="BF36" s="606">
        <v>0</v>
      </c>
      <c r="BG36" s="606">
        <v>0</v>
      </c>
      <c r="BH36" s="606">
        <v>0</v>
      </c>
      <c r="BI36" s="606">
        <v>0</v>
      </c>
      <c r="BJ36" s="606">
        <v>0</v>
      </c>
      <c r="BK36" s="606">
        <v>0</v>
      </c>
      <c r="BL36" s="606">
        <v>0</v>
      </c>
      <c r="BM36" s="606">
        <v>0</v>
      </c>
      <c r="BN36" s="606">
        <v>0</v>
      </c>
      <c r="BO36" s="606">
        <v>0</v>
      </c>
      <c r="BP36" s="606">
        <v>0</v>
      </c>
      <c r="BQ36" s="606">
        <v>0</v>
      </c>
      <c r="BR36" s="606">
        <v>0</v>
      </c>
      <c r="BS36" s="606">
        <v>0</v>
      </c>
      <c r="BT36" s="606">
        <v>0</v>
      </c>
      <c r="BU36" s="606">
        <v>0</v>
      </c>
      <c r="BV36" s="606">
        <v>0</v>
      </c>
      <c r="BW36" s="606">
        <v>0</v>
      </c>
      <c r="BX36" s="606">
        <v>0</v>
      </c>
      <c r="BY36" s="606">
        <v>0</v>
      </c>
      <c r="BZ36" s="606">
        <v>0</v>
      </c>
      <c r="CA36" s="606">
        <v>0</v>
      </c>
      <c r="CB36" s="606">
        <v>0</v>
      </c>
      <c r="CC36" s="606">
        <v>0</v>
      </c>
      <c r="CD36" s="606">
        <v>0</v>
      </c>
      <c r="CE36" s="606">
        <v>0</v>
      </c>
      <c r="CF36" s="606">
        <v>0</v>
      </c>
      <c r="CG36" s="606">
        <v>0</v>
      </c>
      <c r="CH36" s="606">
        <v>0</v>
      </c>
      <c r="CI36" s="607">
        <v>0</v>
      </c>
      <c r="CK36" s="1401"/>
    </row>
    <row r="37" spans="1:89" s="1400" customFormat="1">
      <c r="A37" s="1391"/>
      <c r="B37" s="605" t="s">
        <v>385</v>
      </c>
      <c r="C37" s="608" t="s">
        <v>386</v>
      </c>
      <c r="D37" s="599" t="s">
        <v>387</v>
      </c>
      <c r="E37" s="600" t="s">
        <v>146</v>
      </c>
      <c r="F37" s="601">
        <v>2</v>
      </c>
      <c r="G37" s="602">
        <v>0</v>
      </c>
      <c r="H37" s="602">
        <v>0</v>
      </c>
      <c r="I37" s="602">
        <v>0</v>
      </c>
      <c r="J37" s="602">
        <v>0</v>
      </c>
      <c r="K37" s="602">
        <v>0</v>
      </c>
      <c r="L37" s="602">
        <v>0</v>
      </c>
      <c r="M37" s="615">
        <v>0</v>
      </c>
      <c r="N37" s="615">
        <v>0</v>
      </c>
      <c r="O37" s="615">
        <v>0</v>
      </c>
      <c r="P37" s="615">
        <v>0</v>
      </c>
      <c r="Q37" s="615">
        <v>0</v>
      </c>
      <c r="R37" s="615">
        <v>0</v>
      </c>
      <c r="S37" s="615">
        <v>0</v>
      </c>
      <c r="T37" s="615">
        <v>0</v>
      </c>
      <c r="U37" s="615">
        <v>0</v>
      </c>
      <c r="V37" s="615">
        <v>0</v>
      </c>
      <c r="W37" s="615">
        <v>0</v>
      </c>
      <c r="X37" s="615">
        <v>0</v>
      </c>
      <c r="Y37" s="615">
        <v>0</v>
      </c>
      <c r="Z37" s="615">
        <v>0</v>
      </c>
      <c r="AA37" s="615">
        <v>0</v>
      </c>
      <c r="AB37" s="615">
        <v>0</v>
      </c>
      <c r="AC37" s="615">
        <v>0</v>
      </c>
      <c r="AD37" s="615">
        <v>0</v>
      </c>
      <c r="AE37" s="615">
        <v>0</v>
      </c>
      <c r="AF37" s="615">
        <v>0</v>
      </c>
      <c r="AG37" s="615">
        <v>0</v>
      </c>
      <c r="AH37" s="615">
        <v>0</v>
      </c>
      <c r="AI37" s="615">
        <v>0</v>
      </c>
      <c r="AJ37" s="615">
        <v>0</v>
      </c>
      <c r="AK37" s="615">
        <v>0</v>
      </c>
      <c r="AL37" s="615">
        <v>0</v>
      </c>
      <c r="AM37" s="615">
        <v>0</v>
      </c>
      <c r="AN37" s="615">
        <v>0</v>
      </c>
      <c r="AO37" s="615">
        <v>0</v>
      </c>
      <c r="AP37" s="615">
        <v>0</v>
      </c>
      <c r="AQ37" s="615">
        <v>0</v>
      </c>
      <c r="AR37" s="615">
        <v>0</v>
      </c>
      <c r="AS37" s="615">
        <v>0</v>
      </c>
      <c r="AT37" s="615">
        <v>0</v>
      </c>
      <c r="AU37" s="615">
        <v>0</v>
      </c>
      <c r="AV37" s="615">
        <v>0</v>
      </c>
      <c r="AW37" s="615">
        <v>0</v>
      </c>
      <c r="AX37" s="615">
        <v>0</v>
      </c>
      <c r="AY37" s="615">
        <v>0</v>
      </c>
      <c r="AZ37" s="615">
        <v>0</v>
      </c>
      <c r="BA37" s="615">
        <v>0</v>
      </c>
      <c r="BB37" s="615">
        <v>0</v>
      </c>
      <c r="BC37" s="615">
        <v>0</v>
      </c>
      <c r="BD37" s="615">
        <v>0</v>
      </c>
      <c r="BE37" s="615">
        <v>0</v>
      </c>
      <c r="BF37" s="615">
        <v>0</v>
      </c>
      <c r="BG37" s="615">
        <v>0</v>
      </c>
      <c r="BH37" s="615">
        <v>0</v>
      </c>
      <c r="BI37" s="615">
        <v>0</v>
      </c>
      <c r="BJ37" s="615">
        <v>0</v>
      </c>
      <c r="BK37" s="615">
        <v>0</v>
      </c>
      <c r="BL37" s="615">
        <v>0</v>
      </c>
      <c r="BM37" s="615">
        <v>0</v>
      </c>
      <c r="BN37" s="615">
        <v>0</v>
      </c>
      <c r="BO37" s="615">
        <v>0</v>
      </c>
      <c r="BP37" s="615">
        <v>0</v>
      </c>
      <c r="BQ37" s="615">
        <v>0</v>
      </c>
      <c r="BR37" s="615">
        <v>0</v>
      </c>
      <c r="BS37" s="615">
        <v>0</v>
      </c>
      <c r="BT37" s="615">
        <v>0</v>
      </c>
      <c r="BU37" s="615">
        <v>0</v>
      </c>
      <c r="BV37" s="615">
        <v>0</v>
      </c>
      <c r="BW37" s="615">
        <v>0</v>
      </c>
      <c r="BX37" s="615">
        <v>0</v>
      </c>
      <c r="BY37" s="615">
        <v>0</v>
      </c>
      <c r="BZ37" s="615">
        <v>0</v>
      </c>
      <c r="CA37" s="615">
        <v>0</v>
      </c>
      <c r="CB37" s="615">
        <v>0</v>
      </c>
      <c r="CC37" s="615">
        <v>0</v>
      </c>
      <c r="CD37" s="615">
        <v>0</v>
      </c>
      <c r="CE37" s="615">
        <v>0</v>
      </c>
      <c r="CF37" s="615">
        <v>0</v>
      </c>
      <c r="CG37" s="615">
        <v>0</v>
      </c>
      <c r="CH37" s="615">
        <v>0</v>
      </c>
      <c r="CI37" s="616">
        <v>0</v>
      </c>
      <c r="CK37" s="1401"/>
    </row>
    <row r="38" spans="1:89" s="1400" customFormat="1" ht="28.5">
      <c r="A38" s="1391"/>
      <c r="B38" s="605" t="s">
        <v>388</v>
      </c>
      <c r="C38" s="608" t="s">
        <v>389</v>
      </c>
      <c r="D38" s="599" t="s">
        <v>79</v>
      </c>
      <c r="E38" s="600" t="s">
        <v>146</v>
      </c>
      <c r="F38" s="601">
        <v>2</v>
      </c>
      <c r="G38" s="602">
        <v>0</v>
      </c>
      <c r="H38" s="602">
        <v>0</v>
      </c>
      <c r="I38" s="602">
        <v>0</v>
      </c>
      <c r="J38" s="602">
        <v>0</v>
      </c>
      <c r="K38" s="602">
        <v>0</v>
      </c>
      <c r="L38" s="602">
        <v>6.35</v>
      </c>
      <c r="M38" s="606">
        <v>6.35</v>
      </c>
      <c r="N38" s="606">
        <v>6.35</v>
      </c>
      <c r="O38" s="606">
        <v>6.35</v>
      </c>
      <c r="P38" s="606">
        <v>6.35</v>
      </c>
      <c r="Q38" s="606">
        <v>6.35</v>
      </c>
      <c r="R38" s="606">
        <v>6.35</v>
      </c>
      <c r="S38" s="606">
        <v>6.35</v>
      </c>
      <c r="T38" s="606">
        <v>6.35</v>
      </c>
      <c r="U38" s="606">
        <v>6.35</v>
      </c>
      <c r="V38" s="606">
        <v>6.35</v>
      </c>
      <c r="W38" s="606">
        <v>6.35</v>
      </c>
      <c r="X38" s="606">
        <v>6.35</v>
      </c>
      <c r="Y38" s="606">
        <v>6.35</v>
      </c>
      <c r="Z38" s="606">
        <v>6.35</v>
      </c>
      <c r="AA38" s="606">
        <v>6.35</v>
      </c>
      <c r="AB38" s="606">
        <v>6.35</v>
      </c>
      <c r="AC38" s="606">
        <v>6.35</v>
      </c>
      <c r="AD38" s="606">
        <v>6.35</v>
      </c>
      <c r="AE38" s="606">
        <v>6.35</v>
      </c>
      <c r="AF38" s="606">
        <v>6.35</v>
      </c>
      <c r="AG38" s="606">
        <v>6.35</v>
      </c>
      <c r="AH38" s="606">
        <v>6.35</v>
      </c>
      <c r="AI38" s="606">
        <v>6.35</v>
      </c>
      <c r="AJ38" s="606">
        <v>6.35</v>
      </c>
      <c r="AK38" s="606">
        <v>6.35</v>
      </c>
      <c r="AL38" s="606">
        <v>6.35</v>
      </c>
      <c r="AM38" s="606">
        <v>6.35</v>
      </c>
      <c r="AN38" s="606">
        <v>6.35</v>
      </c>
      <c r="AO38" s="606">
        <v>6.35</v>
      </c>
      <c r="AP38" s="606">
        <v>6.35</v>
      </c>
      <c r="AQ38" s="606">
        <v>6.35</v>
      </c>
      <c r="AR38" s="606">
        <v>6.35</v>
      </c>
      <c r="AS38" s="606">
        <v>6.35</v>
      </c>
      <c r="AT38" s="606">
        <v>6.35</v>
      </c>
      <c r="AU38" s="606">
        <v>6.35</v>
      </c>
      <c r="AV38" s="606">
        <v>6.35</v>
      </c>
      <c r="AW38" s="606">
        <v>6.35</v>
      </c>
      <c r="AX38" s="606">
        <v>6.35</v>
      </c>
      <c r="AY38" s="606">
        <v>6.35</v>
      </c>
      <c r="AZ38" s="606">
        <v>6.35</v>
      </c>
      <c r="BA38" s="606">
        <v>6.35</v>
      </c>
      <c r="BB38" s="606">
        <v>6.35</v>
      </c>
      <c r="BC38" s="606">
        <v>6.35</v>
      </c>
      <c r="BD38" s="606">
        <v>6.35</v>
      </c>
      <c r="BE38" s="606">
        <v>6.35</v>
      </c>
      <c r="BF38" s="606">
        <v>6.35</v>
      </c>
      <c r="BG38" s="606">
        <v>6.35</v>
      </c>
      <c r="BH38" s="606">
        <v>6.35</v>
      </c>
      <c r="BI38" s="606">
        <v>6.35</v>
      </c>
      <c r="BJ38" s="606">
        <v>6.35</v>
      </c>
      <c r="BK38" s="606">
        <v>6.35</v>
      </c>
      <c r="BL38" s="606">
        <v>6.35</v>
      </c>
      <c r="BM38" s="606">
        <v>6.35</v>
      </c>
      <c r="BN38" s="606">
        <v>6.35</v>
      </c>
      <c r="BO38" s="606">
        <v>6.35</v>
      </c>
      <c r="BP38" s="606">
        <v>6.35</v>
      </c>
      <c r="BQ38" s="606">
        <v>6.35</v>
      </c>
      <c r="BR38" s="606">
        <v>6.35</v>
      </c>
      <c r="BS38" s="606">
        <v>6.35</v>
      </c>
      <c r="BT38" s="606">
        <v>6.35</v>
      </c>
      <c r="BU38" s="606">
        <v>6.35</v>
      </c>
      <c r="BV38" s="606">
        <v>6.35</v>
      </c>
      <c r="BW38" s="606">
        <v>6.35</v>
      </c>
      <c r="BX38" s="606">
        <v>6.35</v>
      </c>
      <c r="BY38" s="606">
        <v>6.35</v>
      </c>
      <c r="BZ38" s="606">
        <v>6.35</v>
      </c>
      <c r="CA38" s="606">
        <v>6.35</v>
      </c>
      <c r="CB38" s="606">
        <v>6.35</v>
      </c>
      <c r="CC38" s="606">
        <v>6.35</v>
      </c>
      <c r="CD38" s="606">
        <v>6.35</v>
      </c>
      <c r="CE38" s="606">
        <v>6.35</v>
      </c>
      <c r="CF38" s="606">
        <v>6.35</v>
      </c>
      <c r="CG38" s="606">
        <v>6.35</v>
      </c>
      <c r="CH38" s="606">
        <v>6.35</v>
      </c>
      <c r="CI38" s="607">
        <v>6.35</v>
      </c>
      <c r="CK38" s="1401"/>
    </row>
    <row r="39" spans="1:89" s="1400" customFormat="1" ht="28.5">
      <c r="A39" s="1391"/>
      <c r="B39" s="605" t="s">
        <v>390</v>
      </c>
      <c r="C39" s="608" t="s">
        <v>391</v>
      </c>
      <c r="D39" s="599" t="s">
        <v>79</v>
      </c>
      <c r="E39" s="600" t="s">
        <v>146</v>
      </c>
      <c r="F39" s="601">
        <v>2</v>
      </c>
      <c r="G39" s="602">
        <v>18.63</v>
      </c>
      <c r="H39" s="602">
        <v>19.79</v>
      </c>
      <c r="I39" s="602">
        <v>15.37</v>
      </c>
      <c r="J39" s="602">
        <v>18.63</v>
      </c>
      <c r="K39" s="602">
        <v>18.63</v>
      </c>
      <c r="L39" s="602">
        <v>18.63</v>
      </c>
      <c r="M39" s="606">
        <v>21.37</v>
      </c>
      <c r="N39" s="606">
        <v>21.37</v>
      </c>
      <c r="O39" s="606">
        <v>21.37</v>
      </c>
      <c r="P39" s="606">
        <v>21.37</v>
      </c>
      <c r="Q39" s="606">
        <v>21.37</v>
      </c>
      <c r="R39" s="606">
        <v>21.37</v>
      </c>
      <c r="S39" s="606">
        <v>21.37</v>
      </c>
      <c r="T39" s="606">
        <v>21.37</v>
      </c>
      <c r="U39" s="606">
        <v>21.37</v>
      </c>
      <c r="V39" s="606">
        <v>21.37</v>
      </c>
      <c r="W39" s="606">
        <v>21.37</v>
      </c>
      <c r="X39" s="606">
        <v>21.37</v>
      </c>
      <c r="Y39" s="606">
        <v>21.37</v>
      </c>
      <c r="Z39" s="606">
        <v>21.37</v>
      </c>
      <c r="AA39" s="606">
        <v>21.37</v>
      </c>
      <c r="AB39" s="606">
        <v>21.37</v>
      </c>
      <c r="AC39" s="606">
        <v>21.37</v>
      </c>
      <c r="AD39" s="606">
        <v>21.37</v>
      </c>
      <c r="AE39" s="606">
        <v>21.37</v>
      </c>
      <c r="AF39" s="606">
        <v>21.37</v>
      </c>
      <c r="AG39" s="606">
        <v>21.37</v>
      </c>
      <c r="AH39" s="606">
        <v>21.37</v>
      </c>
      <c r="AI39" s="606">
        <v>21.37</v>
      </c>
      <c r="AJ39" s="606">
        <v>21.37</v>
      </c>
      <c r="AK39" s="606">
        <v>21.37</v>
      </c>
      <c r="AL39" s="606">
        <v>21.37</v>
      </c>
      <c r="AM39" s="606">
        <v>21.37</v>
      </c>
      <c r="AN39" s="606">
        <v>21.37</v>
      </c>
      <c r="AO39" s="606">
        <v>21.37</v>
      </c>
      <c r="AP39" s="606">
        <v>21.37</v>
      </c>
      <c r="AQ39" s="606">
        <v>21.37</v>
      </c>
      <c r="AR39" s="606">
        <v>21.37</v>
      </c>
      <c r="AS39" s="606">
        <v>21.37</v>
      </c>
      <c r="AT39" s="606">
        <v>21.37</v>
      </c>
      <c r="AU39" s="606">
        <v>21.37</v>
      </c>
      <c r="AV39" s="606">
        <v>21.37</v>
      </c>
      <c r="AW39" s="606">
        <v>21.37</v>
      </c>
      <c r="AX39" s="606">
        <v>21.37</v>
      </c>
      <c r="AY39" s="606">
        <v>21.37</v>
      </c>
      <c r="AZ39" s="606">
        <v>21.37</v>
      </c>
      <c r="BA39" s="606">
        <v>21.37</v>
      </c>
      <c r="BB39" s="606">
        <v>21.37</v>
      </c>
      <c r="BC39" s="606">
        <v>21.37</v>
      </c>
      <c r="BD39" s="606">
        <v>21.37</v>
      </c>
      <c r="BE39" s="606">
        <v>21.37</v>
      </c>
      <c r="BF39" s="606">
        <v>21.37</v>
      </c>
      <c r="BG39" s="606">
        <v>21.37</v>
      </c>
      <c r="BH39" s="606">
        <v>21.37</v>
      </c>
      <c r="BI39" s="606">
        <v>21.37</v>
      </c>
      <c r="BJ39" s="606">
        <v>21.37</v>
      </c>
      <c r="BK39" s="606">
        <v>21.37</v>
      </c>
      <c r="BL39" s="606">
        <v>21.37</v>
      </c>
      <c r="BM39" s="606">
        <v>21.37</v>
      </c>
      <c r="BN39" s="606">
        <v>21.37</v>
      </c>
      <c r="BO39" s="606">
        <v>21.37</v>
      </c>
      <c r="BP39" s="606">
        <v>21.37</v>
      </c>
      <c r="BQ39" s="606">
        <v>21.37</v>
      </c>
      <c r="BR39" s="606">
        <v>21.37</v>
      </c>
      <c r="BS39" s="606">
        <v>21.37</v>
      </c>
      <c r="BT39" s="606">
        <v>21.37</v>
      </c>
      <c r="BU39" s="606">
        <v>21.37</v>
      </c>
      <c r="BV39" s="606">
        <v>21.37</v>
      </c>
      <c r="BW39" s="606">
        <v>21.37</v>
      </c>
      <c r="BX39" s="606">
        <v>21.37</v>
      </c>
      <c r="BY39" s="606">
        <v>21.37</v>
      </c>
      <c r="BZ39" s="606">
        <v>21.37</v>
      </c>
      <c r="CA39" s="606">
        <v>21.37</v>
      </c>
      <c r="CB39" s="606">
        <v>21.37</v>
      </c>
      <c r="CC39" s="606">
        <v>21.37</v>
      </c>
      <c r="CD39" s="606">
        <v>21.37</v>
      </c>
      <c r="CE39" s="606">
        <v>21.37</v>
      </c>
      <c r="CF39" s="606">
        <v>21.37</v>
      </c>
      <c r="CG39" s="606">
        <v>21.37</v>
      </c>
      <c r="CH39" s="606">
        <v>21.37</v>
      </c>
      <c r="CI39" s="606">
        <v>21.37</v>
      </c>
      <c r="CK39" s="1401"/>
    </row>
    <row r="40" spans="1:89" s="1400" customFormat="1">
      <c r="A40" s="1391"/>
      <c r="B40" s="605" t="s">
        <v>392</v>
      </c>
      <c r="C40" s="608" t="s">
        <v>393</v>
      </c>
      <c r="D40" s="599" t="s">
        <v>79</v>
      </c>
      <c r="E40" s="600" t="s">
        <v>146</v>
      </c>
      <c r="F40" s="601">
        <v>2</v>
      </c>
      <c r="G40" s="602">
        <v>8.2799999999999994</v>
      </c>
      <c r="H40" s="602">
        <v>11.98</v>
      </c>
      <c r="I40" s="602">
        <v>23.04</v>
      </c>
      <c r="J40" s="602">
        <v>8.2799999999999994</v>
      </c>
      <c r="K40" s="602">
        <v>8.2799999999999994</v>
      </c>
      <c r="L40" s="602">
        <v>8.2799999999999994</v>
      </c>
      <c r="M40" s="606">
        <v>10.1</v>
      </c>
      <c r="N40" s="606">
        <v>10.1</v>
      </c>
      <c r="O40" s="606">
        <v>10.1</v>
      </c>
      <c r="P40" s="606">
        <v>10.1</v>
      </c>
      <c r="Q40" s="606">
        <v>10.1</v>
      </c>
      <c r="R40" s="606">
        <v>10.1</v>
      </c>
      <c r="S40" s="606">
        <v>10.1</v>
      </c>
      <c r="T40" s="606">
        <v>10.1</v>
      </c>
      <c r="U40" s="606">
        <v>10.1</v>
      </c>
      <c r="V40" s="606">
        <v>10.1</v>
      </c>
      <c r="W40" s="606">
        <v>10.1</v>
      </c>
      <c r="X40" s="606">
        <v>10.1</v>
      </c>
      <c r="Y40" s="606">
        <v>10.1</v>
      </c>
      <c r="Z40" s="606">
        <v>10.1</v>
      </c>
      <c r="AA40" s="606">
        <v>10.1</v>
      </c>
      <c r="AB40" s="606">
        <v>10.1</v>
      </c>
      <c r="AC40" s="606">
        <v>10.1</v>
      </c>
      <c r="AD40" s="606">
        <v>10.1</v>
      </c>
      <c r="AE40" s="606">
        <v>10.1</v>
      </c>
      <c r="AF40" s="606">
        <v>10.1</v>
      </c>
      <c r="AG40" s="606">
        <v>10.1</v>
      </c>
      <c r="AH40" s="606">
        <v>10.1</v>
      </c>
      <c r="AI40" s="606">
        <v>10.1</v>
      </c>
      <c r="AJ40" s="606">
        <v>10.1</v>
      </c>
      <c r="AK40" s="606">
        <v>10.1</v>
      </c>
      <c r="AL40" s="606">
        <v>10.1</v>
      </c>
      <c r="AM40" s="606">
        <v>10.1</v>
      </c>
      <c r="AN40" s="606">
        <v>10.1</v>
      </c>
      <c r="AO40" s="606">
        <v>10.1</v>
      </c>
      <c r="AP40" s="606">
        <v>10.1</v>
      </c>
      <c r="AQ40" s="606">
        <v>10.1</v>
      </c>
      <c r="AR40" s="606">
        <v>10.1</v>
      </c>
      <c r="AS40" s="606">
        <v>10.1</v>
      </c>
      <c r="AT40" s="606">
        <v>10.1</v>
      </c>
      <c r="AU40" s="606">
        <v>10.1</v>
      </c>
      <c r="AV40" s="606">
        <v>10.1</v>
      </c>
      <c r="AW40" s="606">
        <v>10.1</v>
      </c>
      <c r="AX40" s="606">
        <v>10.1</v>
      </c>
      <c r="AY40" s="606">
        <v>10.1</v>
      </c>
      <c r="AZ40" s="606">
        <v>10.1</v>
      </c>
      <c r="BA40" s="606">
        <v>10.1</v>
      </c>
      <c r="BB40" s="606">
        <v>10.1</v>
      </c>
      <c r="BC40" s="606">
        <v>10.1</v>
      </c>
      <c r="BD40" s="606">
        <v>10.1</v>
      </c>
      <c r="BE40" s="606">
        <v>10.1</v>
      </c>
      <c r="BF40" s="606">
        <v>10.1</v>
      </c>
      <c r="BG40" s="606">
        <v>10.1</v>
      </c>
      <c r="BH40" s="606">
        <v>10.1</v>
      </c>
      <c r="BI40" s="606">
        <v>10.1</v>
      </c>
      <c r="BJ40" s="606">
        <v>10.1</v>
      </c>
      <c r="BK40" s="606">
        <v>10.1</v>
      </c>
      <c r="BL40" s="606">
        <v>10.1</v>
      </c>
      <c r="BM40" s="606">
        <v>10.1</v>
      </c>
      <c r="BN40" s="606">
        <v>10.1</v>
      </c>
      <c r="BO40" s="606">
        <v>10.1</v>
      </c>
      <c r="BP40" s="606">
        <v>10.1</v>
      </c>
      <c r="BQ40" s="606">
        <v>10.1</v>
      </c>
      <c r="BR40" s="606">
        <v>10.1</v>
      </c>
      <c r="BS40" s="606">
        <v>10.1</v>
      </c>
      <c r="BT40" s="606">
        <v>10.1</v>
      </c>
      <c r="BU40" s="606">
        <v>10.1</v>
      </c>
      <c r="BV40" s="606">
        <v>10.1</v>
      </c>
      <c r="BW40" s="606">
        <v>10.1</v>
      </c>
      <c r="BX40" s="606">
        <v>10.1</v>
      </c>
      <c r="BY40" s="606">
        <v>10.1</v>
      </c>
      <c r="BZ40" s="606">
        <v>10.1</v>
      </c>
      <c r="CA40" s="606">
        <v>10.1</v>
      </c>
      <c r="CB40" s="606">
        <v>10.1</v>
      </c>
      <c r="CC40" s="606">
        <v>10.1</v>
      </c>
      <c r="CD40" s="606">
        <v>10.1</v>
      </c>
      <c r="CE40" s="606">
        <v>10.1</v>
      </c>
      <c r="CF40" s="606">
        <v>10.1</v>
      </c>
      <c r="CG40" s="606">
        <v>10.1</v>
      </c>
      <c r="CH40" s="606">
        <v>10.1</v>
      </c>
      <c r="CI40" s="607">
        <v>10.1</v>
      </c>
      <c r="CK40" s="1401"/>
    </row>
    <row r="41" spans="1:89" s="1400" customFormat="1">
      <c r="A41" s="1391"/>
      <c r="B41" s="611" t="s">
        <v>394</v>
      </c>
      <c r="C41" s="612" t="s">
        <v>297</v>
      </c>
      <c r="D41" s="612" t="s">
        <v>395</v>
      </c>
      <c r="E41" s="613" t="s">
        <v>146</v>
      </c>
      <c r="F41" s="601">
        <v>2</v>
      </c>
      <c r="G41" s="609">
        <f>(G30+G32)-(G39+G40)</f>
        <v>310.01</v>
      </c>
      <c r="H41" s="609">
        <f t="shared" ref="H41:BS41" si="4">(H30+H32)-(H39+H40)</f>
        <v>304.86000000000007</v>
      </c>
      <c r="I41" s="609">
        <f t="shared" si="4"/>
        <v>297.93000000000006</v>
      </c>
      <c r="J41" s="609">
        <f t="shared" si="4"/>
        <v>309.14999999999998</v>
      </c>
      <c r="K41" s="609">
        <f t="shared" si="4"/>
        <v>308.86</v>
      </c>
      <c r="L41" s="609">
        <f t="shared" si="4"/>
        <v>314.92000000000007</v>
      </c>
      <c r="M41" s="614">
        <f t="shared" si="4"/>
        <v>310.63</v>
      </c>
      <c r="N41" s="614">
        <f t="shared" si="4"/>
        <v>310.52</v>
      </c>
      <c r="O41" s="614">
        <f t="shared" si="4"/>
        <v>310.41000000000008</v>
      </c>
      <c r="P41" s="614">
        <f t="shared" si="4"/>
        <v>310.30000000000007</v>
      </c>
      <c r="Q41" s="614">
        <f t="shared" si="4"/>
        <v>291.40999999999997</v>
      </c>
      <c r="R41" s="614">
        <f t="shared" si="4"/>
        <v>287.62800000000004</v>
      </c>
      <c r="S41" s="614">
        <f t="shared" si="4"/>
        <v>283.846</v>
      </c>
      <c r="T41" s="614">
        <f t="shared" si="4"/>
        <v>280.07400000000007</v>
      </c>
      <c r="U41" s="614">
        <f t="shared" si="4"/>
        <v>276.29200000000003</v>
      </c>
      <c r="V41" s="614">
        <f t="shared" si="4"/>
        <v>272.51</v>
      </c>
      <c r="W41" s="614">
        <f t="shared" si="4"/>
        <v>270.19799999999998</v>
      </c>
      <c r="X41" s="614">
        <f t="shared" si="4"/>
        <v>267.88600000000008</v>
      </c>
      <c r="Y41" s="614">
        <f t="shared" si="4"/>
        <v>265.57400000000007</v>
      </c>
      <c r="Z41" s="614">
        <f t="shared" si="4"/>
        <v>264.26200000000006</v>
      </c>
      <c r="AA41" s="614">
        <f t="shared" si="4"/>
        <v>260.95000000000005</v>
      </c>
      <c r="AB41" s="614">
        <f t="shared" si="4"/>
        <v>260.80000000000007</v>
      </c>
      <c r="AC41" s="614">
        <f t="shared" si="4"/>
        <v>260.66000000000008</v>
      </c>
      <c r="AD41" s="614">
        <f t="shared" si="4"/>
        <v>260.51</v>
      </c>
      <c r="AE41" s="614">
        <f t="shared" si="4"/>
        <v>260.37</v>
      </c>
      <c r="AF41" s="614">
        <f t="shared" si="4"/>
        <v>260.22000000000003</v>
      </c>
      <c r="AG41" s="614">
        <f t="shared" si="4"/>
        <v>260.11</v>
      </c>
      <c r="AH41" s="614">
        <f t="shared" si="4"/>
        <v>260</v>
      </c>
      <c r="AI41" s="614">
        <f t="shared" si="4"/>
        <v>259.89</v>
      </c>
      <c r="AJ41" s="614">
        <f t="shared" si="4"/>
        <v>259.77999999999997</v>
      </c>
      <c r="AK41" s="614">
        <f t="shared" si="4"/>
        <v>259.67000000000007</v>
      </c>
      <c r="AL41" s="614">
        <f t="shared" si="4"/>
        <v>259.52</v>
      </c>
      <c r="AM41" s="614">
        <f t="shared" si="4"/>
        <v>259.38</v>
      </c>
      <c r="AN41" s="614">
        <f t="shared" si="4"/>
        <v>259.23</v>
      </c>
      <c r="AO41" s="614">
        <f t="shared" si="4"/>
        <v>259.09000000000003</v>
      </c>
      <c r="AP41" s="614">
        <f t="shared" si="4"/>
        <v>258.88</v>
      </c>
      <c r="AQ41" s="614">
        <f t="shared" si="4"/>
        <v>258.83000000000004</v>
      </c>
      <c r="AR41" s="614">
        <f t="shared" si="4"/>
        <v>258.72000000000003</v>
      </c>
      <c r="AS41" s="614">
        <f t="shared" si="4"/>
        <v>258.61</v>
      </c>
      <c r="AT41" s="614">
        <f t="shared" si="4"/>
        <v>258.5</v>
      </c>
      <c r="AU41" s="614">
        <f t="shared" si="4"/>
        <v>258.39</v>
      </c>
      <c r="AV41" s="614">
        <f t="shared" si="4"/>
        <v>258.24</v>
      </c>
      <c r="AW41" s="614">
        <f t="shared" si="4"/>
        <v>258.10000000000002</v>
      </c>
      <c r="AX41" s="614">
        <f t="shared" si="4"/>
        <v>257.95000000000005</v>
      </c>
      <c r="AY41" s="614">
        <f t="shared" si="4"/>
        <v>257.81000000000006</v>
      </c>
      <c r="AZ41" s="614">
        <f t="shared" si="4"/>
        <v>257.66000000000008</v>
      </c>
      <c r="BA41" s="614">
        <f t="shared" si="4"/>
        <v>257.55000000000007</v>
      </c>
      <c r="BB41" s="614">
        <f t="shared" si="4"/>
        <v>257.44000000000005</v>
      </c>
      <c r="BC41" s="614">
        <f t="shared" si="4"/>
        <v>257.34000000000003</v>
      </c>
      <c r="BD41" s="614">
        <f t="shared" si="4"/>
        <v>257.23</v>
      </c>
      <c r="BE41" s="614">
        <f t="shared" si="4"/>
        <v>257.12</v>
      </c>
      <c r="BF41" s="614">
        <f t="shared" si="4"/>
        <v>256.97000000000003</v>
      </c>
      <c r="BG41" s="614">
        <f t="shared" si="4"/>
        <v>256.83000000000004</v>
      </c>
      <c r="BH41" s="614">
        <f t="shared" si="4"/>
        <v>256.68000000000006</v>
      </c>
      <c r="BI41" s="614">
        <f t="shared" si="4"/>
        <v>256.54000000000008</v>
      </c>
      <c r="BJ41" s="614">
        <f t="shared" si="4"/>
        <v>256.39</v>
      </c>
      <c r="BK41" s="614">
        <f t="shared" si="4"/>
        <v>257.24</v>
      </c>
      <c r="BL41" s="614">
        <f t="shared" si="4"/>
        <v>256.10000000000002</v>
      </c>
      <c r="BM41" s="614">
        <f t="shared" si="4"/>
        <v>255.95000000000002</v>
      </c>
      <c r="BN41" s="614">
        <f t="shared" si="4"/>
        <v>255.81000000000003</v>
      </c>
      <c r="BO41" s="614">
        <f t="shared" si="4"/>
        <v>255.66000000000005</v>
      </c>
      <c r="BP41" s="614">
        <f t="shared" si="4"/>
        <v>255.55000000000004</v>
      </c>
      <c r="BQ41" s="614">
        <f t="shared" si="4"/>
        <v>255.44000000000003</v>
      </c>
      <c r="BR41" s="614">
        <f t="shared" si="4"/>
        <v>255.33</v>
      </c>
      <c r="BS41" s="614">
        <f t="shared" si="4"/>
        <v>255.22000000000006</v>
      </c>
      <c r="BT41" s="614">
        <f t="shared" ref="BT41:CI41" si="5">(BT30+BT32)-(BT39+BT40)</f>
        <v>255.11000000000004</v>
      </c>
      <c r="BU41" s="614">
        <f t="shared" si="5"/>
        <v>254.96</v>
      </c>
      <c r="BV41" s="614">
        <f t="shared" si="5"/>
        <v>254.82000000000002</v>
      </c>
      <c r="BW41" s="614">
        <f t="shared" si="5"/>
        <v>254.67000000000004</v>
      </c>
      <c r="BX41" s="614">
        <f t="shared" si="5"/>
        <v>254.53</v>
      </c>
      <c r="BY41" s="614">
        <f t="shared" si="5"/>
        <v>254.38000000000002</v>
      </c>
      <c r="BZ41" s="614">
        <f t="shared" si="5"/>
        <v>254.23000000000005</v>
      </c>
      <c r="CA41" s="614">
        <f t="shared" si="5"/>
        <v>254.09</v>
      </c>
      <c r="CB41" s="614">
        <f t="shared" si="5"/>
        <v>253.94000000000003</v>
      </c>
      <c r="CC41" s="614">
        <f t="shared" si="5"/>
        <v>253.80000000000004</v>
      </c>
      <c r="CD41" s="614">
        <f t="shared" si="5"/>
        <v>253.65</v>
      </c>
      <c r="CE41" s="614">
        <f t="shared" si="5"/>
        <v>253.50000000000003</v>
      </c>
      <c r="CF41" s="614">
        <f t="shared" si="5"/>
        <v>253.36000000000004</v>
      </c>
      <c r="CG41" s="614">
        <f t="shared" si="5"/>
        <v>253.21</v>
      </c>
      <c r="CH41" s="614">
        <f t="shared" si="5"/>
        <v>253.07000000000002</v>
      </c>
      <c r="CI41" s="610">
        <f t="shared" si="5"/>
        <v>252.92000000000004</v>
      </c>
      <c r="CK41" s="1401"/>
    </row>
    <row r="42" spans="1:89" s="1400" customFormat="1" ht="15" thickBot="1">
      <c r="A42" s="1391"/>
      <c r="B42" s="617" t="s">
        <v>396</v>
      </c>
      <c r="C42" s="618" t="s">
        <v>300</v>
      </c>
      <c r="D42" s="618" t="s">
        <v>397</v>
      </c>
      <c r="E42" s="619" t="s">
        <v>146</v>
      </c>
      <c r="F42" s="620">
        <v>2</v>
      </c>
      <c r="G42" s="621">
        <f>G41+SUM(G26:G29)</f>
        <v>268.40999999999997</v>
      </c>
      <c r="H42" s="621">
        <f t="shared" ref="H42:BS42" si="6">H41+SUM(H26:H29)</f>
        <v>260.68000000000006</v>
      </c>
      <c r="I42" s="621">
        <f t="shared" si="6"/>
        <v>255.96000000000006</v>
      </c>
      <c r="J42" s="621">
        <f t="shared" si="6"/>
        <v>267.54999999999995</v>
      </c>
      <c r="K42" s="621">
        <f t="shared" si="6"/>
        <v>267.26</v>
      </c>
      <c r="L42" s="621">
        <f t="shared" si="6"/>
        <v>273.32000000000005</v>
      </c>
      <c r="M42" s="621">
        <f t="shared" si="6"/>
        <v>268.57</v>
      </c>
      <c r="N42" s="621">
        <f t="shared" si="6"/>
        <v>268.45999999999998</v>
      </c>
      <c r="O42" s="621">
        <f t="shared" si="6"/>
        <v>268.35000000000008</v>
      </c>
      <c r="P42" s="621">
        <f t="shared" si="6"/>
        <v>268.24000000000007</v>
      </c>
      <c r="Q42" s="621">
        <f t="shared" si="6"/>
        <v>249.34999999999997</v>
      </c>
      <c r="R42" s="621">
        <f t="shared" si="6"/>
        <v>245.56800000000004</v>
      </c>
      <c r="S42" s="621">
        <f t="shared" si="6"/>
        <v>241.786</v>
      </c>
      <c r="T42" s="621">
        <f t="shared" si="6"/>
        <v>238.01400000000007</v>
      </c>
      <c r="U42" s="621">
        <f t="shared" si="6"/>
        <v>234.23200000000003</v>
      </c>
      <c r="V42" s="621">
        <f t="shared" si="6"/>
        <v>230.45</v>
      </c>
      <c r="W42" s="621">
        <f t="shared" si="6"/>
        <v>228.13799999999998</v>
      </c>
      <c r="X42" s="621">
        <f t="shared" si="6"/>
        <v>225.82600000000008</v>
      </c>
      <c r="Y42" s="621">
        <f t="shared" si="6"/>
        <v>223.51400000000007</v>
      </c>
      <c r="Z42" s="621">
        <f t="shared" si="6"/>
        <v>222.20200000000006</v>
      </c>
      <c r="AA42" s="621">
        <f t="shared" si="6"/>
        <v>218.89000000000004</v>
      </c>
      <c r="AB42" s="621">
        <f t="shared" si="6"/>
        <v>218.74000000000007</v>
      </c>
      <c r="AC42" s="621">
        <f t="shared" si="6"/>
        <v>218.60000000000008</v>
      </c>
      <c r="AD42" s="621">
        <f t="shared" si="6"/>
        <v>218.45</v>
      </c>
      <c r="AE42" s="621">
        <f t="shared" si="6"/>
        <v>218.31</v>
      </c>
      <c r="AF42" s="621">
        <f t="shared" si="6"/>
        <v>218.16000000000003</v>
      </c>
      <c r="AG42" s="621">
        <f t="shared" si="6"/>
        <v>218.05</v>
      </c>
      <c r="AH42" s="621">
        <f t="shared" si="6"/>
        <v>217.94</v>
      </c>
      <c r="AI42" s="621">
        <f t="shared" si="6"/>
        <v>217.82999999999998</v>
      </c>
      <c r="AJ42" s="621">
        <f t="shared" si="6"/>
        <v>217.71999999999997</v>
      </c>
      <c r="AK42" s="621">
        <f t="shared" si="6"/>
        <v>217.61000000000007</v>
      </c>
      <c r="AL42" s="621">
        <f t="shared" si="6"/>
        <v>217.45999999999998</v>
      </c>
      <c r="AM42" s="621">
        <f t="shared" si="6"/>
        <v>217.32</v>
      </c>
      <c r="AN42" s="621">
        <f t="shared" si="6"/>
        <v>217.17000000000002</v>
      </c>
      <c r="AO42" s="621">
        <f t="shared" si="6"/>
        <v>217.03000000000003</v>
      </c>
      <c r="AP42" s="621">
        <f t="shared" si="6"/>
        <v>216.82</v>
      </c>
      <c r="AQ42" s="621">
        <f t="shared" si="6"/>
        <v>216.77000000000004</v>
      </c>
      <c r="AR42" s="621">
        <f t="shared" si="6"/>
        <v>216.66000000000003</v>
      </c>
      <c r="AS42" s="621">
        <f t="shared" si="6"/>
        <v>216.55</v>
      </c>
      <c r="AT42" s="621">
        <f t="shared" si="6"/>
        <v>216.44</v>
      </c>
      <c r="AU42" s="621">
        <f t="shared" si="6"/>
        <v>216.32999999999998</v>
      </c>
      <c r="AV42" s="621">
        <f t="shared" si="6"/>
        <v>216.18</v>
      </c>
      <c r="AW42" s="621">
        <f t="shared" si="6"/>
        <v>216.04000000000002</v>
      </c>
      <c r="AX42" s="621">
        <f t="shared" si="6"/>
        <v>215.89000000000004</v>
      </c>
      <c r="AY42" s="621">
        <f t="shared" si="6"/>
        <v>215.75000000000006</v>
      </c>
      <c r="AZ42" s="621">
        <f t="shared" si="6"/>
        <v>215.60000000000008</v>
      </c>
      <c r="BA42" s="621">
        <f t="shared" si="6"/>
        <v>215.49000000000007</v>
      </c>
      <c r="BB42" s="621">
        <f t="shared" si="6"/>
        <v>215.38000000000005</v>
      </c>
      <c r="BC42" s="621">
        <f t="shared" si="6"/>
        <v>215.28000000000003</v>
      </c>
      <c r="BD42" s="621">
        <f t="shared" si="6"/>
        <v>215.17000000000002</v>
      </c>
      <c r="BE42" s="621">
        <f t="shared" si="6"/>
        <v>215.06</v>
      </c>
      <c r="BF42" s="621">
        <f t="shared" si="6"/>
        <v>214.91000000000003</v>
      </c>
      <c r="BG42" s="621">
        <f t="shared" si="6"/>
        <v>214.77000000000004</v>
      </c>
      <c r="BH42" s="621">
        <f t="shared" si="6"/>
        <v>214.62000000000006</v>
      </c>
      <c r="BI42" s="621">
        <f t="shared" si="6"/>
        <v>214.48000000000008</v>
      </c>
      <c r="BJ42" s="621">
        <f t="shared" si="6"/>
        <v>214.32999999999998</v>
      </c>
      <c r="BK42" s="621">
        <f t="shared" si="6"/>
        <v>215.18</v>
      </c>
      <c r="BL42" s="621">
        <f t="shared" si="6"/>
        <v>214.04000000000002</v>
      </c>
      <c r="BM42" s="621">
        <f t="shared" si="6"/>
        <v>213.89000000000001</v>
      </c>
      <c r="BN42" s="621">
        <f t="shared" si="6"/>
        <v>213.75000000000003</v>
      </c>
      <c r="BO42" s="621">
        <f t="shared" si="6"/>
        <v>213.60000000000005</v>
      </c>
      <c r="BP42" s="621">
        <f t="shared" si="6"/>
        <v>213.49000000000004</v>
      </c>
      <c r="BQ42" s="621">
        <f t="shared" si="6"/>
        <v>213.38000000000002</v>
      </c>
      <c r="BR42" s="621">
        <f t="shared" si="6"/>
        <v>213.27</v>
      </c>
      <c r="BS42" s="621">
        <f t="shared" si="6"/>
        <v>213.16000000000005</v>
      </c>
      <c r="BT42" s="621">
        <f t="shared" ref="BT42:CI42" si="7">BT41+SUM(BT26:BT29)</f>
        <v>213.05000000000004</v>
      </c>
      <c r="BU42" s="621">
        <f t="shared" si="7"/>
        <v>212.9</v>
      </c>
      <c r="BV42" s="621">
        <f t="shared" si="7"/>
        <v>212.76000000000002</v>
      </c>
      <c r="BW42" s="621">
        <f t="shared" si="7"/>
        <v>212.61000000000004</v>
      </c>
      <c r="BX42" s="621">
        <f t="shared" si="7"/>
        <v>212.47</v>
      </c>
      <c r="BY42" s="621">
        <f t="shared" si="7"/>
        <v>212.32000000000002</v>
      </c>
      <c r="BZ42" s="621">
        <f t="shared" si="7"/>
        <v>212.17000000000004</v>
      </c>
      <c r="CA42" s="621">
        <f t="shared" si="7"/>
        <v>212.03</v>
      </c>
      <c r="CB42" s="621">
        <f t="shared" si="7"/>
        <v>211.88000000000002</v>
      </c>
      <c r="CC42" s="621">
        <f t="shared" si="7"/>
        <v>211.74000000000004</v>
      </c>
      <c r="CD42" s="621">
        <f t="shared" si="7"/>
        <v>211.59</v>
      </c>
      <c r="CE42" s="621">
        <f t="shared" si="7"/>
        <v>211.44000000000003</v>
      </c>
      <c r="CF42" s="621">
        <f t="shared" si="7"/>
        <v>211.30000000000004</v>
      </c>
      <c r="CG42" s="621">
        <f t="shared" si="7"/>
        <v>211.15</v>
      </c>
      <c r="CH42" s="621">
        <f t="shared" si="7"/>
        <v>211.01000000000002</v>
      </c>
      <c r="CI42" s="622">
        <f t="shared" si="7"/>
        <v>210.86000000000004</v>
      </c>
      <c r="CK42" s="1401"/>
    </row>
    <row r="43" spans="1:89" s="1400" customFormat="1">
      <c r="A43" s="1391"/>
      <c r="B43" s="1102" t="s">
        <v>398</v>
      </c>
      <c r="C43" s="1103" t="s">
        <v>399</v>
      </c>
      <c r="D43" s="1104" t="s">
        <v>79</v>
      </c>
      <c r="E43" s="1105" t="s">
        <v>146</v>
      </c>
      <c r="F43" s="1106">
        <v>2</v>
      </c>
      <c r="G43" s="594">
        <v>55.13</v>
      </c>
      <c r="H43" s="594">
        <v>51.3</v>
      </c>
      <c r="I43" s="594">
        <v>51.3</v>
      </c>
      <c r="J43" s="594">
        <v>52.282867860000003</v>
      </c>
      <c r="K43" s="594">
        <v>52.726949509999997</v>
      </c>
      <c r="L43" s="594">
        <v>53.18603057</v>
      </c>
      <c r="M43" s="1519">
        <v>53.557449499999997</v>
      </c>
      <c r="N43" s="595">
        <v>53.807296239999999</v>
      </c>
      <c r="O43" s="595">
        <v>54.027106500000002</v>
      </c>
      <c r="P43" s="595">
        <v>54.226690419999997</v>
      </c>
      <c r="Q43" s="595">
        <v>54.414620450000001</v>
      </c>
      <c r="R43" s="595">
        <v>54.570003159999999</v>
      </c>
      <c r="S43" s="595">
        <v>54.688577449999997</v>
      </c>
      <c r="T43" s="595">
        <v>54.801272949999998</v>
      </c>
      <c r="U43" s="595">
        <v>54.911825690000001</v>
      </c>
      <c r="V43" s="595">
        <v>55.027302249999998</v>
      </c>
      <c r="W43" s="595">
        <v>55.144842660000002</v>
      </c>
      <c r="X43" s="595">
        <v>55.266311160000001</v>
      </c>
      <c r="Y43" s="595">
        <v>55.389589430000001</v>
      </c>
      <c r="Z43" s="595">
        <v>55.514234309999999</v>
      </c>
      <c r="AA43" s="595">
        <v>55.63913762</v>
      </c>
      <c r="AB43" s="595">
        <v>55.74421315</v>
      </c>
      <c r="AC43" s="595">
        <v>55.802920329999999</v>
      </c>
      <c r="AD43" s="595">
        <v>55.861627499999997</v>
      </c>
      <c r="AE43" s="595">
        <v>55.920334670000003</v>
      </c>
      <c r="AF43" s="595">
        <v>55.979041850000002</v>
      </c>
      <c r="AG43" s="595">
        <v>56.03774902</v>
      </c>
      <c r="AH43" s="595">
        <v>56.096456189999998</v>
      </c>
      <c r="AI43" s="595">
        <v>56.155163369999997</v>
      </c>
      <c r="AJ43" s="595">
        <v>56.213870540000002</v>
      </c>
      <c r="AK43" s="595">
        <v>56.27257771</v>
      </c>
      <c r="AL43" s="595">
        <v>56.331284889999999</v>
      </c>
      <c r="AM43" s="595">
        <v>56.389992059999997</v>
      </c>
      <c r="AN43" s="595">
        <v>56.448699240000003</v>
      </c>
      <c r="AO43" s="595">
        <v>56.507406410000002</v>
      </c>
      <c r="AP43" s="595">
        <v>56.56611358</v>
      </c>
      <c r="AQ43" s="595">
        <v>56.624820759999999</v>
      </c>
      <c r="AR43" s="595">
        <v>56.683527929999997</v>
      </c>
      <c r="AS43" s="595">
        <v>56.742235100000002</v>
      </c>
      <c r="AT43" s="595">
        <v>56.800942280000001</v>
      </c>
      <c r="AU43" s="595">
        <v>56.859649449999999</v>
      </c>
      <c r="AV43" s="595">
        <v>56.918356619999997</v>
      </c>
      <c r="AW43" s="595">
        <v>56.977063800000003</v>
      </c>
      <c r="AX43" s="595">
        <v>57.035770970000002</v>
      </c>
      <c r="AY43" s="595">
        <v>57.09447814</v>
      </c>
      <c r="AZ43" s="595">
        <v>57.153185319999999</v>
      </c>
      <c r="BA43" s="595">
        <v>57.211892489999997</v>
      </c>
      <c r="BB43" s="595">
        <v>57.270599670000003</v>
      </c>
      <c r="BC43" s="595">
        <v>57.329306840000001</v>
      </c>
      <c r="BD43" s="595">
        <v>57.388014009999999</v>
      </c>
      <c r="BE43" s="595">
        <v>57.446721189999998</v>
      </c>
      <c r="BF43" s="595">
        <v>57.505428360000003</v>
      </c>
      <c r="BG43" s="595">
        <v>57.564135530000001</v>
      </c>
      <c r="BH43" s="595">
        <v>57.62284271</v>
      </c>
      <c r="BI43" s="595">
        <v>57.681549879999999</v>
      </c>
      <c r="BJ43" s="595">
        <v>57.740257049999997</v>
      </c>
      <c r="BK43" s="595">
        <v>57.798964230000003</v>
      </c>
      <c r="BL43" s="595">
        <v>57.857671400000001</v>
      </c>
      <c r="BM43" s="595">
        <v>57.91637858</v>
      </c>
      <c r="BN43" s="595">
        <v>57.975085749999998</v>
      </c>
      <c r="BO43" s="595">
        <v>58.033792920000003</v>
      </c>
      <c r="BP43" s="595">
        <v>58.092500100000002</v>
      </c>
      <c r="BQ43" s="595">
        <v>58.15120727</v>
      </c>
      <c r="BR43" s="595">
        <v>58.209914439999999</v>
      </c>
      <c r="BS43" s="595">
        <v>58.268621619999998</v>
      </c>
      <c r="BT43" s="595">
        <v>58.327328790000003</v>
      </c>
      <c r="BU43" s="595">
        <v>58.386035960000001</v>
      </c>
      <c r="BV43" s="595">
        <v>58.44474314</v>
      </c>
      <c r="BW43" s="595">
        <v>58.503450309999998</v>
      </c>
      <c r="BX43" s="595">
        <v>58.562157480000003</v>
      </c>
      <c r="BY43" s="595">
        <v>58.620864660000002</v>
      </c>
      <c r="BZ43" s="595">
        <v>58.67957183</v>
      </c>
      <c r="CA43" s="595">
        <v>58.738279009999999</v>
      </c>
      <c r="CB43" s="595">
        <v>58.796986179999998</v>
      </c>
      <c r="CC43" s="595">
        <v>58.855693350000003</v>
      </c>
      <c r="CD43" s="595">
        <v>58.914400530000002</v>
      </c>
      <c r="CE43" s="595">
        <v>58.9731077</v>
      </c>
      <c r="CF43" s="595">
        <v>59.031814869999998</v>
      </c>
      <c r="CG43" s="595">
        <v>59.090522049999997</v>
      </c>
      <c r="CH43" s="595">
        <v>59.149229220000002</v>
      </c>
      <c r="CI43" s="595">
        <v>59.20793639</v>
      </c>
      <c r="CK43" s="1401"/>
    </row>
    <row r="44" spans="1:89" s="1400" customFormat="1" ht="28.5">
      <c r="A44" s="1391"/>
      <c r="B44" s="1107" t="s">
        <v>400</v>
      </c>
      <c r="C44" s="1108" t="s">
        <v>401</v>
      </c>
      <c r="D44" s="1099" t="s">
        <v>79</v>
      </c>
      <c r="E44" s="1100" t="s">
        <v>146</v>
      </c>
      <c r="F44" s="1101">
        <v>2</v>
      </c>
      <c r="G44" s="1087"/>
      <c r="H44" s="1084"/>
      <c r="I44" s="1084"/>
      <c r="J44" s="1084"/>
      <c r="K44" s="1084"/>
      <c r="L44" s="1084"/>
      <c r="M44" s="1085"/>
      <c r="N44" s="1085"/>
      <c r="O44" s="1085"/>
      <c r="P44" s="1085"/>
      <c r="Q44" s="1085"/>
      <c r="R44" s="1085"/>
      <c r="S44" s="1085"/>
      <c r="T44" s="1085"/>
      <c r="U44" s="1085"/>
      <c r="V44" s="1085"/>
      <c r="W44" s="1085"/>
      <c r="X44" s="1085"/>
      <c r="Y44" s="1085"/>
      <c r="Z44" s="1085"/>
      <c r="AA44" s="1085"/>
      <c r="AB44" s="1085"/>
      <c r="AC44" s="1085"/>
      <c r="AD44" s="1085"/>
      <c r="AE44" s="1085"/>
      <c r="AF44" s="1085"/>
      <c r="AG44" s="1085"/>
      <c r="AH44" s="1085"/>
      <c r="AI44" s="1085"/>
      <c r="AJ44" s="1085"/>
      <c r="AK44" s="1085"/>
      <c r="AL44" s="1085"/>
      <c r="AM44" s="1085"/>
      <c r="AN44" s="1085"/>
      <c r="AO44" s="1085"/>
      <c r="AP44" s="1085"/>
      <c r="AQ44" s="1085"/>
      <c r="AR44" s="1085"/>
      <c r="AS44" s="1085"/>
      <c r="AT44" s="1085"/>
      <c r="AU44" s="1085"/>
      <c r="AV44" s="1085"/>
      <c r="AW44" s="1085"/>
      <c r="AX44" s="1085"/>
      <c r="AY44" s="1085"/>
      <c r="AZ44" s="1085"/>
      <c r="BA44" s="1085"/>
      <c r="BB44" s="1085"/>
      <c r="BC44" s="1085"/>
      <c r="BD44" s="1085"/>
      <c r="BE44" s="1085"/>
      <c r="BF44" s="1085"/>
      <c r="BG44" s="1085"/>
      <c r="BH44" s="1085"/>
      <c r="BI44" s="1085"/>
      <c r="BJ44" s="1085"/>
      <c r="BK44" s="1085"/>
      <c r="BL44" s="1085"/>
      <c r="BM44" s="1085"/>
      <c r="BN44" s="1085"/>
      <c r="BO44" s="1085"/>
      <c r="BP44" s="1085"/>
      <c r="BQ44" s="1085"/>
      <c r="BR44" s="1085"/>
      <c r="BS44" s="1085"/>
      <c r="BT44" s="1085"/>
      <c r="BU44" s="1085"/>
      <c r="BV44" s="1085"/>
      <c r="BW44" s="1085"/>
      <c r="BX44" s="1085"/>
      <c r="BY44" s="1085"/>
      <c r="BZ44" s="1085"/>
      <c r="CA44" s="1085"/>
      <c r="CB44" s="1085"/>
      <c r="CC44" s="1085"/>
      <c r="CD44" s="1085"/>
      <c r="CE44" s="1085"/>
      <c r="CF44" s="1085"/>
      <c r="CG44" s="1085"/>
      <c r="CH44" s="1085"/>
      <c r="CI44" s="1086"/>
      <c r="CK44" s="1401"/>
    </row>
    <row r="45" spans="1:89" s="1400" customFormat="1">
      <c r="A45" s="1391"/>
      <c r="B45" s="1109" t="s">
        <v>402</v>
      </c>
      <c r="C45" s="1110" t="s">
        <v>403</v>
      </c>
      <c r="D45" s="1111" t="s">
        <v>79</v>
      </c>
      <c r="E45" s="1112" t="s">
        <v>146</v>
      </c>
      <c r="F45" s="1113">
        <v>2</v>
      </c>
      <c r="G45" s="602">
        <v>1.42</v>
      </c>
      <c r="H45" s="602">
        <v>1.42</v>
      </c>
      <c r="I45" s="602">
        <v>1.42</v>
      </c>
      <c r="J45" s="602">
        <v>1.42</v>
      </c>
      <c r="K45" s="602">
        <v>1.42</v>
      </c>
      <c r="L45" s="602">
        <v>1.42</v>
      </c>
      <c r="M45" s="1518">
        <v>1.42</v>
      </c>
      <c r="N45" s="606">
        <v>1.42</v>
      </c>
      <c r="O45" s="606">
        <v>1.42</v>
      </c>
      <c r="P45" s="606">
        <v>1.42</v>
      </c>
      <c r="Q45" s="606">
        <v>1.42</v>
      </c>
      <c r="R45" s="606">
        <v>1.42</v>
      </c>
      <c r="S45" s="606">
        <v>1.42</v>
      </c>
      <c r="T45" s="606">
        <v>1.42</v>
      </c>
      <c r="U45" s="606">
        <v>1.42</v>
      </c>
      <c r="V45" s="606">
        <v>1.42</v>
      </c>
      <c r="W45" s="606">
        <v>1.42</v>
      </c>
      <c r="X45" s="606">
        <v>1.42</v>
      </c>
      <c r="Y45" s="606">
        <v>1.42</v>
      </c>
      <c r="Z45" s="606">
        <v>1.42</v>
      </c>
      <c r="AA45" s="606">
        <v>1.42</v>
      </c>
      <c r="AB45" s="606">
        <v>1.42</v>
      </c>
      <c r="AC45" s="606">
        <v>1.4248624910000001</v>
      </c>
      <c r="AD45" s="606">
        <v>1.4297249809999999</v>
      </c>
      <c r="AE45" s="606">
        <v>1.434587472</v>
      </c>
      <c r="AF45" s="606">
        <v>1.4394499629999999</v>
      </c>
      <c r="AG45" s="606">
        <v>1.4443124540000001</v>
      </c>
      <c r="AH45" s="606">
        <v>1.4491749439999999</v>
      </c>
      <c r="AI45" s="606">
        <v>1.454037435</v>
      </c>
      <c r="AJ45" s="606">
        <v>1.458899926</v>
      </c>
      <c r="AK45" s="606">
        <v>1.4637624170000001</v>
      </c>
      <c r="AL45" s="606">
        <v>1.4686249069999999</v>
      </c>
      <c r="AM45" s="606">
        <v>1.4734873980000001</v>
      </c>
      <c r="AN45" s="606">
        <v>1.478349889</v>
      </c>
      <c r="AO45" s="606">
        <v>1.4832123800000001</v>
      </c>
      <c r="AP45" s="606">
        <v>1.4880748699999999</v>
      </c>
      <c r="AQ45" s="606">
        <v>1.4929373610000001</v>
      </c>
      <c r="AR45" s="606">
        <v>1.497799852</v>
      </c>
      <c r="AS45" s="606">
        <v>1.5026623429999999</v>
      </c>
      <c r="AT45" s="606">
        <v>1.507524833</v>
      </c>
      <c r="AU45" s="606">
        <v>1.5123873240000001</v>
      </c>
      <c r="AV45" s="606">
        <v>1.517249815</v>
      </c>
      <c r="AW45" s="606">
        <v>1.5221123050000001</v>
      </c>
      <c r="AX45" s="606">
        <v>1.526974796</v>
      </c>
      <c r="AY45" s="606">
        <v>1.5318372870000001</v>
      </c>
      <c r="AZ45" s="606">
        <v>1.536699778</v>
      </c>
      <c r="BA45" s="606">
        <v>1.5415622680000001</v>
      </c>
      <c r="BB45" s="606">
        <v>1.546424759</v>
      </c>
      <c r="BC45" s="606">
        <v>1.5512872499999999</v>
      </c>
      <c r="BD45" s="606">
        <v>1.556149741</v>
      </c>
      <c r="BE45" s="606">
        <v>1.5610122310000001</v>
      </c>
      <c r="BF45" s="606">
        <v>1.565874722</v>
      </c>
      <c r="BG45" s="606">
        <v>1.5707372129999999</v>
      </c>
      <c r="BH45" s="606">
        <v>1.575599704</v>
      </c>
      <c r="BI45" s="606">
        <v>1.5804621940000001</v>
      </c>
      <c r="BJ45" s="606">
        <v>1.585324685</v>
      </c>
      <c r="BK45" s="606">
        <v>1.5901871759999999</v>
      </c>
      <c r="BL45" s="606">
        <v>1.595049666</v>
      </c>
      <c r="BM45" s="606">
        <v>1.5999121569999999</v>
      </c>
      <c r="BN45" s="606">
        <v>1.604774648</v>
      </c>
      <c r="BO45" s="606">
        <v>1.6096371389999999</v>
      </c>
      <c r="BP45" s="606">
        <v>1.614499629</v>
      </c>
      <c r="BQ45" s="606">
        <v>1.6193621199999999</v>
      </c>
      <c r="BR45" s="606">
        <v>1.624224611</v>
      </c>
      <c r="BS45" s="606">
        <v>1.629087102</v>
      </c>
      <c r="BT45" s="606">
        <v>1.633949592</v>
      </c>
      <c r="BU45" s="606">
        <v>1.6388120829999999</v>
      </c>
      <c r="BV45" s="606">
        <v>1.6436745740000001</v>
      </c>
      <c r="BW45" s="606">
        <v>1.648537065</v>
      </c>
      <c r="BX45" s="606">
        <v>1.653399555</v>
      </c>
      <c r="BY45" s="606">
        <v>1.6582620459999999</v>
      </c>
      <c r="BZ45" s="606">
        <v>1.6631245370000001</v>
      </c>
      <c r="CA45" s="606">
        <v>1.667987028</v>
      </c>
      <c r="CB45" s="606">
        <v>1.672849518</v>
      </c>
      <c r="CC45" s="606">
        <v>1.6777120089999999</v>
      </c>
      <c r="CD45" s="606">
        <v>1.6825745000000001</v>
      </c>
      <c r="CE45" s="606">
        <v>1.6874369899999999</v>
      </c>
      <c r="CF45" s="606">
        <v>1.692299481</v>
      </c>
      <c r="CG45" s="606">
        <v>1.697161972</v>
      </c>
      <c r="CH45" s="606">
        <v>1.7020244630000001</v>
      </c>
      <c r="CI45" s="606">
        <v>1.7068869529999999</v>
      </c>
      <c r="CK45" s="1401"/>
    </row>
    <row r="46" spans="1:89" s="1400" customFormat="1">
      <c r="A46" s="1391"/>
      <c r="B46" s="625" t="s">
        <v>404</v>
      </c>
      <c r="C46" s="626" t="s">
        <v>405</v>
      </c>
      <c r="D46" s="627" t="s">
        <v>79</v>
      </c>
      <c r="E46" s="628" t="s">
        <v>146</v>
      </c>
      <c r="F46" s="629">
        <v>2</v>
      </c>
      <c r="G46" s="602">
        <v>72.91</v>
      </c>
      <c r="H46" s="602">
        <v>76.25</v>
      </c>
      <c r="I46" s="602">
        <v>87.142404299999995</v>
      </c>
      <c r="J46" s="602">
        <v>87.898412519999994</v>
      </c>
      <c r="K46" s="602">
        <v>88.534831650000001</v>
      </c>
      <c r="L46" s="602">
        <v>88.996570180000006</v>
      </c>
      <c r="M46" s="606">
        <v>91.799514729999999</v>
      </c>
      <c r="N46" s="606">
        <v>94.636538189999996</v>
      </c>
      <c r="O46" s="606">
        <v>97.494548530000003</v>
      </c>
      <c r="P46" s="606">
        <v>100.3894463</v>
      </c>
      <c r="Q46" s="606">
        <v>103.2870197</v>
      </c>
      <c r="R46" s="606">
        <v>106.0228214</v>
      </c>
      <c r="S46" s="606">
        <v>108.7362514</v>
      </c>
      <c r="T46" s="606">
        <v>111.4135079</v>
      </c>
      <c r="U46" s="606">
        <v>114.0378061</v>
      </c>
      <c r="V46" s="606">
        <v>116.6166087</v>
      </c>
      <c r="W46" s="606">
        <v>119.188542</v>
      </c>
      <c r="X46" s="606">
        <v>121.70063450000001</v>
      </c>
      <c r="Y46" s="606">
        <v>124.1487135</v>
      </c>
      <c r="Z46" s="606">
        <v>126.5356872</v>
      </c>
      <c r="AA46" s="606">
        <v>128.8638752</v>
      </c>
      <c r="AB46" s="606">
        <v>131.130765</v>
      </c>
      <c r="AC46" s="606">
        <v>133.33326819999999</v>
      </c>
      <c r="AD46" s="606">
        <v>135.4773648</v>
      </c>
      <c r="AE46" s="606">
        <v>137.55095700000001</v>
      </c>
      <c r="AF46" s="606">
        <v>139.5603648</v>
      </c>
      <c r="AG46" s="606">
        <v>141.3629152</v>
      </c>
      <c r="AH46" s="606">
        <v>143.10038249999999</v>
      </c>
      <c r="AI46" s="606">
        <v>144.817972</v>
      </c>
      <c r="AJ46" s="606">
        <v>146.51608400000001</v>
      </c>
      <c r="AK46" s="606">
        <v>148.19553629999999</v>
      </c>
      <c r="AL46" s="606">
        <v>150.05400789999999</v>
      </c>
      <c r="AM46" s="606">
        <v>151.89899460000001</v>
      </c>
      <c r="AN46" s="606">
        <v>153.73059760000001</v>
      </c>
      <c r="AO46" s="606">
        <v>155.54922980000001</v>
      </c>
      <c r="AP46" s="606">
        <v>157.3550607</v>
      </c>
      <c r="AQ46" s="606">
        <v>159.1484145</v>
      </c>
      <c r="AR46" s="606">
        <v>160.9293696</v>
      </c>
      <c r="AS46" s="606">
        <v>162.6984022</v>
      </c>
      <c r="AT46" s="606">
        <v>164.4556623</v>
      </c>
      <c r="AU46" s="606">
        <v>166.2013757</v>
      </c>
      <c r="AV46" s="606">
        <v>167.93584569999999</v>
      </c>
      <c r="AW46" s="606">
        <v>169.65920840000001</v>
      </c>
      <c r="AX46" s="606">
        <v>171.37093640000001</v>
      </c>
      <c r="AY46" s="606">
        <v>173.0713495</v>
      </c>
      <c r="AZ46" s="606">
        <v>174.76059810000001</v>
      </c>
      <c r="BA46" s="606">
        <v>176.43890970000001</v>
      </c>
      <c r="BB46" s="606">
        <v>178.106674</v>
      </c>
      <c r="BC46" s="606">
        <v>179.76385999999999</v>
      </c>
      <c r="BD46" s="606">
        <v>181.4109326</v>
      </c>
      <c r="BE46" s="606">
        <v>183.04818689999999</v>
      </c>
      <c r="BF46" s="606">
        <v>184.67549360000001</v>
      </c>
      <c r="BG46" s="606">
        <v>186.29347609999999</v>
      </c>
      <c r="BH46" s="606">
        <v>187.9019112</v>
      </c>
      <c r="BI46" s="606">
        <v>189.50133170000001</v>
      </c>
      <c r="BJ46" s="606">
        <v>191.0915894</v>
      </c>
      <c r="BK46" s="606">
        <v>192.67329659999999</v>
      </c>
      <c r="BL46" s="606">
        <v>194.2464678</v>
      </c>
      <c r="BM46" s="606">
        <v>195.81119799999999</v>
      </c>
      <c r="BN46" s="606">
        <v>197.36775</v>
      </c>
      <c r="BO46" s="606">
        <v>198.91629760000001</v>
      </c>
      <c r="BP46" s="606">
        <v>200.4570981</v>
      </c>
      <c r="BQ46" s="606">
        <v>201.9904062</v>
      </c>
      <c r="BR46" s="606">
        <v>203.51612750000001</v>
      </c>
      <c r="BS46" s="606">
        <v>205.03468340000001</v>
      </c>
      <c r="BT46" s="606">
        <v>206.5459726</v>
      </c>
      <c r="BU46" s="606">
        <v>208.0504119</v>
      </c>
      <c r="BV46" s="606">
        <v>209.5480676</v>
      </c>
      <c r="BW46" s="606">
        <v>211.03891519999999</v>
      </c>
      <c r="BX46" s="606">
        <v>212.5235404</v>
      </c>
      <c r="BY46" s="606">
        <v>214.00182599999999</v>
      </c>
      <c r="BZ46" s="606">
        <v>215.4739146</v>
      </c>
      <c r="CA46" s="606">
        <v>216.9400345</v>
      </c>
      <c r="CB46" s="606">
        <v>218.40041210000001</v>
      </c>
      <c r="CC46" s="606">
        <v>219.85491759999999</v>
      </c>
      <c r="CD46" s="606">
        <v>221.30394939999999</v>
      </c>
      <c r="CE46" s="606">
        <v>222.74763870000001</v>
      </c>
      <c r="CF46" s="606">
        <v>224.18593630000001</v>
      </c>
      <c r="CG46" s="606">
        <v>225.619057</v>
      </c>
      <c r="CH46" s="606">
        <v>227.0473035</v>
      </c>
      <c r="CI46" s="607">
        <v>228.47061919999999</v>
      </c>
      <c r="CK46" s="1401"/>
    </row>
    <row r="47" spans="1:89" s="1402" customFormat="1">
      <c r="A47" s="1391"/>
      <c r="B47" s="625" t="s">
        <v>406</v>
      </c>
      <c r="C47" s="626" t="s">
        <v>407</v>
      </c>
      <c r="D47" s="627" t="s">
        <v>79</v>
      </c>
      <c r="E47" s="628" t="s">
        <v>146</v>
      </c>
      <c r="F47" s="629">
        <v>2</v>
      </c>
      <c r="G47" s="602">
        <v>128.32</v>
      </c>
      <c r="H47" s="602">
        <v>126.08</v>
      </c>
      <c r="I47" s="602">
        <v>141.89480399999999</v>
      </c>
      <c r="J47" s="602">
        <v>135.5891575</v>
      </c>
      <c r="K47" s="602">
        <v>129.47064019999999</v>
      </c>
      <c r="L47" s="602">
        <v>123.54072909999999</v>
      </c>
      <c r="M47" s="606">
        <v>121.0981403</v>
      </c>
      <c r="N47" s="606">
        <v>118.6675085</v>
      </c>
      <c r="O47" s="606">
        <v>116.25974189999999</v>
      </c>
      <c r="P47" s="606">
        <v>113.86724150000001</v>
      </c>
      <c r="Q47" s="606">
        <v>111.48857049999999</v>
      </c>
      <c r="R47" s="606">
        <v>109.28454619999999</v>
      </c>
      <c r="S47" s="606">
        <v>107.0874219</v>
      </c>
      <c r="T47" s="606">
        <v>104.9159796</v>
      </c>
      <c r="U47" s="606">
        <v>102.7788946</v>
      </c>
      <c r="V47" s="606">
        <v>100.68724659999999</v>
      </c>
      <c r="W47" s="606">
        <v>98.694535939999994</v>
      </c>
      <c r="X47" s="606">
        <v>96.765512830000006</v>
      </c>
      <c r="Y47" s="606">
        <v>94.900567390000006</v>
      </c>
      <c r="Z47" s="606">
        <v>93.100730200000001</v>
      </c>
      <c r="AA47" s="606">
        <v>91.367041060000005</v>
      </c>
      <c r="AB47" s="606">
        <v>89.700265419999994</v>
      </c>
      <c r="AC47" s="606">
        <v>88.101243690000004</v>
      </c>
      <c r="AD47" s="606">
        <v>86.571547789999997</v>
      </c>
      <c r="AE47" s="606">
        <v>85.111639670000002</v>
      </c>
      <c r="AF47" s="606">
        <v>83.723353939999996</v>
      </c>
      <c r="AG47" s="606">
        <v>82.408520260000003</v>
      </c>
      <c r="AH47" s="606">
        <v>81.168855820000005</v>
      </c>
      <c r="AI47" s="606">
        <v>79.951023289999995</v>
      </c>
      <c r="AJ47" s="606">
        <v>78.754654360000004</v>
      </c>
      <c r="AK47" s="606">
        <v>77.579391430000001</v>
      </c>
      <c r="AL47" s="606">
        <v>76.509031129999997</v>
      </c>
      <c r="AM47" s="606">
        <v>75.455679079999996</v>
      </c>
      <c r="AN47" s="606">
        <v>74.419046499999993</v>
      </c>
      <c r="AO47" s="606">
        <v>73.398866650000002</v>
      </c>
      <c r="AP47" s="606">
        <v>72.394864940000005</v>
      </c>
      <c r="AQ47" s="606">
        <v>71.406779819999997</v>
      </c>
      <c r="AR47" s="606">
        <v>70.434342479999998</v>
      </c>
      <c r="AS47" s="606">
        <v>69.477308300000004</v>
      </c>
      <c r="AT47" s="606">
        <v>68.535421389999996</v>
      </c>
      <c r="AU47" s="606">
        <v>67.608434209999999</v>
      </c>
      <c r="AV47" s="606">
        <v>66.696107130000001</v>
      </c>
      <c r="AW47" s="606">
        <v>65.798197470000005</v>
      </c>
      <c r="AX47" s="606">
        <v>64.914803750000004</v>
      </c>
      <c r="AY47" s="606">
        <v>64.045685739999996</v>
      </c>
      <c r="AZ47" s="606">
        <v>63.190600670000002</v>
      </c>
      <c r="BA47" s="606">
        <v>62.349313619999997</v>
      </c>
      <c r="BB47" s="606">
        <v>61.52160027</v>
      </c>
      <c r="BC47" s="606">
        <v>60.707224220000001</v>
      </c>
      <c r="BD47" s="606">
        <v>59.905972349999999</v>
      </c>
      <c r="BE47" s="606">
        <v>59.117628770000003</v>
      </c>
      <c r="BF47" s="606">
        <v>58.341966319999997</v>
      </c>
      <c r="BG47" s="606">
        <v>57.578788899999999</v>
      </c>
      <c r="BH47" s="606">
        <v>56.827874289999997</v>
      </c>
      <c r="BI47" s="606">
        <v>56.089030409999999</v>
      </c>
      <c r="BJ47" s="606">
        <v>55.362045739999999</v>
      </c>
      <c r="BK47" s="606">
        <v>54.646737600000002</v>
      </c>
      <c r="BL47" s="606">
        <v>53.942907030000001</v>
      </c>
      <c r="BM47" s="606">
        <v>53.250361480000002</v>
      </c>
      <c r="BN47" s="606">
        <v>52.568917050000003</v>
      </c>
      <c r="BO47" s="606">
        <v>51.898390380000002</v>
      </c>
      <c r="BP47" s="606">
        <v>51.238603759999997</v>
      </c>
      <c r="BQ47" s="606">
        <v>50.589382479999998</v>
      </c>
      <c r="BR47" s="606">
        <v>49.950545030000001</v>
      </c>
      <c r="BS47" s="606">
        <v>49.321927670000001</v>
      </c>
      <c r="BT47" s="606">
        <v>48.703355119999998</v>
      </c>
      <c r="BU47" s="606">
        <v>48.094669230000001</v>
      </c>
      <c r="BV47" s="606">
        <v>47.495705190000002</v>
      </c>
      <c r="BW47" s="606">
        <v>46.906298939999999</v>
      </c>
      <c r="BX47" s="606">
        <v>46.326304659999998</v>
      </c>
      <c r="BY47" s="606">
        <v>45.755561389999997</v>
      </c>
      <c r="BZ47" s="606">
        <v>45.19391753</v>
      </c>
      <c r="CA47" s="606">
        <v>44.641226140000001</v>
      </c>
      <c r="CB47" s="606">
        <v>44.097342670000003</v>
      </c>
      <c r="CC47" s="606">
        <v>43.562116940000003</v>
      </c>
      <c r="CD47" s="606">
        <v>43.035413419999998</v>
      </c>
      <c r="CE47" s="606">
        <v>42.517092750000003</v>
      </c>
      <c r="CF47" s="606">
        <v>42.007014159999997</v>
      </c>
      <c r="CG47" s="606">
        <v>41.505045029999998</v>
      </c>
      <c r="CH47" s="606">
        <v>41.011056760000002</v>
      </c>
      <c r="CI47" s="607">
        <v>40.524915470000003</v>
      </c>
      <c r="CK47" s="1403"/>
    </row>
    <row r="48" spans="1:89" s="1400" customFormat="1" ht="28.5">
      <c r="A48" s="1391"/>
      <c r="B48" s="625" t="s">
        <v>408</v>
      </c>
      <c r="C48" s="626" t="s">
        <v>409</v>
      </c>
      <c r="D48" s="627" t="s">
        <v>79</v>
      </c>
      <c r="E48" s="628" t="s">
        <v>285</v>
      </c>
      <c r="F48" s="629">
        <v>1</v>
      </c>
      <c r="G48" s="630">
        <v>0</v>
      </c>
      <c r="H48" s="630">
        <v>0</v>
      </c>
      <c r="I48" s="630">
        <v>0</v>
      </c>
      <c r="J48" s="630">
        <v>0</v>
      </c>
      <c r="K48" s="630">
        <v>1E-3</v>
      </c>
      <c r="L48" s="630">
        <v>1E-3</v>
      </c>
      <c r="M48" s="631">
        <v>1E-3</v>
      </c>
      <c r="N48" s="631">
        <v>2E-3</v>
      </c>
      <c r="O48" s="631">
        <v>2E-3</v>
      </c>
      <c r="P48" s="631">
        <v>2E-3</v>
      </c>
      <c r="Q48" s="631">
        <v>3.0000000000000001E-3</v>
      </c>
      <c r="R48" s="631">
        <v>3.0000000000000001E-3</v>
      </c>
      <c r="S48" s="631">
        <v>3.0000000000000001E-3</v>
      </c>
      <c r="T48" s="631">
        <v>4.0000000000000001E-3</v>
      </c>
      <c r="U48" s="631">
        <v>4.0000000000000001E-3</v>
      </c>
      <c r="V48" s="631">
        <v>4.0000000000000001E-3</v>
      </c>
      <c r="W48" s="631">
        <v>5.0000000000000001E-3</v>
      </c>
      <c r="X48" s="631">
        <v>5.0000000000000001E-3</v>
      </c>
      <c r="Y48" s="631">
        <v>5.0000000000000001E-3</v>
      </c>
      <c r="Z48" s="631">
        <v>6.0000000000000001E-3</v>
      </c>
      <c r="AA48" s="631">
        <v>6.0000000000000001E-3</v>
      </c>
      <c r="AB48" s="631">
        <v>6.0000000000000001E-3</v>
      </c>
      <c r="AC48" s="631">
        <v>7.0000000000000001E-3</v>
      </c>
      <c r="AD48" s="631">
        <v>7.0000000000000001E-3</v>
      </c>
      <c r="AE48" s="631">
        <v>7.0000000000000001E-3</v>
      </c>
      <c r="AF48" s="631">
        <v>8.0000000000000002E-3</v>
      </c>
      <c r="AG48" s="631">
        <v>8.0000000000000002E-3</v>
      </c>
      <c r="AH48" s="631">
        <v>8.0000000000000002E-3</v>
      </c>
      <c r="AI48" s="631">
        <v>8.0000000000000002E-3</v>
      </c>
      <c r="AJ48" s="631">
        <v>8.9999999999999993E-3</v>
      </c>
      <c r="AK48" s="631">
        <v>8.9999999999999993E-3</v>
      </c>
      <c r="AL48" s="631">
        <v>8.9999999999999993E-3</v>
      </c>
      <c r="AM48" s="631">
        <v>0.01</v>
      </c>
      <c r="AN48" s="631">
        <v>0.01</v>
      </c>
      <c r="AO48" s="631">
        <v>0.01</v>
      </c>
      <c r="AP48" s="631">
        <v>1.0999999999999999E-2</v>
      </c>
      <c r="AQ48" s="631">
        <v>1.0999999999999999E-2</v>
      </c>
      <c r="AR48" s="631">
        <v>1.0999999999999999E-2</v>
      </c>
      <c r="AS48" s="631">
        <v>1.2E-2</v>
      </c>
      <c r="AT48" s="631">
        <v>1.2E-2</v>
      </c>
      <c r="AU48" s="631">
        <v>1.2E-2</v>
      </c>
      <c r="AV48" s="631">
        <v>1.2999999999999999E-2</v>
      </c>
      <c r="AW48" s="631">
        <v>1.2999999999999999E-2</v>
      </c>
      <c r="AX48" s="631">
        <v>1.2999999999999999E-2</v>
      </c>
      <c r="AY48" s="631">
        <v>1.4E-2</v>
      </c>
      <c r="AZ48" s="631">
        <v>1.4E-2</v>
      </c>
      <c r="BA48" s="631">
        <v>1.4E-2</v>
      </c>
      <c r="BB48" s="631">
        <v>1.4999999999999999E-2</v>
      </c>
      <c r="BC48" s="631">
        <v>1.4999999999999999E-2</v>
      </c>
      <c r="BD48" s="631">
        <v>1.4999999999999999E-2</v>
      </c>
      <c r="BE48" s="631">
        <v>1.6E-2</v>
      </c>
      <c r="BF48" s="631">
        <v>1.6E-2</v>
      </c>
      <c r="BG48" s="631">
        <v>1.6E-2</v>
      </c>
      <c r="BH48" s="631">
        <v>1.6E-2</v>
      </c>
      <c r="BI48" s="631">
        <v>1.7000000000000001E-2</v>
      </c>
      <c r="BJ48" s="631">
        <v>1.7000000000000001E-2</v>
      </c>
      <c r="BK48" s="631">
        <v>1.7000000000000001E-2</v>
      </c>
      <c r="BL48" s="631">
        <v>1.7999999999999999E-2</v>
      </c>
      <c r="BM48" s="631">
        <v>1.7999999999999999E-2</v>
      </c>
      <c r="BN48" s="631">
        <v>1.7999999999999999E-2</v>
      </c>
      <c r="BO48" s="631">
        <v>1.9E-2</v>
      </c>
      <c r="BP48" s="631">
        <v>1.9E-2</v>
      </c>
      <c r="BQ48" s="631">
        <v>1.9E-2</v>
      </c>
      <c r="BR48" s="631">
        <v>0.02</v>
      </c>
      <c r="BS48" s="631">
        <v>0.02</v>
      </c>
      <c r="BT48" s="631">
        <v>0.02</v>
      </c>
      <c r="BU48" s="631">
        <v>2.1000000000000001E-2</v>
      </c>
      <c r="BV48" s="631">
        <v>2.1000000000000001E-2</v>
      </c>
      <c r="BW48" s="631">
        <v>2.1000000000000001E-2</v>
      </c>
      <c r="BX48" s="631">
        <v>2.1999999999999999E-2</v>
      </c>
      <c r="BY48" s="631">
        <v>2.1999999999999999E-2</v>
      </c>
      <c r="BZ48" s="631">
        <v>2.1999999999999999E-2</v>
      </c>
      <c r="CA48" s="631">
        <v>2.1999999999999999E-2</v>
      </c>
      <c r="CB48" s="631">
        <v>2.3E-2</v>
      </c>
      <c r="CC48" s="631">
        <v>2.3E-2</v>
      </c>
      <c r="CD48" s="631">
        <v>2.3E-2</v>
      </c>
      <c r="CE48" s="631">
        <v>2.4E-2</v>
      </c>
      <c r="CF48" s="631">
        <v>2.4E-2</v>
      </c>
      <c r="CG48" s="631">
        <v>2.4E-2</v>
      </c>
      <c r="CH48" s="631">
        <v>2.5000000000000001E-2</v>
      </c>
      <c r="CI48" s="632">
        <v>2.5000000000000001E-2</v>
      </c>
      <c r="CK48" s="1401"/>
    </row>
    <row r="49" spans="1:89" s="1400" customFormat="1" ht="28.5">
      <c r="A49" s="1391"/>
      <c r="B49" s="625" t="s">
        <v>410</v>
      </c>
      <c r="C49" s="626" t="s">
        <v>411</v>
      </c>
      <c r="D49" s="627" t="s">
        <v>412</v>
      </c>
      <c r="E49" s="628" t="s">
        <v>146</v>
      </c>
      <c r="F49" s="629">
        <v>2</v>
      </c>
      <c r="G49" s="633">
        <f>G48*(G43+SUM(G45:G47)-SUM(G55:G58))</f>
        <v>0</v>
      </c>
      <c r="H49" s="633">
        <f t="shared" ref="H49:AL49" si="8">H48*(SUM(H43:H47)-SUM(H55:H58))</f>
        <v>0</v>
      </c>
      <c r="I49" s="633">
        <f t="shared" si="8"/>
        <v>0</v>
      </c>
      <c r="J49" s="633">
        <f t="shared" si="8"/>
        <v>0</v>
      </c>
      <c r="K49" s="633">
        <f t="shared" si="8"/>
        <v>0.25192242136000004</v>
      </c>
      <c r="L49" s="633">
        <f t="shared" si="8"/>
        <v>0.24673332984999999</v>
      </c>
      <c r="M49" s="633">
        <f t="shared" si="8"/>
        <v>0.24730510452999999</v>
      </c>
      <c r="N49" s="633">
        <f t="shared" si="8"/>
        <v>0.49592268585999999</v>
      </c>
      <c r="O49" s="633">
        <f t="shared" si="8"/>
        <v>0.49726279386</v>
      </c>
      <c r="P49" s="633">
        <f t="shared" si="8"/>
        <v>0.49866675644000008</v>
      </c>
      <c r="Q49" s="633">
        <f t="shared" si="8"/>
        <v>0.75012063195000001</v>
      </c>
      <c r="R49" s="633">
        <f t="shared" si="8"/>
        <v>0.75218211228000009</v>
      </c>
      <c r="S49" s="633">
        <f t="shared" si="8"/>
        <v>0.75408675224999999</v>
      </c>
      <c r="T49" s="633">
        <f t="shared" si="8"/>
        <v>1.0079230418</v>
      </c>
      <c r="U49" s="633">
        <f t="shared" si="8"/>
        <v>1.0103141055600002</v>
      </c>
      <c r="V49" s="633">
        <f t="shared" si="8"/>
        <v>1.0127246302000001</v>
      </c>
      <c r="W49" s="633">
        <f t="shared" si="8"/>
        <v>1.269389603</v>
      </c>
      <c r="X49" s="633">
        <f t="shared" si="8"/>
        <v>1.27291229245</v>
      </c>
      <c r="Y49" s="633">
        <f t="shared" si="8"/>
        <v>1.2764443516000001</v>
      </c>
      <c r="Z49" s="633">
        <f t="shared" si="8"/>
        <v>1.53600391026</v>
      </c>
      <c r="AA49" s="633">
        <f t="shared" si="8"/>
        <v>1.5403203232800002</v>
      </c>
      <c r="AB49" s="633">
        <f t="shared" si="8"/>
        <v>1.5445514614199998</v>
      </c>
      <c r="AC49" s="633">
        <f t="shared" si="8"/>
        <v>1.8066460629770003</v>
      </c>
      <c r="AD49" s="633">
        <f t="shared" si="8"/>
        <v>1.8113918554969999</v>
      </c>
      <c r="AE49" s="633">
        <f t="shared" si="8"/>
        <v>1.8161326316840001</v>
      </c>
      <c r="AF49" s="633">
        <f t="shared" si="8"/>
        <v>2.0810576844240001</v>
      </c>
      <c r="AG49" s="633">
        <f t="shared" si="8"/>
        <v>2.085467975472</v>
      </c>
      <c r="AH49" s="633">
        <f t="shared" si="8"/>
        <v>2.0899589556320004</v>
      </c>
      <c r="AI49" s="633">
        <f t="shared" si="8"/>
        <v>2.0944655687600005</v>
      </c>
      <c r="AJ49" s="633">
        <f t="shared" si="8"/>
        <v>2.3613615794339999</v>
      </c>
      <c r="AK49" s="633">
        <f t="shared" si="8"/>
        <v>2.3664714107129998</v>
      </c>
      <c r="AL49" s="633">
        <f t="shared" si="8"/>
        <v>2.3741365394429996</v>
      </c>
      <c r="AM49" s="633">
        <f t="shared" ref="AM49:BR49" si="9">AM48*(SUM(AM43:AM47)-SUM(AM55:AM58))</f>
        <v>2.6464815313800001</v>
      </c>
      <c r="AN49" s="633">
        <f t="shared" si="9"/>
        <v>2.65506693229</v>
      </c>
      <c r="AO49" s="633">
        <f t="shared" si="9"/>
        <v>2.6636871524000005</v>
      </c>
      <c r="AP49" s="633">
        <f t="shared" si="9"/>
        <v>2.9395752549899998</v>
      </c>
      <c r="AQ49" s="633">
        <f t="shared" si="9"/>
        <v>2.9491324768510001</v>
      </c>
      <c r="AR49" s="633">
        <f t="shared" si="9"/>
        <v>2.9587254384819999</v>
      </c>
      <c r="AS49" s="633">
        <f t="shared" si="9"/>
        <v>3.2382072953160002</v>
      </c>
      <c r="AT49" s="633">
        <f t="shared" si="9"/>
        <v>3.2487546096359998</v>
      </c>
      <c r="AU49" s="633">
        <f t="shared" si="9"/>
        <v>3.2593421602079999</v>
      </c>
      <c r="AV49" s="633">
        <f t="shared" si="9"/>
        <v>3.5424682704450001</v>
      </c>
      <c r="AW49" s="633">
        <f t="shared" si="9"/>
        <v>3.5540255656749999</v>
      </c>
      <c r="AX49" s="633">
        <f t="shared" si="9"/>
        <v>3.5656203169080003</v>
      </c>
      <c r="AY49" s="633">
        <f t="shared" si="9"/>
        <v>3.8524269093380004</v>
      </c>
      <c r="AZ49" s="633">
        <f t="shared" si="9"/>
        <v>3.8649951741520003</v>
      </c>
      <c r="BA49" s="633">
        <f t="shared" si="9"/>
        <v>3.8776034930920003</v>
      </c>
      <c r="BB49" s="633">
        <f t="shared" si="9"/>
        <v>4.1681294804850006</v>
      </c>
      <c r="BC49" s="633">
        <f t="shared" si="9"/>
        <v>4.1817251746500004</v>
      </c>
      <c r="BD49" s="633">
        <f t="shared" si="9"/>
        <v>4.1953660305150002</v>
      </c>
      <c r="BE49" s="633">
        <f t="shared" si="9"/>
        <v>4.4896567854559999</v>
      </c>
      <c r="BF49" s="633">
        <f t="shared" si="9"/>
        <v>4.5043002080320003</v>
      </c>
      <c r="BG49" s="633">
        <f t="shared" si="9"/>
        <v>4.518994203888</v>
      </c>
      <c r="BH49" s="633">
        <f t="shared" si="9"/>
        <v>4.5337316464640001</v>
      </c>
      <c r="BI49" s="633">
        <f t="shared" si="9"/>
        <v>4.832800361128001</v>
      </c>
      <c r="BJ49" s="633">
        <f t="shared" si="9"/>
        <v>4.8485566868749999</v>
      </c>
      <c r="BK49" s="633">
        <f t="shared" si="9"/>
        <v>4.8643661553020001</v>
      </c>
      <c r="BL49" s="633">
        <f t="shared" si="9"/>
        <v>5.167297726128</v>
      </c>
      <c r="BM49" s="633">
        <f t="shared" si="9"/>
        <v>5.1841413039059994</v>
      </c>
      <c r="BN49" s="633">
        <f t="shared" si="9"/>
        <v>5.201037494063999</v>
      </c>
      <c r="BO49" s="633">
        <f t="shared" si="9"/>
        <v>5.5078742427410008</v>
      </c>
      <c r="BP49" s="633">
        <f t="shared" si="9"/>
        <v>5.5258213301910004</v>
      </c>
      <c r="BQ49" s="633">
        <f t="shared" si="9"/>
        <v>5.5438268033299991</v>
      </c>
      <c r="BR49" s="633">
        <f t="shared" si="9"/>
        <v>5.8546162316200006</v>
      </c>
      <c r="BS49" s="633">
        <f t="shared" ref="BS49:CI49" si="10">BS48*(SUM(BS43:BS47)-SUM(BS55:BS58))</f>
        <v>5.8736863958400001</v>
      </c>
      <c r="BT49" s="633">
        <f t="shared" si="10"/>
        <v>5.8928121220400014</v>
      </c>
      <c r="BU49" s="633">
        <f t="shared" si="10"/>
        <v>6.2075985126330009</v>
      </c>
      <c r="BV49" s="633">
        <f t="shared" si="10"/>
        <v>6.2278060005840006</v>
      </c>
      <c r="BW49" s="633">
        <f t="shared" si="10"/>
        <v>6.2480712318150005</v>
      </c>
      <c r="BX49" s="633">
        <f t="shared" si="10"/>
        <v>6.56689884609</v>
      </c>
      <c r="BY49" s="633">
        <f t="shared" si="10"/>
        <v>6.5882633101120005</v>
      </c>
      <c r="BZ49" s="633">
        <f t="shared" si="10"/>
        <v>6.6096916269339996</v>
      </c>
      <c r="CA49" s="633">
        <f t="shared" si="10"/>
        <v>6.6311855869159997</v>
      </c>
      <c r="CB49" s="633">
        <f t="shared" si="10"/>
        <v>6.9551445807640002</v>
      </c>
      <c r="CC49" s="633">
        <f t="shared" si="10"/>
        <v>6.977750117677</v>
      </c>
      <c r="CD49" s="633">
        <f t="shared" si="10"/>
        <v>7.0004257705499997</v>
      </c>
      <c r="CE49" s="633">
        <f t="shared" si="10"/>
        <v>7.3285266273600014</v>
      </c>
      <c r="CF49" s="633">
        <f t="shared" si="10"/>
        <v>7.3523295554640002</v>
      </c>
      <c r="CG49" s="633">
        <f t="shared" si="10"/>
        <v>7.3762028652480005</v>
      </c>
      <c r="CH49" s="633">
        <f t="shared" si="10"/>
        <v>7.7084903485749994</v>
      </c>
      <c r="CI49" s="634">
        <f t="shared" si="10"/>
        <v>7.7335089503250005</v>
      </c>
      <c r="CK49" s="1401"/>
    </row>
    <row r="50" spans="1:89" s="1400" customFormat="1">
      <c r="A50" s="1391"/>
      <c r="B50" s="625" t="s">
        <v>413</v>
      </c>
      <c r="C50" s="635" t="s">
        <v>215</v>
      </c>
      <c r="D50" s="636" t="s">
        <v>414</v>
      </c>
      <c r="E50" s="637" t="s">
        <v>149</v>
      </c>
      <c r="F50" s="638">
        <v>1</v>
      </c>
      <c r="G50" s="639">
        <f>(((G46-G57))*1000000)/((G79)*1000)</f>
        <v>128.50705866912472</v>
      </c>
      <c r="H50" s="639">
        <f t="shared" ref="H50:BS51" si="11">(((H46-H57))*1000000)/((H79)*1000)</f>
        <v>128.59329444991562</v>
      </c>
      <c r="I50" s="639">
        <f t="shared" si="11"/>
        <v>143.80891839192103</v>
      </c>
      <c r="J50" s="639">
        <f t="shared" si="11"/>
        <v>138.94341621725385</v>
      </c>
      <c r="K50" s="639">
        <f t="shared" si="11"/>
        <v>134.23309494136137</v>
      </c>
      <c r="L50" s="639">
        <f t="shared" si="11"/>
        <v>129.62241876314877</v>
      </c>
      <c r="M50" s="640">
        <f t="shared" si="11"/>
        <v>128.99598238884121</v>
      </c>
      <c r="N50" s="640">
        <f t="shared" si="11"/>
        <v>128.97474074054824</v>
      </c>
      <c r="O50" s="640">
        <f t="shared" si="11"/>
        <v>128.99164370388411</v>
      </c>
      <c r="P50" s="640">
        <f t="shared" si="11"/>
        <v>129.03527945184192</v>
      </c>
      <c r="Q50" s="640">
        <f t="shared" si="11"/>
        <v>129.11407833032322</v>
      </c>
      <c r="R50" s="640">
        <f t="shared" si="11"/>
        <v>129.00893749747507</v>
      </c>
      <c r="S50" s="640">
        <f t="shared" si="11"/>
        <v>128.904228929802</v>
      </c>
      <c r="T50" s="640">
        <f t="shared" si="11"/>
        <v>128.79966297836728</v>
      </c>
      <c r="U50" s="640">
        <f t="shared" si="11"/>
        <v>128.70192726124984</v>
      </c>
      <c r="V50" s="640">
        <f t="shared" si="11"/>
        <v>128.60025677555697</v>
      </c>
      <c r="W50" s="640">
        <f t="shared" si="11"/>
        <v>128.56499361124924</v>
      </c>
      <c r="X50" s="640">
        <f t="shared" si="11"/>
        <v>128.52711097011186</v>
      </c>
      <c r="Y50" s="640">
        <f t="shared" si="11"/>
        <v>128.48903382908378</v>
      </c>
      <c r="Z50" s="640">
        <f t="shared" si="11"/>
        <v>128.44866620106791</v>
      </c>
      <c r="AA50" s="640">
        <f t="shared" si="11"/>
        <v>128.40447278679571</v>
      </c>
      <c r="AB50" s="640">
        <f t="shared" si="11"/>
        <v>128.35775403229204</v>
      </c>
      <c r="AC50" s="640">
        <f t="shared" si="11"/>
        <v>128.30993634966291</v>
      </c>
      <c r="AD50" s="640">
        <f t="shared" si="11"/>
        <v>128.2574855614946</v>
      </c>
      <c r="AE50" s="640">
        <f t="shared" si="11"/>
        <v>128.20644847262733</v>
      </c>
      <c r="AF50" s="640">
        <f t="shared" si="11"/>
        <v>128.15302674239751</v>
      </c>
      <c r="AG50" s="640">
        <f t="shared" si="11"/>
        <v>128.10382561159332</v>
      </c>
      <c r="AH50" s="640">
        <f t="shared" si="11"/>
        <v>128.05363693661877</v>
      </c>
      <c r="AI50" s="640">
        <f t="shared" si="11"/>
        <v>128.00023962594153</v>
      </c>
      <c r="AJ50" s="640">
        <f t="shared" si="11"/>
        <v>127.9439411182224</v>
      </c>
      <c r="AK50" s="640">
        <f t="shared" si="11"/>
        <v>127.88478009503481</v>
      </c>
      <c r="AL50" s="640">
        <f t="shared" si="11"/>
        <v>128.00291191036322</v>
      </c>
      <c r="AM50" s="640">
        <f t="shared" si="11"/>
        <v>128.11835537934786</v>
      </c>
      <c r="AN50" s="640">
        <f t="shared" si="11"/>
        <v>128.23128860082841</v>
      </c>
      <c r="AO50" s="640">
        <f t="shared" si="11"/>
        <v>128.34174845249493</v>
      </c>
      <c r="AP50" s="640">
        <f t="shared" si="11"/>
        <v>128.44986512739294</v>
      </c>
      <c r="AQ50" s="640">
        <f t="shared" si="11"/>
        <v>128.55569737042549</v>
      </c>
      <c r="AR50" s="640">
        <f t="shared" si="11"/>
        <v>128.6593940333108</v>
      </c>
      <c r="AS50" s="640">
        <f t="shared" si="11"/>
        <v>128.76094069070047</v>
      </c>
      <c r="AT50" s="640">
        <f t="shared" si="11"/>
        <v>128.8604452821863</v>
      </c>
      <c r="AU50" s="640">
        <f t="shared" si="11"/>
        <v>128.95797925129011</v>
      </c>
      <c r="AV50" s="640">
        <f t="shared" si="11"/>
        <v>129.05358033906089</v>
      </c>
      <c r="AW50" s="640">
        <f t="shared" si="11"/>
        <v>129.14734277468585</v>
      </c>
      <c r="AX50" s="640">
        <f t="shared" si="11"/>
        <v>129.23921804807927</v>
      </c>
      <c r="AY50" s="640">
        <f t="shared" si="11"/>
        <v>129.32924239067009</v>
      </c>
      <c r="AZ50" s="640">
        <f t="shared" si="11"/>
        <v>129.41750683815999</v>
      </c>
      <c r="BA50" s="640">
        <f t="shared" si="11"/>
        <v>129.50406950249467</v>
      </c>
      <c r="BB50" s="640">
        <f t="shared" si="11"/>
        <v>129.58892975821519</v>
      </c>
      <c r="BC50" s="640">
        <f t="shared" si="11"/>
        <v>129.67222383840684</v>
      </c>
      <c r="BD50" s="640">
        <f t="shared" si="11"/>
        <v>129.75391837952836</v>
      </c>
      <c r="BE50" s="640">
        <f t="shared" si="11"/>
        <v>129.83403491884843</v>
      </c>
      <c r="BF50" s="640">
        <f t="shared" si="11"/>
        <v>129.91272701385108</v>
      </c>
      <c r="BG50" s="640">
        <f t="shared" si="11"/>
        <v>129.98990401940799</v>
      </c>
      <c r="BH50" s="640">
        <f t="shared" si="11"/>
        <v>130.06573980319615</v>
      </c>
      <c r="BI50" s="640">
        <f t="shared" si="11"/>
        <v>130.14016818762627</v>
      </c>
      <c r="BJ50" s="640">
        <f t="shared" si="11"/>
        <v>130.21333017386169</v>
      </c>
      <c r="BK50" s="640">
        <f t="shared" si="11"/>
        <v>130.28513300741125</v>
      </c>
      <c r="BL50" s="640">
        <f t="shared" si="11"/>
        <v>130.35566290095403</v>
      </c>
      <c r="BM50" s="640">
        <f t="shared" si="11"/>
        <v>130.42497760694113</v>
      </c>
      <c r="BN50" s="640">
        <f t="shared" si="11"/>
        <v>130.49308350870004</v>
      </c>
      <c r="BO50" s="640">
        <f t="shared" si="11"/>
        <v>130.5600107243398</v>
      </c>
      <c r="BP50" s="640">
        <f t="shared" si="11"/>
        <v>130.62576415728384</v>
      </c>
      <c r="BQ50" s="640">
        <f t="shared" si="11"/>
        <v>130.69034850262196</v>
      </c>
      <c r="BR50" s="640">
        <f t="shared" si="11"/>
        <v>130.75386264983788</v>
      </c>
      <c r="BS50" s="640">
        <f t="shared" si="11"/>
        <v>130.81626116145674</v>
      </c>
      <c r="BT50" s="640">
        <f t="shared" ref="BT50:CI51" si="12">(((BT46-BT57))*1000000)/((BT79)*1000)</f>
        <v>130.87763957362222</v>
      </c>
      <c r="BU50" s="640">
        <f t="shared" si="12"/>
        <v>130.93795202671555</v>
      </c>
      <c r="BV50" s="640">
        <f t="shared" si="12"/>
        <v>130.9972450049417</v>
      </c>
      <c r="BW50" s="640">
        <f t="shared" si="12"/>
        <v>131.05558638335208</v>
      </c>
      <c r="BX50" s="640">
        <f t="shared" si="12"/>
        <v>131.11288458811512</v>
      </c>
      <c r="BY50" s="640">
        <f t="shared" si="12"/>
        <v>131.16922889185051</v>
      </c>
      <c r="BZ50" s="640">
        <f t="shared" si="12"/>
        <v>131.22463940758971</v>
      </c>
      <c r="CA50" s="640">
        <f t="shared" si="12"/>
        <v>131.27911377276271</v>
      </c>
      <c r="CB50" s="640">
        <f t="shared" si="12"/>
        <v>131.33264979133395</v>
      </c>
      <c r="CC50" s="640">
        <f t="shared" si="12"/>
        <v>131.38533073004928</v>
      </c>
      <c r="CD50" s="640">
        <f t="shared" si="12"/>
        <v>131.4371100336497</v>
      </c>
      <c r="CE50" s="640">
        <f t="shared" si="12"/>
        <v>131.48800559001987</v>
      </c>
      <c r="CF50" s="640">
        <f t="shared" si="12"/>
        <v>131.53807668934371</v>
      </c>
      <c r="CG50" s="640">
        <f t="shared" si="12"/>
        <v>131.58731824923132</v>
      </c>
      <c r="CH50" s="640">
        <f t="shared" si="12"/>
        <v>131.63570527784182</v>
      </c>
      <c r="CI50" s="634">
        <f t="shared" si="12"/>
        <v>131.68329472052454</v>
      </c>
      <c r="CK50" s="1401"/>
    </row>
    <row r="51" spans="1:89" s="1400" customFormat="1">
      <c r="A51" s="1391"/>
      <c r="B51" s="625" t="s">
        <v>415</v>
      </c>
      <c r="C51" s="635" t="s">
        <v>234</v>
      </c>
      <c r="D51" s="636" t="s">
        <v>416</v>
      </c>
      <c r="E51" s="637" t="s">
        <v>149</v>
      </c>
      <c r="F51" s="638">
        <v>1</v>
      </c>
      <c r="G51" s="639">
        <f>(((G47-G58))*1000000)/((G80)*1000)</f>
        <v>137.87409294716156</v>
      </c>
      <c r="H51" s="639">
        <f t="shared" si="11"/>
        <v>137.72960169561657</v>
      </c>
      <c r="I51" s="639">
        <f t="shared" si="11"/>
        <v>158.48712634438542</v>
      </c>
      <c r="J51" s="639">
        <f t="shared" si="11"/>
        <v>153.70569510087319</v>
      </c>
      <c r="K51" s="639">
        <f t="shared" si="11"/>
        <v>148.99898722009254</v>
      </c>
      <c r="L51" s="639">
        <f t="shared" si="11"/>
        <v>144.34920242433969</v>
      </c>
      <c r="M51" s="640">
        <f t="shared" si="11"/>
        <v>144.08292860895418</v>
      </c>
      <c r="N51" s="640">
        <f t="shared" si="11"/>
        <v>143.5745672827326</v>
      </c>
      <c r="O51" s="640">
        <f t="shared" si="11"/>
        <v>143.06744889508519</v>
      </c>
      <c r="P51" s="640">
        <f t="shared" si="11"/>
        <v>142.55990752111092</v>
      </c>
      <c r="Q51" s="640">
        <f t="shared" si="11"/>
        <v>142.0532869055786</v>
      </c>
      <c r="R51" s="640">
        <f t="shared" si="11"/>
        <v>141.78115003787781</v>
      </c>
      <c r="S51" s="640">
        <f t="shared" si="11"/>
        <v>141.5078022891467</v>
      </c>
      <c r="T51" s="640">
        <f t="shared" si="11"/>
        <v>141.23373601431007</v>
      </c>
      <c r="U51" s="640">
        <f t="shared" si="11"/>
        <v>140.96047474646386</v>
      </c>
      <c r="V51" s="640">
        <f t="shared" si="11"/>
        <v>140.68645258804966</v>
      </c>
      <c r="W51" s="640">
        <f t="shared" si="11"/>
        <v>140.48343047716244</v>
      </c>
      <c r="X51" s="640">
        <f t="shared" si="11"/>
        <v>140.28054950563461</v>
      </c>
      <c r="Y51" s="640">
        <f t="shared" si="11"/>
        <v>140.0784204532807</v>
      </c>
      <c r="Z51" s="640">
        <f t="shared" si="11"/>
        <v>139.87678714991236</v>
      </c>
      <c r="AA51" s="640">
        <f t="shared" si="11"/>
        <v>139.67548964104071</v>
      </c>
      <c r="AB51" s="640">
        <f t="shared" si="11"/>
        <v>139.47495838016729</v>
      </c>
      <c r="AC51" s="640">
        <f t="shared" si="11"/>
        <v>139.2756863032638</v>
      </c>
      <c r="AD51" s="640">
        <f t="shared" si="11"/>
        <v>139.07711671954476</v>
      </c>
      <c r="AE51" s="640">
        <f t="shared" si="11"/>
        <v>138.88078759015224</v>
      </c>
      <c r="AF51" s="640">
        <f t="shared" si="11"/>
        <v>138.68611244439518</v>
      </c>
      <c r="AG51" s="640">
        <f t="shared" si="11"/>
        <v>138.49408255188965</v>
      </c>
      <c r="AH51" s="640">
        <f t="shared" si="11"/>
        <v>138.30541760633278</v>
      </c>
      <c r="AI51" s="640">
        <f t="shared" si="11"/>
        <v>138.11728987059487</v>
      </c>
      <c r="AJ51" s="640">
        <f t="shared" si="11"/>
        <v>137.92979806859969</v>
      </c>
      <c r="AK51" s="640">
        <f t="shared" si="11"/>
        <v>137.74294562277711</v>
      </c>
      <c r="AL51" s="640">
        <f t="shared" si="11"/>
        <v>137.73174219472506</v>
      </c>
      <c r="AM51" s="640">
        <f t="shared" si="11"/>
        <v>137.71983566196656</v>
      </c>
      <c r="AN51" s="640">
        <f t="shared" si="11"/>
        <v>137.70725103525805</v>
      </c>
      <c r="AO51" s="640">
        <f t="shared" si="11"/>
        <v>137.69397978707923</v>
      </c>
      <c r="AP51" s="640">
        <f t="shared" si="11"/>
        <v>137.68003781496486</v>
      </c>
      <c r="AQ51" s="640">
        <f t="shared" si="11"/>
        <v>137.66542432390858</v>
      </c>
      <c r="AR51" s="640">
        <f t="shared" si="11"/>
        <v>137.65016284052638</v>
      </c>
      <c r="AS51" s="640">
        <f t="shared" si="11"/>
        <v>137.63423555319204</v>
      </c>
      <c r="AT51" s="640">
        <f t="shared" si="11"/>
        <v>137.61765721616848</v>
      </c>
      <c r="AU51" s="640">
        <f t="shared" si="11"/>
        <v>137.60043411229515</v>
      </c>
      <c r="AV51" s="640">
        <f t="shared" si="11"/>
        <v>137.58256412908727</v>
      </c>
      <c r="AW51" s="640">
        <f t="shared" si="11"/>
        <v>137.56406109946565</v>
      </c>
      <c r="AX51" s="640">
        <f t="shared" si="11"/>
        <v>137.54415159530976</v>
      </c>
      <c r="AY51" s="640">
        <f t="shared" si="11"/>
        <v>137.52282537089715</v>
      </c>
      <c r="AZ51" s="640">
        <f t="shared" si="11"/>
        <v>137.50008773774337</v>
      </c>
      <c r="BA51" s="640">
        <f t="shared" si="11"/>
        <v>137.4759355716842</v>
      </c>
      <c r="BB51" s="640">
        <f t="shared" si="11"/>
        <v>137.45034914472299</v>
      </c>
      <c r="BC51" s="640">
        <f t="shared" si="11"/>
        <v>137.42334838894709</v>
      </c>
      <c r="BD51" s="640">
        <f t="shared" si="11"/>
        <v>137.39490474623011</v>
      </c>
      <c r="BE51" s="640">
        <f t="shared" si="11"/>
        <v>137.36500537947762</v>
      </c>
      <c r="BF51" s="640">
        <f t="shared" si="11"/>
        <v>137.33367651857185</v>
      </c>
      <c r="BG51" s="640">
        <f t="shared" si="11"/>
        <v>137.30087265252953</v>
      </c>
      <c r="BH51" s="640">
        <f t="shared" si="11"/>
        <v>137.2666269571352</v>
      </c>
      <c r="BI51" s="640">
        <f t="shared" si="11"/>
        <v>137.23090099059618</v>
      </c>
      <c r="BJ51" s="640">
        <f t="shared" si="11"/>
        <v>137.19371900712116</v>
      </c>
      <c r="BK51" s="640">
        <f t="shared" si="11"/>
        <v>137.15503395303932</v>
      </c>
      <c r="BL51" s="640">
        <f t="shared" si="11"/>
        <v>137.11485333886588</v>
      </c>
      <c r="BM51" s="640">
        <f t="shared" si="11"/>
        <v>137.07317646212027</v>
      </c>
      <c r="BN51" s="640">
        <f t="shared" si="11"/>
        <v>137.02998646024312</v>
      </c>
      <c r="BO51" s="640">
        <f t="shared" si="11"/>
        <v>136.98527376341212</v>
      </c>
      <c r="BP51" s="640">
        <f t="shared" si="11"/>
        <v>136.93902059182221</v>
      </c>
      <c r="BQ51" s="640">
        <f t="shared" si="11"/>
        <v>136.89120892180301</v>
      </c>
      <c r="BR51" s="640">
        <f t="shared" si="11"/>
        <v>136.84185119316891</v>
      </c>
      <c r="BS51" s="640">
        <f t="shared" si="11"/>
        <v>136.79091288740059</v>
      </c>
      <c r="BT51" s="640">
        <f t="shared" si="12"/>
        <v>136.73840548982858</v>
      </c>
      <c r="BU51" s="640">
        <f t="shared" si="12"/>
        <v>136.68429370513527</v>
      </c>
      <c r="BV51" s="640">
        <f t="shared" si="12"/>
        <v>136.62857255260701</v>
      </c>
      <c r="BW51" s="640">
        <f t="shared" si="12"/>
        <v>136.57124455060793</v>
      </c>
      <c r="BX51" s="640">
        <f t="shared" si="12"/>
        <v>136.51225746265541</v>
      </c>
      <c r="BY51" s="640">
        <f t="shared" si="12"/>
        <v>136.45162053901848</v>
      </c>
      <c r="BZ51" s="640">
        <f t="shared" si="12"/>
        <v>136.38931941848381</v>
      </c>
      <c r="CA51" s="640">
        <f t="shared" si="12"/>
        <v>136.32533151695245</v>
      </c>
      <c r="CB51" s="640">
        <f t="shared" si="12"/>
        <v>136.25963377034299</v>
      </c>
      <c r="CC51" s="640">
        <f t="shared" si="12"/>
        <v>136.19223355350135</v>
      </c>
      <c r="CD51" s="640">
        <f t="shared" si="12"/>
        <v>136.12309157991453</v>
      </c>
      <c r="CE51" s="640">
        <f t="shared" si="12"/>
        <v>136.05219102798515</v>
      </c>
      <c r="CF51" s="640">
        <f t="shared" si="12"/>
        <v>135.97953030097977</v>
      </c>
      <c r="CG51" s="640">
        <f t="shared" si="12"/>
        <v>135.90508392002133</v>
      </c>
      <c r="CH51" s="640">
        <f t="shared" si="12"/>
        <v>135.82881838669047</v>
      </c>
      <c r="CI51" s="634">
        <f t="shared" si="12"/>
        <v>135.75073055179803</v>
      </c>
      <c r="CK51" s="1401"/>
    </row>
    <row r="52" spans="1:89" s="1400" customFormat="1" ht="28.5">
      <c r="A52" s="1391"/>
      <c r="B52" s="625" t="s">
        <v>417</v>
      </c>
      <c r="C52" s="635" t="s">
        <v>148</v>
      </c>
      <c r="D52" s="636" t="s">
        <v>418</v>
      </c>
      <c r="E52" s="637" t="s">
        <v>149</v>
      </c>
      <c r="F52" s="638">
        <v>1</v>
      </c>
      <c r="G52" s="639">
        <f>(((G46-G57)+(G47-G58))*1000000)/((G79+G80)*1000)</f>
        <v>134.35502815744618</v>
      </c>
      <c r="H52" s="639">
        <f t="shared" ref="H52:BS52" si="13">(((H46-H57)+(H47-H58))*1000000)/((H79+H80)*1000)</f>
        <v>134.16750691405127</v>
      </c>
      <c r="I52" s="639">
        <f t="shared" si="13"/>
        <v>152.62167688373762</v>
      </c>
      <c r="J52" s="639">
        <f t="shared" si="13"/>
        <v>147.60456431074323</v>
      </c>
      <c r="K52" s="639">
        <f t="shared" si="13"/>
        <v>142.69617338110928</v>
      </c>
      <c r="L52" s="639">
        <f t="shared" si="13"/>
        <v>137.8674283433586</v>
      </c>
      <c r="M52" s="640">
        <f t="shared" si="13"/>
        <v>137.24364590316475</v>
      </c>
      <c r="N52" s="640">
        <f t="shared" si="13"/>
        <v>136.7650609629487</v>
      </c>
      <c r="O52" s="640">
        <f t="shared" si="13"/>
        <v>136.32061763703453</v>
      </c>
      <c r="P52" s="640">
        <f t="shared" si="13"/>
        <v>135.90397743090972</v>
      </c>
      <c r="Q52" s="640">
        <f t="shared" si="13"/>
        <v>135.52234730628032</v>
      </c>
      <c r="R52" s="640">
        <f t="shared" si="13"/>
        <v>135.17603711417959</v>
      </c>
      <c r="S52" s="640">
        <f t="shared" si="13"/>
        <v>134.83574230650939</v>
      </c>
      <c r="T52" s="640">
        <f t="shared" si="13"/>
        <v>134.50243923094294</v>
      </c>
      <c r="U52" s="640">
        <f t="shared" si="13"/>
        <v>134.18123017847441</v>
      </c>
      <c r="V52" s="640">
        <f t="shared" si="13"/>
        <v>133.86524107668635</v>
      </c>
      <c r="W52" s="640">
        <f t="shared" si="13"/>
        <v>133.62593633538731</v>
      </c>
      <c r="X52" s="640">
        <f t="shared" si="13"/>
        <v>133.39339508571317</v>
      </c>
      <c r="Y52" s="640">
        <f t="shared" si="13"/>
        <v>133.16912296855477</v>
      </c>
      <c r="Z52" s="640">
        <f t="shared" si="13"/>
        <v>132.95138419734053</v>
      </c>
      <c r="AA52" s="640">
        <f t="shared" si="13"/>
        <v>132.73880240761042</v>
      </c>
      <c r="AB52" s="640">
        <f t="shared" si="13"/>
        <v>132.53210753877468</v>
      </c>
      <c r="AC52" s="640">
        <f t="shared" si="13"/>
        <v>132.33218086880433</v>
      </c>
      <c r="AD52" s="640">
        <f t="shared" si="13"/>
        <v>132.13614292612306</v>
      </c>
      <c r="AE52" s="640">
        <f t="shared" si="13"/>
        <v>131.9484614424278</v>
      </c>
      <c r="AF52" s="640">
        <f t="shared" si="13"/>
        <v>131.76607655547386</v>
      </c>
      <c r="AG52" s="640">
        <f t="shared" si="13"/>
        <v>131.596083887156</v>
      </c>
      <c r="AH52" s="640">
        <f t="shared" si="13"/>
        <v>131.43232914907691</v>
      </c>
      <c r="AI52" s="640">
        <f t="shared" si="13"/>
        <v>131.26970293673864</v>
      </c>
      <c r="AJ52" s="640">
        <f t="shared" si="13"/>
        <v>131.10829631231525</v>
      </c>
      <c r="AK52" s="640">
        <f t="shared" si="13"/>
        <v>130.94798631453347</v>
      </c>
      <c r="AL52" s="640">
        <f t="shared" si="13"/>
        <v>130.9672276638444</v>
      </c>
      <c r="AM52" s="640">
        <f t="shared" si="13"/>
        <v>130.9870801915678</v>
      </c>
      <c r="AN52" s="640">
        <f t="shared" si="13"/>
        <v>131.00757566173252</v>
      </c>
      <c r="AO52" s="640">
        <f t="shared" si="13"/>
        <v>131.02863662499047</v>
      </c>
      <c r="AP52" s="640">
        <f t="shared" si="13"/>
        <v>131.0502676447683</v>
      </c>
      <c r="AQ52" s="640">
        <f t="shared" si="13"/>
        <v>131.07241970850126</v>
      </c>
      <c r="AR52" s="640">
        <f t="shared" si="13"/>
        <v>131.09512370029009</v>
      </c>
      <c r="AS52" s="640">
        <f t="shared" si="13"/>
        <v>131.11827889132368</v>
      </c>
      <c r="AT52" s="640">
        <f t="shared" si="13"/>
        <v>131.14189080936342</v>
      </c>
      <c r="AU52" s="640">
        <f t="shared" si="13"/>
        <v>131.16593865230678</v>
      </c>
      <c r="AV52" s="640">
        <f t="shared" si="13"/>
        <v>131.19037675434663</v>
      </c>
      <c r="AW52" s="640">
        <f t="shared" si="13"/>
        <v>131.21521092803104</v>
      </c>
      <c r="AX52" s="640">
        <f t="shared" si="13"/>
        <v>131.24017496322438</v>
      </c>
      <c r="AY52" s="640">
        <f t="shared" si="13"/>
        <v>131.26523661521392</v>
      </c>
      <c r="AZ52" s="640">
        <f t="shared" si="13"/>
        <v>131.29041363344973</v>
      </c>
      <c r="BA52" s="640">
        <f t="shared" si="13"/>
        <v>131.31569848349298</v>
      </c>
      <c r="BB52" s="640">
        <f t="shared" si="13"/>
        <v>131.34103517187279</v>
      </c>
      <c r="BC52" s="640">
        <f t="shared" si="13"/>
        <v>131.36648908233778</v>
      </c>
      <c r="BD52" s="640">
        <f t="shared" si="13"/>
        <v>131.39198040531522</v>
      </c>
      <c r="BE52" s="640">
        <f t="shared" si="13"/>
        <v>131.41747888741929</v>
      </c>
      <c r="BF52" s="640">
        <f t="shared" si="13"/>
        <v>131.44307238990501</v>
      </c>
      <c r="BG52" s="640">
        <f t="shared" si="13"/>
        <v>131.46863619990756</v>
      </c>
      <c r="BH52" s="640">
        <f t="shared" si="13"/>
        <v>131.49428046273172</v>
      </c>
      <c r="BI52" s="640">
        <f t="shared" si="13"/>
        <v>131.51990519442282</v>
      </c>
      <c r="BJ52" s="640">
        <f t="shared" si="13"/>
        <v>131.54559562731677</v>
      </c>
      <c r="BK52" s="640">
        <f t="shared" si="13"/>
        <v>131.57123080391031</v>
      </c>
      <c r="BL52" s="640">
        <f t="shared" si="13"/>
        <v>131.59685033502819</v>
      </c>
      <c r="BM52" s="640">
        <f t="shared" si="13"/>
        <v>131.62247025399188</v>
      </c>
      <c r="BN52" s="640">
        <f t="shared" si="13"/>
        <v>131.648061944711</v>
      </c>
      <c r="BO52" s="640">
        <f t="shared" si="13"/>
        <v>131.67361929385646</v>
      </c>
      <c r="BP52" s="640">
        <f t="shared" si="13"/>
        <v>131.6991146340155</v>
      </c>
      <c r="BQ52" s="640">
        <f t="shared" si="13"/>
        <v>131.72452113029416</v>
      </c>
      <c r="BR52" s="640">
        <f t="shared" si="13"/>
        <v>131.74989842317279</v>
      </c>
      <c r="BS52" s="640">
        <f t="shared" si="13"/>
        <v>131.77517649298153</v>
      </c>
      <c r="BT52" s="640">
        <f t="shared" ref="BT52:CI52" si="14">(((BT46-BT57)+(BT47-BT58))*1000000)/((BT79+BT80)*1000)</f>
        <v>131.800414336974</v>
      </c>
      <c r="BU52" s="640">
        <f t="shared" si="14"/>
        <v>131.82554329908405</v>
      </c>
      <c r="BV52" s="640">
        <f t="shared" si="14"/>
        <v>131.85057969604793</v>
      </c>
      <c r="BW52" s="640">
        <f t="shared" si="14"/>
        <v>131.8755605543914</v>
      </c>
      <c r="BX52" s="640">
        <f t="shared" si="14"/>
        <v>131.90037753279933</v>
      </c>
      <c r="BY52" s="640">
        <f t="shared" si="14"/>
        <v>131.92508887504263</v>
      </c>
      <c r="BZ52" s="640">
        <f t="shared" si="14"/>
        <v>131.94969030763784</v>
      </c>
      <c r="CA52" s="640">
        <f t="shared" si="14"/>
        <v>131.97415754732091</v>
      </c>
      <c r="CB52" s="640">
        <f t="shared" si="14"/>
        <v>131.9984670550798</v>
      </c>
      <c r="CC52" s="640">
        <f t="shared" si="14"/>
        <v>132.02267513993147</v>
      </c>
      <c r="CD52" s="640">
        <f t="shared" si="14"/>
        <v>132.04671860938086</v>
      </c>
      <c r="CE52" s="640">
        <f t="shared" si="14"/>
        <v>132.07059447514101</v>
      </c>
      <c r="CF52" s="640">
        <f t="shared" si="14"/>
        <v>132.09433898443888</v>
      </c>
      <c r="CG52" s="640">
        <f t="shared" si="14"/>
        <v>132.11792915443564</v>
      </c>
      <c r="CH52" s="640">
        <f t="shared" si="14"/>
        <v>132.1413238582339</v>
      </c>
      <c r="CI52" s="634">
        <f t="shared" si="14"/>
        <v>132.16455900657138</v>
      </c>
      <c r="CK52" s="1401"/>
    </row>
    <row r="53" spans="1:89" s="1400" customFormat="1">
      <c r="A53" s="1391"/>
      <c r="B53" s="625" t="s">
        <v>419</v>
      </c>
      <c r="C53" s="635" t="s">
        <v>420</v>
      </c>
      <c r="D53" s="636" t="s">
        <v>79</v>
      </c>
      <c r="E53" s="637" t="s">
        <v>146</v>
      </c>
      <c r="F53" s="638">
        <v>2</v>
      </c>
      <c r="G53" s="602">
        <v>1.76</v>
      </c>
      <c r="H53" s="602">
        <v>1.76</v>
      </c>
      <c r="I53" s="602">
        <v>1.76</v>
      </c>
      <c r="J53" s="602">
        <v>1.76</v>
      </c>
      <c r="K53" s="602">
        <v>1.76</v>
      </c>
      <c r="L53" s="602">
        <v>1.76</v>
      </c>
      <c r="M53" s="603">
        <v>1.76</v>
      </c>
      <c r="N53" s="603">
        <v>1.76</v>
      </c>
      <c r="O53" s="603">
        <v>1.76</v>
      </c>
      <c r="P53" s="603">
        <v>1.76</v>
      </c>
      <c r="Q53" s="603">
        <v>1.76</v>
      </c>
      <c r="R53" s="603">
        <v>1.76</v>
      </c>
      <c r="S53" s="603">
        <v>1.76</v>
      </c>
      <c r="T53" s="603">
        <v>1.76</v>
      </c>
      <c r="U53" s="603">
        <v>1.76</v>
      </c>
      <c r="V53" s="603">
        <v>1.76</v>
      </c>
      <c r="W53" s="603">
        <v>1.76</v>
      </c>
      <c r="X53" s="603">
        <v>1.76</v>
      </c>
      <c r="Y53" s="603">
        <v>1.76</v>
      </c>
      <c r="Z53" s="603">
        <v>1.76</v>
      </c>
      <c r="AA53" s="603">
        <v>1.76</v>
      </c>
      <c r="AB53" s="603">
        <v>1.76</v>
      </c>
      <c r="AC53" s="603">
        <v>1.76</v>
      </c>
      <c r="AD53" s="603">
        <v>1.76</v>
      </c>
      <c r="AE53" s="603">
        <v>1.76</v>
      </c>
      <c r="AF53" s="603">
        <v>1.76</v>
      </c>
      <c r="AG53" s="603">
        <v>1.76</v>
      </c>
      <c r="AH53" s="603">
        <v>1.76</v>
      </c>
      <c r="AI53" s="603">
        <v>1.76</v>
      </c>
      <c r="AJ53" s="603">
        <v>1.76</v>
      </c>
      <c r="AK53" s="603">
        <v>1.76</v>
      </c>
      <c r="AL53" s="603">
        <v>1.76</v>
      </c>
      <c r="AM53" s="603">
        <v>1.76</v>
      </c>
      <c r="AN53" s="603">
        <v>1.76</v>
      </c>
      <c r="AO53" s="603">
        <v>1.76</v>
      </c>
      <c r="AP53" s="603">
        <v>1.76</v>
      </c>
      <c r="AQ53" s="603">
        <v>1.76</v>
      </c>
      <c r="AR53" s="603">
        <v>1.76</v>
      </c>
      <c r="AS53" s="603">
        <v>1.76</v>
      </c>
      <c r="AT53" s="603">
        <v>1.76</v>
      </c>
      <c r="AU53" s="603">
        <v>1.76</v>
      </c>
      <c r="AV53" s="603">
        <v>1.76</v>
      </c>
      <c r="AW53" s="603">
        <v>1.76</v>
      </c>
      <c r="AX53" s="603">
        <v>1.76</v>
      </c>
      <c r="AY53" s="603">
        <v>1.76</v>
      </c>
      <c r="AZ53" s="603">
        <v>1.76</v>
      </c>
      <c r="BA53" s="603">
        <v>1.76</v>
      </c>
      <c r="BB53" s="603">
        <v>1.76</v>
      </c>
      <c r="BC53" s="603">
        <v>1.76</v>
      </c>
      <c r="BD53" s="603">
        <v>1.76</v>
      </c>
      <c r="BE53" s="603">
        <v>1.76</v>
      </c>
      <c r="BF53" s="603">
        <v>1.76</v>
      </c>
      <c r="BG53" s="603">
        <v>1.76</v>
      </c>
      <c r="BH53" s="603">
        <v>1.76</v>
      </c>
      <c r="BI53" s="603">
        <v>1.76</v>
      </c>
      <c r="BJ53" s="603">
        <v>1.76</v>
      </c>
      <c r="BK53" s="603">
        <v>1.76</v>
      </c>
      <c r="BL53" s="603">
        <v>1.76</v>
      </c>
      <c r="BM53" s="603">
        <v>1.76</v>
      </c>
      <c r="BN53" s="603">
        <v>1.76</v>
      </c>
      <c r="BO53" s="603">
        <v>1.76</v>
      </c>
      <c r="BP53" s="603">
        <v>1.76</v>
      </c>
      <c r="BQ53" s="603">
        <v>1.76</v>
      </c>
      <c r="BR53" s="603">
        <v>1.76</v>
      </c>
      <c r="BS53" s="603">
        <v>1.76</v>
      </c>
      <c r="BT53" s="603">
        <v>1.76</v>
      </c>
      <c r="BU53" s="603">
        <v>1.76</v>
      </c>
      <c r="BV53" s="603">
        <v>1.76</v>
      </c>
      <c r="BW53" s="603">
        <v>1.76</v>
      </c>
      <c r="BX53" s="603">
        <v>1.76</v>
      </c>
      <c r="BY53" s="603">
        <v>1.76</v>
      </c>
      <c r="BZ53" s="603">
        <v>1.76</v>
      </c>
      <c r="CA53" s="603">
        <v>1.76</v>
      </c>
      <c r="CB53" s="603">
        <v>1.76</v>
      </c>
      <c r="CC53" s="603">
        <v>1.76</v>
      </c>
      <c r="CD53" s="603">
        <v>1.76</v>
      </c>
      <c r="CE53" s="603">
        <v>1.76</v>
      </c>
      <c r="CF53" s="603">
        <v>1.76</v>
      </c>
      <c r="CG53" s="603">
        <v>1.76</v>
      </c>
      <c r="CH53" s="603">
        <v>1.76</v>
      </c>
      <c r="CI53" s="604">
        <v>1.76</v>
      </c>
      <c r="CK53" s="1401"/>
    </row>
    <row r="54" spans="1:89" s="1400" customFormat="1" ht="15" thickBot="1">
      <c r="A54" s="1391"/>
      <c r="B54" s="641" t="s">
        <v>421</v>
      </c>
      <c r="C54" s="642" t="s">
        <v>422</v>
      </c>
      <c r="D54" s="643" t="s">
        <v>79</v>
      </c>
      <c r="E54" s="644" t="s">
        <v>146</v>
      </c>
      <c r="F54" s="645">
        <v>2</v>
      </c>
      <c r="G54" s="646">
        <v>0.42</v>
      </c>
      <c r="H54" s="646">
        <v>0.42</v>
      </c>
      <c r="I54" s="646">
        <v>0.42</v>
      </c>
      <c r="J54" s="646">
        <v>0.42</v>
      </c>
      <c r="K54" s="646">
        <v>0.42</v>
      </c>
      <c r="L54" s="646">
        <v>0.42</v>
      </c>
      <c r="M54" s="647">
        <v>0.42</v>
      </c>
      <c r="N54" s="647">
        <v>0.42</v>
      </c>
      <c r="O54" s="647">
        <v>0.42</v>
      </c>
      <c r="P54" s="647">
        <v>0.42</v>
      </c>
      <c r="Q54" s="647">
        <v>0.42</v>
      </c>
      <c r="R54" s="647">
        <v>0.42</v>
      </c>
      <c r="S54" s="647">
        <v>0.42</v>
      </c>
      <c r="T54" s="647">
        <v>0.42</v>
      </c>
      <c r="U54" s="647">
        <v>0.42</v>
      </c>
      <c r="V54" s="647">
        <v>0.42</v>
      </c>
      <c r="W54" s="647">
        <v>0.42</v>
      </c>
      <c r="X54" s="647">
        <v>0.42</v>
      </c>
      <c r="Y54" s="647">
        <v>0.42</v>
      </c>
      <c r="Z54" s="647">
        <v>0.42</v>
      </c>
      <c r="AA54" s="647">
        <v>0.42</v>
      </c>
      <c r="AB54" s="647">
        <v>0.42</v>
      </c>
      <c r="AC54" s="647">
        <v>0.42</v>
      </c>
      <c r="AD54" s="647">
        <v>0.42</v>
      </c>
      <c r="AE54" s="647">
        <v>0.42</v>
      </c>
      <c r="AF54" s="647">
        <v>0.42</v>
      </c>
      <c r="AG54" s="647">
        <v>0.42</v>
      </c>
      <c r="AH54" s="647">
        <v>0.42</v>
      </c>
      <c r="AI54" s="647">
        <v>0.42</v>
      </c>
      <c r="AJ54" s="647">
        <v>0.42</v>
      </c>
      <c r="AK54" s="647">
        <v>0.42</v>
      </c>
      <c r="AL54" s="647">
        <v>0.42</v>
      </c>
      <c r="AM54" s="647">
        <v>0.42</v>
      </c>
      <c r="AN54" s="647">
        <v>0.42</v>
      </c>
      <c r="AO54" s="647">
        <v>0.42</v>
      </c>
      <c r="AP54" s="647">
        <v>0.42</v>
      </c>
      <c r="AQ54" s="647">
        <v>0.42</v>
      </c>
      <c r="AR54" s="647">
        <v>0.42</v>
      </c>
      <c r="AS54" s="647">
        <v>0.42</v>
      </c>
      <c r="AT54" s="647">
        <v>0.42</v>
      </c>
      <c r="AU54" s="647">
        <v>0.42</v>
      </c>
      <c r="AV54" s="647">
        <v>0.42</v>
      </c>
      <c r="AW54" s="647">
        <v>0.42</v>
      </c>
      <c r="AX54" s="647">
        <v>0.42</v>
      </c>
      <c r="AY54" s="647">
        <v>0.42</v>
      </c>
      <c r="AZ54" s="647">
        <v>0.42</v>
      </c>
      <c r="BA54" s="647">
        <v>0.42</v>
      </c>
      <c r="BB54" s="647">
        <v>0.42</v>
      </c>
      <c r="BC54" s="647">
        <v>0.42</v>
      </c>
      <c r="BD54" s="647">
        <v>0.42</v>
      </c>
      <c r="BE54" s="647">
        <v>0.42</v>
      </c>
      <c r="BF54" s="647">
        <v>0.42</v>
      </c>
      <c r="BG54" s="647">
        <v>0.42</v>
      </c>
      <c r="BH54" s="647">
        <v>0.42</v>
      </c>
      <c r="BI54" s="647">
        <v>0.42</v>
      </c>
      <c r="BJ54" s="647">
        <v>0.42</v>
      </c>
      <c r="BK54" s="647">
        <v>0.42</v>
      </c>
      <c r="BL54" s="647">
        <v>0.42</v>
      </c>
      <c r="BM54" s="647">
        <v>0.42</v>
      </c>
      <c r="BN54" s="647">
        <v>0.42</v>
      </c>
      <c r="BO54" s="647">
        <v>0.42</v>
      </c>
      <c r="BP54" s="647">
        <v>0.42</v>
      </c>
      <c r="BQ54" s="647">
        <v>0.42</v>
      </c>
      <c r="BR54" s="647">
        <v>0.42</v>
      </c>
      <c r="BS54" s="647">
        <v>0.42</v>
      </c>
      <c r="BT54" s="647">
        <v>0.42</v>
      </c>
      <c r="BU54" s="647">
        <v>0.42</v>
      </c>
      <c r="BV54" s="647">
        <v>0.42</v>
      </c>
      <c r="BW54" s="647">
        <v>0.42</v>
      </c>
      <c r="BX54" s="647">
        <v>0.42</v>
      </c>
      <c r="BY54" s="647">
        <v>0.42</v>
      </c>
      <c r="BZ54" s="647">
        <v>0.42</v>
      </c>
      <c r="CA54" s="647">
        <v>0.42</v>
      </c>
      <c r="CB54" s="647">
        <v>0.42</v>
      </c>
      <c r="CC54" s="647">
        <v>0.42</v>
      </c>
      <c r="CD54" s="647">
        <v>0.42</v>
      </c>
      <c r="CE54" s="647">
        <v>0.42</v>
      </c>
      <c r="CF54" s="647">
        <v>0.42</v>
      </c>
      <c r="CG54" s="647">
        <v>0.42</v>
      </c>
      <c r="CH54" s="647">
        <v>0.42</v>
      </c>
      <c r="CI54" s="648">
        <v>0.42</v>
      </c>
      <c r="CK54" s="1401"/>
    </row>
    <row r="55" spans="1:89" s="1400" customFormat="1">
      <c r="A55" s="1391"/>
      <c r="B55" s="589" t="s">
        <v>423</v>
      </c>
      <c r="C55" s="590" t="s">
        <v>424</v>
      </c>
      <c r="D55" s="591" t="s">
        <v>79</v>
      </c>
      <c r="E55" s="592" t="s">
        <v>146</v>
      </c>
      <c r="F55" s="593">
        <v>2</v>
      </c>
      <c r="G55" s="594">
        <v>0.74</v>
      </c>
      <c r="H55" s="594">
        <v>0.74</v>
      </c>
      <c r="I55" s="594">
        <v>0.74</v>
      </c>
      <c r="J55" s="594">
        <v>0.74</v>
      </c>
      <c r="K55" s="594">
        <v>0.74</v>
      </c>
      <c r="L55" s="594">
        <v>0.74</v>
      </c>
      <c r="M55" s="595">
        <v>0.74</v>
      </c>
      <c r="N55" s="595">
        <v>0.74</v>
      </c>
      <c r="O55" s="595">
        <v>0.74</v>
      </c>
      <c r="P55" s="595">
        <v>0.74</v>
      </c>
      <c r="Q55" s="595">
        <v>0.74</v>
      </c>
      <c r="R55" s="595">
        <v>0.74</v>
      </c>
      <c r="S55" s="595">
        <v>0.74</v>
      </c>
      <c r="T55" s="595">
        <v>0.74</v>
      </c>
      <c r="U55" s="595">
        <v>0.74</v>
      </c>
      <c r="V55" s="595">
        <v>0.74</v>
      </c>
      <c r="W55" s="595">
        <v>0.74</v>
      </c>
      <c r="X55" s="595">
        <v>0.74</v>
      </c>
      <c r="Y55" s="595">
        <v>0.74</v>
      </c>
      <c r="Z55" s="595">
        <v>0.74</v>
      </c>
      <c r="AA55" s="595">
        <v>0.74</v>
      </c>
      <c r="AB55" s="595">
        <v>0.74</v>
      </c>
      <c r="AC55" s="595">
        <v>0.74</v>
      </c>
      <c r="AD55" s="595">
        <v>0.74</v>
      </c>
      <c r="AE55" s="595">
        <v>0.74</v>
      </c>
      <c r="AF55" s="595">
        <v>0.74</v>
      </c>
      <c r="AG55" s="595">
        <v>0.74</v>
      </c>
      <c r="AH55" s="595">
        <v>0.74</v>
      </c>
      <c r="AI55" s="595">
        <v>0.74</v>
      </c>
      <c r="AJ55" s="595">
        <v>0.74</v>
      </c>
      <c r="AK55" s="595">
        <v>0.74</v>
      </c>
      <c r="AL55" s="595">
        <v>0.74</v>
      </c>
      <c r="AM55" s="595">
        <v>0.74</v>
      </c>
      <c r="AN55" s="595">
        <v>0.74</v>
      </c>
      <c r="AO55" s="595">
        <v>0.74</v>
      </c>
      <c r="AP55" s="595">
        <v>0.74</v>
      </c>
      <c r="AQ55" s="595">
        <v>0.74</v>
      </c>
      <c r="AR55" s="595">
        <v>0.74</v>
      </c>
      <c r="AS55" s="595">
        <v>0.74</v>
      </c>
      <c r="AT55" s="595">
        <v>0.74</v>
      </c>
      <c r="AU55" s="595">
        <v>0.74</v>
      </c>
      <c r="AV55" s="595">
        <v>0.74</v>
      </c>
      <c r="AW55" s="595">
        <v>0.74</v>
      </c>
      <c r="AX55" s="595">
        <v>0.74</v>
      </c>
      <c r="AY55" s="595">
        <v>0.74</v>
      </c>
      <c r="AZ55" s="595">
        <v>0.74</v>
      </c>
      <c r="BA55" s="595">
        <v>0.74</v>
      </c>
      <c r="BB55" s="595">
        <v>0.74</v>
      </c>
      <c r="BC55" s="595">
        <v>0.74</v>
      </c>
      <c r="BD55" s="595">
        <v>0.74</v>
      </c>
      <c r="BE55" s="595">
        <v>0.74</v>
      </c>
      <c r="BF55" s="595">
        <v>0.74</v>
      </c>
      <c r="BG55" s="595">
        <v>0.74</v>
      </c>
      <c r="BH55" s="595">
        <v>0.74</v>
      </c>
      <c r="BI55" s="595">
        <v>0.74</v>
      </c>
      <c r="BJ55" s="595">
        <v>0.74</v>
      </c>
      <c r="BK55" s="595">
        <v>0.74</v>
      </c>
      <c r="BL55" s="595">
        <v>0.74</v>
      </c>
      <c r="BM55" s="595">
        <v>0.74</v>
      </c>
      <c r="BN55" s="595">
        <v>0.74</v>
      </c>
      <c r="BO55" s="595">
        <v>0.74</v>
      </c>
      <c r="BP55" s="595">
        <v>0.74</v>
      </c>
      <c r="BQ55" s="595">
        <v>0.74</v>
      </c>
      <c r="BR55" s="595">
        <v>0.74</v>
      </c>
      <c r="BS55" s="595">
        <v>0.74</v>
      </c>
      <c r="BT55" s="595">
        <v>0.74</v>
      </c>
      <c r="BU55" s="595">
        <v>0.74</v>
      </c>
      <c r="BV55" s="595">
        <v>0.74</v>
      </c>
      <c r="BW55" s="595">
        <v>0.74</v>
      </c>
      <c r="BX55" s="595">
        <v>0.74</v>
      </c>
      <c r="BY55" s="595">
        <v>0.74</v>
      </c>
      <c r="BZ55" s="595">
        <v>0.74</v>
      </c>
      <c r="CA55" s="595">
        <v>0.74</v>
      </c>
      <c r="CB55" s="595">
        <v>0.74</v>
      </c>
      <c r="CC55" s="595">
        <v>0.74</v>
      </c>
      <c r="CD55" s="595">
        <v>0.74</v>
      </c>
      <c r="CE55" s="595">
        <v>0.74</v>
      </c>
      <c r="CF55" s="595">
        <v>0.74</v>
      </c>
      <c r="CG55" s="595">
        <v>0.74</v>
      </c>
      <c r="CH55" s="595">
        <v>0.74</v>
      </c>
      <c r="CI55" s="596">
        <v>0.74</v>
      </c>
      <c r="CK55" s="1401"/>
    </row>
    <row r="56" spans="1:89" s="1400" customFormat="1">
      <c r="A56" s="1391"/>
      <c r="B56" s="605" t="s">
        <v>425</v>
      </c>
      <c r="C56" s="608" t="s">
        <v>426</v>
      </c>
      <c r="D56" s="599" t="s">
        <v>79</v>
      </c>
      <c r="E56" s="600" t="s">
        <v>146</v>
      </c>
      <c r="F56" s="601">
        <v>2</v>
      </c>
      <c r="G56" s="602">
        <v>0.11</v>
      </c>
      <c r="H56" s="602">
        <v>0.11</v>
      </c>
      <c r="I56" s="602">
        <v>0.11</v>
      </c>
      <c r="J56" s="602">
        <v>0.11</v>
      </c>
      <c r="K56" s="602">
        <v>0.11</v>
      </c>
      <c r="L56" s="602">
        <v>0.11</v>
      </c>
      <c r="M56" s="606">
        <v>0.11</v>
      </c>
      <c r="N56" s="606">
        <v>0.11</v>
      </c>
      <c r="O56" s="606">
        <v>0.11</v>
      </c>
      <c r="P56" s="606">
        <v>0.11</v>
      </c>
      <c r="Q56" s="606">
        <v>0.11</v>
      </c>
      <c r="R56" s="606">
        <v>0.11</v>
      </c>
      <c r="S56" s="606">
        <v>0.11</v>
      </c>
      <c r="T56" s="606">
        <v>0.11</v>
      </c>
      <c r="U56" s="606">
        <v>0.11</v>
      </c>
      <c r="V56" s="606">
        <v>0.11</v>
      </c>
      <c r="W56" s="606">
        <v>0.11</v>
      </c>
      <c r="X56" s="606">
        <v>0.11</v>
      </c>
      <c r="Y56" s="606">
        <v>0.11</v>
      </c>
      <c r="Z56" s="606">
        <v>0.11</v>
      </c>
      <c r="AA56" s="606">
        <v>0.11</v>
      </c>
      <c r="AB56" s="606">
        <v>0.11</v>
      </c>
      <c r="AC56" s="606">
        <v>0.11</v>
      </c>
      <c r="AD56" s="606">
        <v>0.11</v>
      </c>
      <c r="AE56" s="606">
        <v>0.11</v>
      </c>
      <c r="AF56" s="606">
        <v>0.11</v>
      </c>
      <c r="AG56" s="606">
        <v>0.11</v>
      </c>
      <c r="AH56" s="606">
        <v>0.11</v>
      </c>
      <c r="AI56" s="606">
        <v>0.11</v>
      </c>
      <c r="AJ56" s="606">
        <v>0.11</v>
      </c>
      <c r="AK56" s="606">
        <v>0.11</v>
      </c>
      <c r="AL56" s="606">
        <v>0.11</v>
      </c>
      <c r="AM56" s="606">
        <v>0.11</v>
      </c>
      <c r="AN56" s="606">
        <v>0.11</v>
      </c>
      <c r="AO56" s="606">
        <v>0.11</v>
      </c>
      <c r="AP56" s="606">
        <v>0.11</v>
      </c>
      <c r="AQ56" s="606">
        <v>0.11</v>
      </c>
      <c r="AR56" s="606">
        <v>0.11</v>
      </c>
      <c r="AS56" s="606">
        <v>0.11</v>
      </c>
      <c r="AT56" s="606">
        <v>0.11</v>
      </c>
      <c r="AU56" s="606">
        <v>0.11</v>
      </c>
      <c r="AV56" s="606">
        <v>0.11</v>
      </c>
      <c r="AW56" s="606">
        <v>0.11</v>
      </c>
      <c r="AX56" s="606">
        <v>0.11</v>
      </c>
      <c r="AY56" s="606">
        <v>0.11</v>
      </c>
      <c r="AZ56" s="606">
        <v>0.11</v>
      </c>
      <c r="BA56" s="606">
        <v>0.11</v>
      </c>
      <c r="BB56" s="606">
        <v>0.11</v>
      </c>
      <c r="BC56" s="606">
        <v>0.11</v>
      </c>
      <c r="BD56" s="606">
        <v>0.11</v>
      </c>
      <c r="BE56" s="606">
        <v>0.11</v>
      </c>
      <c r="BF56" s="606">
        <v>0.11</v>
      </c>
      <c r="BG56" s="606">
        <v>0.11</v>
      </c>
      <c r="BH56" s="606">
        <v>0.11</v>
      </c>
      <c r="BI56" s="606">
        <v>0.11</v>
      </c>
      <c r="BJ56" s="606">
        <v>0.11</v>
      </c>
      <c r="BK56" s="606">
        <v>0.11</v>
      </c>
      <c r="BL56" s="606">
        <v>0.11</v>
      </c>
      <c r="BM56" s="606">
        <v>0.11</v>
      </c>
      <c r="BN56" s="606">
        <v>0.11</v>
      </c>
      <c r="BO56" s="606">
        <v>0.11</v>
      </c>
      <c r="BP56" s="606">
        <v>0.11</v>
      </c>
      <c r="BQ56" s="606">
        <v>0.11</v>
      </c>
      <c r="BR56" s="606">
        <v>0.11</v>
      </c>
      <c r="BS56" s="606">
        <v>0.11</v>
      </c>
      <c r="BT56" s="606">
        <v>0.11</v>
      </c>
      <c r="BU56" s="606">
        <v>0.11</v>
      </c>
      <c r="BV56" s="606">
        <v>0.11</v>
      </c>
      <c r="BW56" s="606">
        <v>0.11</v>
      </c>
      <c r="BX56" s="606">
        <v>0.11</v>
      </c>
      <c r="BY56" s="606">
        <v>0.11</v>
      </c>
      <c r="BZ56" s="606">
        <v>0.11</v>
      </c>
      <c r="CA56" s="606">
        <v>0.11</v>
      </c>
      <c r="CB56" s="606">
        <v>0.11</v>
      </c>
      <c r="CC56" s="606">
        <v>0.11</v>
      </c>
      <c r="CD56" s="606">
        <v>0.11</v>
      </c>
      <c r="CE56" s="606">
        <v>0.11</v>
      </c>
      <c r="CF56" s="606">
        <v>0.11</v>
      </c>
      <c r="CG56" s="606">
        <v>0.11</v>
      </c>
      <c r="CH56" s="606">
        <v>0.11</v>
      </c>
      <c r="CI56" s="607">
        <v>0.11</v>
      </c>
      <c r="CK56" s="1401"/>
    </row>
    <row r="57" spans="1:89" s="1400" customFormat="1">
      <c r="A57" s="1391"/>
      <c r="B57" s="605" t="s">
        <v>427</v>
      </c>
      <c r="C57" s="608" t="s">
        <v>428</v>
      </c>
      <c r="D57" s="599" t="s">
        <v>79</v>
      </c>
      <c r="E57" s="600" t="s">
        <v>146</v>
      </c>
      <c r="F57" s="601">
        <v>2</v>
      </c>
      <c r="G57" s="602">
        <v>7.31</v>
      </c>
      <c r="H57" s="602">
        <v>7.69</v>
      </c>
      <c r="I57" s="602">
        <v>8.08</v>
      </c>
      <c r="J57" s="602">
        <v>8.43</v>
      </c>
      <c r="K57" s="602">
        <v>8.7799999999999994</v>
      </c>
      <c r="L57" s="602">
        <v>9.14</v>
      </c>
      <c r="M57" s="606">
        <v>9.49</v>
      </c>
      <c r="N57" s="606">
        <v>9.49</v>
      </c>
      <c r="O57" s="606">
        <v>9.49</v>
      </c>
      <c r="P57" s="606">
        <v>9.49</v>
      </c>
      <c r="Q57" s="606">
        <v>9.49</v>
      </c>
      <c r="R57" s="606">
        <v>9.49</v>
      </c>
      <c r="S57" s="606">
        <v>9.49</v>
      </c>
      <c r="T57" s="606">
        <v>9.49</v>
      </c>
      <c r="U57" s="606">
        <v>9.49</v>
      </c>
      <c r="V57" s="606">
        <v>9.49</v>
      </c>
      <c r="W57" s="606">
        <v>9.49</v>
      </c>
      <c r="X57" s="606">
        <v>9.49</v>
      </c>
      <c r="Y57" s="606">
        <v>9.49</v>
      </c>
      <c r="Z57" s="606">
        <v>9.49</v>
      </c>
      <c r="AA57" s="606">
        <v>9.49</v>
      </c>
      <c r="AB57" s="606">
        <v>9.49</v>
      </c>
      <c r="AC57" s="606">
        <v>9.49</v>
      </c>
      <c r="AD57" s="606">
        <v>9.49</v>
      </c>
      <c r="AE57" s="606">
        <v>9.49</v>
      </c>
      <c r="AF57" s="606">
        <v>9.49</v>
      </c>
      <c r="AG57" s="606">
        <v>9.49</v>
      </c>
      <c r="AH57" s="606">
        <v>9.49</v>
      </c>
      <c r="AI57" s="606">
        <v>9.49</v>
      </c>
      <c r="AJ57" s="606">
        <v>9.49</v>
      </c>
      <c r="AK57" s="606">
        <v>9.49</v>
      </c>
      <c r="AL57" s="606">
        <v>9.49</v>
      </c>
      <c r="AM57" s="606">
        <v>9.49</v>
      </c>
      <c r="AN57" s="606">
        <v>9.49</v>
      </c>
      <c r="AO57" s="606">
        <v>9.49</v>
      </c>
      <c r="AP57" s="606">
        <v>9.49</v>
      </c>
      <c r="AQ57" s="606">
        <v>9.49</v>
      </c>
      <c r="AR57" s="606">
        <v>9.49</v>
      </c>
      <c r="AS57" s="606">
        <v>9.49</v>
      </c>
      <c r="AT57" s="606">
        <v>9.49</v>
      </c>
      <c r="AU57" s="606">
        <v>9.49</v>
      </c>
      <c r="AV57" s="606">
        <v>9.49</v>
      </c>
      <c r="AW57" s="606">
        <v>9.49</v>
      </c>
      <c r="AX57" s="606">
        <v>9.49</v>
      </c>
      <c r="AY57" s="606">
        <v>9.49</v>
      </c>
      <c r="AZ57" s="606">
        <v>9.49</v>
      </c>
      <c r="BA57" s="606">
        <v>9.49</v>
      </c>
      <c r="BB57" s="606">
        <v>9.49</v>
      </c>
      <c r="BC57" s="606">
        <v>9.49</v>
      </c>
      <c r="BD57" s="606">
        <v>9.49</v>
      </c>
      <c r="BE57" s="606">
        <v>9.49</v>
      </c>
      <c r="BF57" s="606">
        <v>9.49</v>
      </c>
      <c r="BG57" s="606">
        <v>9.49</v>
      </c>
      <c r="BH57" s="606">
        <v>9.49</v>
      </c>
      <c r="BI57" s="606">
        <v>9.49</v>
      </c>
      <c r="BJ57" s="606">
        <v>9.49</v>
      </c>
      <c r="BK57" s="606">
        <v>9.49</v>
      </c>
      <c r="BL57" s="606">
        <v>9.49</v>
      </c>
      <c r="BM57" s="606">
        <v>9.49</v>
      </c>
      <c r="BN57" s="606">
        <v>9.49</v>
      </c>
      <c r="BO57" s="606">
        <v>9.49</v>
      </c>
      <c r="BP57" s="606">
        <v>9.49</v>
      </c>
      <c r="BQ57" s="606">
        <v>9.49</v>
      </c>
      <c r="BR57" s="606">
        <v>9.49</v>
      </c>
      <c r="BS57" s="606">
        <v>9.49</v>
      </c>
      <c r="BT57" s="606">
        <v>9.49</v>
      </c>
      <c r="BU57" s="606">
        <v>9.49</v>
      </c>
      <c r="BV57" s="606">
        <v>9.49</v>
      </c>
      <c r="BW57" s="606">
        <v>9.49</v>
      </c>
      <c r="BX57" s="606">
        <v>9.49</v>
      </c>
      <c r="BY57" s="606">
        <v>9.49</v>
      </c>
      <c r="BZ57" s="606">
        <v>9.49</v>
      </c>
      <c r="CA57" s="606">
        <v>9.49</v>
      </c>
      <c r="CB57" s="606">
        <v>9.49</v>
      </c>
      <c r="CC57" s="606">
        <v>9.49</v>
      </c>
      <c r="CD57" s="606">
        <v>9.49</v>
      </c>
      <c r="CE57" s="606">
        <v>9.49</v>
      </c>
      <c r="CF57" s="606">
        <v>9.49</v>
      </c>
      <c r="CG57" s="606">
        <v>9.49</v>
      </c>
      <c r="CH57" s="606">
        <v>9.49</v>
      </c>
      <c r="CI57" s="606">
        <v>9.49</v>
      </c>
      <c r="CK57" s="1401"/>
    </row>
    <row r="58" spans="1:89" s="1400" customFormat="1">
      <c r="A58" s="1391"/>
      <c r="B58" s="605" t="s">
        <v>429</v>
      </c>
      <c r="C58" s="608" t="s">
        <v>430</v>
      </c>
      <c r="D58" s="599" t="s">
        <v>79</v>
      </c>
      <c r="E58" s="600" t="s">
        <v>146</v>
      </c>
      <c r="F58" s="601">
        <v>2</v>
      </c>
      <c r="G58" s="602">
        <v>11.36</v>
      </c>
      <c r="H58" s="602">
        <v>11.17</v>
      </c>
      <c r="I58" s="602">
        <v>10.98</v>
      </c>
      <c r="J58" s="602">
        <v>10.79</v>
      </c>
      <c r="K58" s="602">
        <v>10.6</v>
      </c>
      <c r="L58" s="602">
        <v>10.42</v>
      </c>
      <c r="M58" s="606">
        <v>10.23</v>
      </c>
      <c r="N58" s="606">
        <v>10.23</v>
      </c>
      <c r="O58" s="606">
        <v>10.23</v>
      </c>
      <c r="P58" s="606">
        <v>10.23</v>
      </c>
      <c r="Q58" s="606">
        <v>10.23</v>
      </c>
      <c r="R58" s="606">
        <v>10.23</v>
      </c>
      <c r="S58" s="606">
        <v>10.23</v>
      </c>
      <c r="T58" s="606">
        <v>10.23</v>
      </c>
      <c r="U58" s="606">
        <v>10.23</v>
      </c>
      <c r="V58" s="606">
        <v>10.23</v>
      </c>
      <c r="W58" s="606">
        <v>10.23</v>
      </c>
      <c r="X58" s="606">
        <v>10.23</v>
      </c>
      <c r="Y58" s="606">
        <v>10.23</v>
      </c>
      <c r="Z58" s="606">
        <v>10.23</v>
      </c>
      <c r="AA58" s="606">
        <v>10.23</v>
      </c>
      <c r="AB58" s="606">
        <v>10.23</v>
      </c>
      <c r="AC58" s="606">
        <v>10.23</v>
      </c>
      <c r="AD58" s="606">
        <v>10.23</v>
      </c>
      <c r="AE58" s="606">
        <v>10.23</v>
      </c>
      <c r="AF58" s="606">
        <v>10.23</v>
      </c>
      <c r="AG58" s="606">
        <v>10.23</v>
      </c>
      <c r="AH58" s="606">
        <v>10.23</v>
      </c>
      <c r="AI58" s="606">
        <v>10.23</v>
      </c>
      <c r="AJ58" s="606">
        <v>10.23</v>
      </c>
      <c r="AK58" s="606">
        <v>10.23</v>
      </c>
      <c r="AL58" s="606">
        <v>10.23</v>
      </c>
      <c r="AM58" s="606">
        <v>10.23</v>
      </c>
      <c r="AN58" s="606">
        <v>10.23</v>
      </c>
      <c r="AO58" s="606">
        <v>10.23</v>
      </c>
      <c r="AP58" s="606">
        <v>10.23</v>
      </c>
      <c r="AQ58" s="606">
        <v>10.23</v>
      </c>
      <c r="AR58" s="606">
        <v>10.23</v>
      </c>
      <c r="AS58" s="606">
        <v>10.23</v>
      </c>
      <c r="AT58" s="606">
        <v>10.23</v>
      </c>
      <c r="AU58" s="606">
        <v>10.23</v>
      </c>
      <c r="AV58" s="606">
        <v>10.23</v>
      </c>
      <c r="AW58" s="606">
        <v>10.23</v>
      </c>
      <c r="AX58" s="606">
        <v>10.23</v>
      </c>
      <c r="AY58" s="606">
        <v>10.23</v>
      </c>
      <c r="AZ58" s="606">
        <v>10.23</v>
      </c>
      <c r="BA58" s="606">
        <v>10.23</v>
      </c>
      <c r="BB58" s="606">
        <v>10.23</v>
      </c>
      <c r="BC58" s="606">
        <v>10.23</v>
      </c>
      <c r="BD58" s="606">
        <v>10.23</v>
      </c>
      <c r="BE58" s="606">
        <v>10.23</v>
      </c>
      <c r="BF58" s="606">
        <v>10.23</v>
      </c>
      <c r="BG58" s="606">
        <v>10.23</v>
      </c>
      <c r="BH58" s="606">
        <v>10.23</v>
      </c>
      <c r="BI58" s="606">
        <v>10.23</v>
      </c>
      <c r="BJ58" s="606">
        <v>10.23</v>
      </c>
      <c r="BK58" s="606">
        <v>10.23</v>
      </c>
      <c r="BL58" s="606">
        <v>10.23</v>
      </c>
      <c r="BM58" s="606">
        <v>10.23</v>
      </c>
      <c r="BN58" s="606">
        <v>10.23</v>
      </c>
      <c r="BO58" s="606">
        <v>10.23</v>
      </c>
      <c r="BP58" s="606">
        <v>10.23</v>
      </c>
      <c r="BQ58" s="606">
        <v>10.23</v>
      </c>
      <c r="BR58" s="606">
        <v>10.23</v>
      </c>
      <c r="BS58" s="606">
        <v>10.23</v>
      </c>
      <c r="BT58" s="606">
        <v>10.23</v>
      </c>
      <c r="BU58" s="606">
        <v>10.23</v>
      </c>
      <c r="BV58" s="606">
        <v>10.23</v>
      </c>
      <c r="BW58" s="606">
        <v>10.23</v>
      </c>
      <c r="BX58" s="606">
        <v>10.23</v>
      </c>
      <c r="BY58" s="606">
        <v>10.23</v>
      </c>
      <c r="BZ58" s="606">
        <v>10.23</v>
      </c>
      <c r="CA58" s="606">
        <v>10.23</v>
      </c>
      <c r="CB58" s="606">
        <v>10.23</v>
      </c>
      <c r="CC58" s="606">
        <v>10.23</v>
      </c>
      <c r="CD58" s="606">
        <v>10.23</v>
      </c>
      <c r="CE58" s="606">
        <v>10.23</v>
      </c>
      <c r="CF58" s="606">
        <v>10.23</v>
      </c>
      <c r="CG58" s="606">
        <v>10.23</v>
      </c>
      <c r="CH58" s="606">
        <v>10.23</v>
      </c>
      <c r="CI58" s="606">
        <v>10.23</v>
      </c>
      <c r="CK58" s="1401"/>
    </row>
    <row r="59" spans="1:89" s="1400" customFormat="1">
      <c r="A59" s="1391"/>
      <c r="B59" s="605" t="s">
        <v>431</v>
      </c>
      <c r="C59" s="608" t="s">
        <v>432</v>
      </c>
      <c r="D59" s="599" t="s">
        <v>79</v>
      </c>
      <c r="E59" s="600" t="s">
        <v>146</v>
      </c>
      <c r="F59" s="601">
        <v>2</v>
      </c>
      <c r="G59" s="602">
        <v>0.98</v>
      </c>
      <c r="H59" s="602">
        <v>0.98</v>
      </c>
      <c r="I59" s="602">
        <v>0.98</v>
      </c>
      <c r="J59" s="602">
        <v>0.98</v>
      </c>
      <c r="K59" s="602">
        <v>0.98</v>
      </c>
      <c r="L59" s="602">
        <v>0.98</v>
      </c>
      <c r="M59" s="606">
        <v>0.98</v>
      </c>
      <c r="N59" s="606">
        <v>0.98</v>
      </c>
      <c r="O59" s="606">
        <v>0.98</v>
      </c>
      <c r="P59" s="606">
        <v>0.98</v>
      </c>
      <c r="Q59" s="606">
        <v>0.98</v>
      </c>
      <c r="R59" s="606">
        <v>0.98</v>
      </c>
      <c r="S59" s="606">
        <v>0.98</v>
      </c>
      <c r="T59" s="606">
        <v>0.98</v>
      </c>
      <c r="U59" s="606">
        <v>0.98</v>
      </c>
      <c r="V59" s="606">
        <v>0.98</v>
      </c>
      <c r="W59" s="606">
        <v>0.98</v>
      </c>
      <c r="X59" s="606">
        <v>0.98</v>
      </c>
      <c r="Y59" s="606">
        <v>0.98</v>
      </c>
      <c r="Z59" s="606">
        <v>0.98</v>
      </c>
      <c r="AA59" s="606">
        <v>0.98</v>
      </c>
      <c r="AB59" s="606">
        <v>0.98</v>
      </c>
      <c r="AC59" s="606">
        <v>0.98</v>
      </c>
      <c r="AD59" s="606">
        <v>0.98</v>
      </c>
      <c r="AE59" s="606">
        <v>0.98</v>
      </c>
      <c r="AF59" s="606">
        <v>0.98</v>
      </c>
      <c r="AG59" s="606">
        <v>0.98</v>
      </c>
      <c r="AH59" s="606">
        <v>0.98</v>
      </c>
      <c r="AI59" s="606">
        <v>0.98</v>
      </c>
      <c r="AJ59" s="606">
        <v>0.98</v>
      </c>
      <c r="AK59" s="606">
        <v>0.98</v>
      </c>
      <c r="AL59" s="606">
        <v>0.98</v>
      </c>
      <c r="AM59" s="606">
        <v>0.98</v>
      </c>
      <c r="AN59" s="606">
        <v>0.98</v>
      </c>
      <c r="AO59" s="606">
        <v>0.98</v>
      </c>
      <c r="AP59" s="606">
        <v>0.98</v>
      </c>
      <c r="AQ59" s="606">
        <v>0.98</v>
      </c>
      <c r="AR59" s="606">
        <v>0.98</v>
      </c>
      <c r="AS59" s="606">
        <v>0.98</v>
      </c>
      <c r="AT59" s="606">
        <v>0.98</v>
      </c>
      <c r="AU59" s="606">
        <v>0.98</v>
      </c>
      <c r="AV59" s="606">
        <v>0.98</v>
      </c>
      <c r="AW59" s="606">
        <v>0.98</v>
      </c>
      <c r="AX59" s="606">
        <v>0.98</v>
      </c>
      <c r="AY59" s="606">
        <v>0.98</v>
      </c>
      <c r="AZ59" s="606">
        <v>0.98</v>
      </c>
      <c r="BA59" s="606">
        <v>0.98</v>
      </c>
      <c r="BB59" s="606">
        <v>0.98</v>
      </c>
      <c r="BC59" s="606">
        <v>0.98</v>
      </c>
      <c r="BD59" s="606">
        <v>0.98</v>
      </c>
      <c r="BE59" s="606">
        <v>0.98</v>
      </c>
      <c r="BF59" s="606">
        <v>0.98</v>
      </c>
      <c r="BG59" s="606">
        <v>0.98</v>
      </c>
      <c r="BH59" s="606">
        <v>0.98</v>
      </c>
      <c r="BI59" s="606">
        <v>0.98</v>
      </c>
      <c r="BJ59" s="606">
        <v>0.98</v>
      </c>
      <c r="BK59" s="606">
        <v>0.98</v>
      </c>
      <c r="BL59" s="606">
        <v>0.98</v>
      </c>
      <c r="BM59" s="606">
        <v>0.98</v>
      </c>
      <c r="BN59" s="606">
        <v>0.98</v>
      </c>
      <c r="BO59" s="606">
        <v>0.98</v>
      </c>
      <c r="BP59" s="606">
        <v>0.98</v>
      </c>
      <c r="BQ59" s="606">
        <v>0.98</v>
      </c>
      <c r="BR59" s="606">
        <v>0.98</v>
      </c>
      <c r="BS59" s="606">
        <v>0.98</v>
      </c>
      <c r="BT59" s="606">
        <v>0.98</v>
      </c>
      <c r="BU59" s="606">
        <v>0.98</v>
      </c>
      <c r="BV59" s="606">
        <v>0.98</v>
      </c>
      <c r="BW59" s="606">
        <v>0.98</v>
      </c>
      <c r="BX59" s="606">
        <v>0.98</v>
      </c>
      <c r="BY59" s="606">
        <v>0.98</v>
      </c>
      <c r="BZ59" s="606">
        <v>0.98</v>
      </c>
      <c r="CA59" s="606">
        <v>0.98</v>
      </c>
      <c r="CB59" s="606">
        <v>0.98</v>
      </c>
      <c r="CC59" s="606">
        <v>0.98</v>
      </c>
      <c r="CD59" s="606">
        <v>0.98</v>
      </c>
      <c r="CE59" s="606">
        <v>0.98</v>
      </c>
      <c r="CF59" s="606">
        <v>0.98</v>
      </c>
      <c r="CG59" s="606">
        <v>0.98</v>
      </c>
      <c r="CH59" s="606">
        <v>0.98</v>
      </c>
      <c r="CI59" s="607">
        <v>0.98</v>
      </c>
      <c r="CK59" s="1401"/>
    </row>
    <row r="60" spans="1:89" s="1400" customFormat="1">
      <c r="A60" s="1391"/>
      <c r="B60" s="605" t="s">
        <v>433</v>
      </c>
      <c r="C60" s="598" t="s">
        <v>434</v>
      </c>
      <c r="D60" s="599" t="s">
        <v>79</v>
      </c>
      <c r="E60" s="600" t="s">
        <v>146</v>
      </c>
      <c r="F60" s="601">
        <v>2</v>
      </c>
      <c r="G60" s="602">
        <v>51.9</v>
      </c>
      <c r="H60" s="602">
        <v>50.41</v>
      </c>
      <c r="I60" s="602">
        <v>48.51</v>
      </c>
      <c r="J60" s="602">
        <v>45.75</v>
      </c>
      <c r="K60" s="602">
        <v>42.89</v>
      </c>
      <c r="L60" s="602">
        <v>40.11</v>
      </c>
      <c r="M60" s="606">
        <v>37.950000000000003</v>
      </c>
      <c r="N60" s="606">
        <v>37.950000000000003</v>
      </c>
      <c r="O60" s="606">
        <v>37.950000000000003</v>
      </c>
      <c r="P60" s="606">
        <v>37.950000000000003</v>
      </c>
      <c r="Q60" s="606">
        <v>37.950000000000003</v>
      </c>
      <c r="R60" s="606">
        <v>37.950000000000003</v>
      </c>
      <c r="S60" s="606">
        <v>37.950000000000003</v>
      </c>
      <c r="T60" s="606">
        <v>37.950000000000003</v>
      </c>
      <c r="U60" s="606">
        <v>37.950000000000003</v>
      </c>
      <c r="V60" s="606">
        <v>37.950000000000003</v>
      </c>
      <c r="W60" s="606">
        <v>37.950000000000003</v>
      </c>
      <c r="X60" s="606">
        <v>37.950000000000003</v>
      </c>
      <c r="Y60" s="606">
        <v>37.950000000000003</v>
      </c>
      <c r="Z60" s="606">
        <v>37.950000000000003</v>
      </c>
      <c r="AA60" s="606">
        <v>37.950000000000003</v>
      </c>
      <c r="AB60" s="606">
        <v>37.950000000000003</v>
      </c>
      <c r="AC60" s="606">
        <v>37.950000000000003</v>
      </c>
      <c r="AD60" s="606">
        <v>37.950000000000003</v>
      </c>
      <c r="AE60" s="606">
        <v>37.950000000000003</v>
      </c>
      <c r="AF60" s="606">
        <v>37.950000000000003</v>
      </c>
      <c r="AG60" s="606">
        <v>37.950000000000003</v>
      </c>
      <c r="AH60" s="606">
        <v>37.950000000000003</v>
      </c>
      <c r="AI60" s="606">
        <v>37.950000000000003</v>
      </c>
      <c r="AJ60" s="606">
        <v>37.950000000000003</v>
      </c>
      <c r="AK60" s="606">
        <v>37.950000000000003</v>
      </c>
      <c r="AL60" s="606">
        <v>37.950000000000003</v>
      </c>
      <c r="AM60" s="606">
        <v>37.950000000000003</v>
      </c>
      <c r="AN60" s="606">
        <v>37.950000000000003</v>
      </c>
      <c r="AO60" s="606">
        <v>37.950000000000003</v>
      </c>
      <c r="AP60" s="606">
        <v>37.950000000000003</v>
      </c>
      <c r="AQ60" s="606">
        <v>37.950000000000003</v>
      </c>
      <c r="AR60" s="606">
        <v>37.950000000000003</v>
      </c>
      <c r="AS60" s="606">
        <v>37.950000000000003</v>
      </c>
      <c r="AT60" s="606">
        <v>37.950000000000003</v>
      </c>
      <c r="AU60" s="606">
        <v>37.950000000000003</v>
      </c>
      <c r="AV60" s="606">
        <v>37.950000000000003</v>
      </c>
      <c r="AW60" s="606">
        <v>37.950000000000003</v>
      </c>
      <c r="AX60" s="606">
        <v>37.950000000000003</v>
      </c>
      <c r="AY60" s="606">
        <v>37.950000000000003</v>
      </c>
      <c r="AZ60" s="606">
        <v>37.950000000000003</v>
      </c>
      <c r="BA60" s="606">
        <v>37.950000000000003</v>
      </c>
      <c r="BB60" s="606">
        <v>37.950000000000003</v>
      </c>
      <c r="BC60" s="606">
        <v>37.950000000000003</v>
      </c>
      <c r="BD60" s="606">
        <v>37.950000000000003</v>
      </c>
      <c r="BE60" s="606">
        <v>37.950000000000003</v>
      </c>
      <c r="BF60" s="606">
        <v>37.950000000000003</v>
      </c>
      <c r="BG60" s="606">
        <v>37.950000000000003</v>
      </c>
      <c r="BH60" s="606">
        <v>37.950000000000003</v>
      </c>
      <c r="BI60" s="606">
        <v>37.950000000000003</v>
      </c>
      <c r="BJ60" s="606">
        <v>37.950000000000003</v>
      </c>
      <c r="BK60" s="606">
        <v>37.950000000000003</v>
      </c>
      <c r="BL60" s="606">
        <v>37.950000000000003</v>
      </c>
      <c r="BM60" s="606">
        <v>37.950000000000003</v>
      </c>
      <c r="BN60" s="606">
        <v>37.950000000000003</v>
      </c>
      <c r="BO60" s="606">
        <v>37.950000000000003</v>
      </c>
      <c r="BP60" s="606">
        <v>37.950000000000003</v>
      </c>
      <c r="BQ60" s="606">
        <v>37.950000000000003</v>
      </c>
      <c r="BR60" s="606">
        <v>37.950000000000003</v>
      </c>
      <c r="BS60" s="606">
        <v>37.950000000000003</v>
      </c>
      <c r="BT60" s="606">
        <v>37.950000000000003</v>
      </c>
      <c r="BU60" s="606">
        <v>37.950000000000003</v>
      </c>
      <c r="BV60" s="606">
        <v>37.950000000000003</v>
      </c>
      <c r="BW60" s="606">
        <v>37.950000000000003</v>
      </c>
      <c r="BX60" s="606">
        <v>37.950000000000003</v>
      </c>
      <c r="BY60" s="606">
        <v>37.950000000000003</v>
      </c>
      <c r="BZ60" s="606">
        <v>37.950000000000003</v>
      </c>
      <c r="CA60" s="606">
        <v>37.950000000000003</v>
      </c>
      <c r="CB60" s="606">
        <v>37.950000000000003</v>
      </c>
      <c r="CC60" s="606">
        <v>37.950000000000003</v>
      </c>
      <c r="CD60" s="606">
        <v>37.950000000000003</v>
      </c>
      <c r="CE60" s="606">
        <v>37.950000000000003</v>
      </c>
      <c r="CF60" s="606">
        <v>37.950000000000003</v>
      </c>
      <c r="CG60" s="606">
        <v>37.950000000000003</v>
      </c>
      <c r="CH60" s="606">
        <v>37.950000000000003</v>
      </c>
      <c r="CI60" s="606">
        <v>37.950000000000003</v>
      </c>
      <c r="CK60" s="1401"/>
    </row>
    <row r="61" spans="1:89" s="1400" customFormat="1">
      <c r="A61" s="1391"/>
      <c r="B61" s="605" t="s">
        <v>435</v>
      </c>
      <c r="C61" s="598" t="s">
        <v>153</v>
      </c>
      <c r="D61" s="599" t="s">
        <v>436</v>
      </c>
      <c r="E61" s="600" t="s">
        <v>146</v>
      </c>
      <c r="F61" s="601">
        <v>2</v>
      </c>
      <c r="G61" s="609">
        <f t="shared" ref="G61:L61" si="15">SUM(G55:G60)</f>
        <v>72.400000000000006</v>
      </c>
      <c r="H61" s="609">
        <f t="shared" si="15"/>
        <v>71.099999999999994</v>
      </c>
      <c r="I61" s="609">
        <f t="shared" si="15"/>
        <v>69.400000000000006</v>
      </c>
      <c r="J61" s="609">
        <f t="shared" si="15"/>
        <v>66.8</v>
      </c>
      <c r="K61" s="609">
        <f t="shared" si="15"/>
        <v>64.099999999999994</v>
      </c>
      <c r="L61" s="609">
        <f t="shared" si="15"/>
        <v>61.5</v>
      </c>
      <c r="M61" s="614">
        <f t="shared" ref="M61:BS61" si="16">SUM(M55:M60)</f>
        <v>59.5</v>
      </c>
      <c r="N61" s="614">
        <f t="shared" si="16"/>
        <v>59.5</v>
      </c>
      <c r="O61" s="614">
        <f t="shared" si="16"/>
        <v>59.5</v>
      </c>
      <c r="P61" s="614">
        <f t="shared" si="16"/>
        <v>59.5</v>
      </c>
      <c r="Q61" s="614">
        <f t="shared" si="16"/>
        <v>59.5</v>
      </c>
      <c r="R61" s="614">
        <f t="shared" si="16"/>
        <v>59.5</v>
      </c>
      <c r="S61" s="614">
        <f t="shared" si="16"/>
        <v>59.5</v>
      </c>
      <c r="T61" s="614">
        <f t="shared" si="16"/>
        <v>59.5</v>
      </c>
      <c r="U61" s="614">
        <f t="shared" si="16"/>
        <v>59.5</v>
      </c>
      <c r="V61" s="614">
        <f t="shared" si="16"/>
        <v>59.5</v>
      </c>
      <c r="W61" s="614">
        <f t="shared" si="16"/>
        <v>59.5</v>
      </c>
      <c r="X61" s="614">
        <f t="shared" si="16"/>
        <v>59.5</v>
      </c>
      <c r="Y61" s="614">
        <f t="shared" si="16"/>
        <v>59.5</v>
      </c>
      <c r="Z61" s="614">
        <f t="shared" si="16"/>
        <v>59.5</v>
      </c>
      <c r="AA61" s="614">
        <f t="shared" si="16"/>
        <v>59.5</v>
      </c>
      <c r="AB61" s="614">
        <f t="shared" si="16"/>
        <v>59.5</v>
      </c>
      <c r="AC61" s="614">
        <f t="shared" si="16"/>
        <v>59.5</v>
      </c>
      <c r="AD61" s="614">
        <f t="shared" si="16"/>
        <v>59.5</v>
      </c>
      <c r="AE61" s="614">
        <f t="shared" si="16"/>
        <v>59.5</v>
      </c>
      <c r="AF61" s="614">
        <f t="shared" si="16"/>
        <v>59.5</v>
      </c>
      <c r="AG61" s="614">
        <f t="shared" si="16"/>
        <v>59.5</v>
      </c>
      <c r="AH61" s="614">
        <f t="shared" si="16"/>
        <v>59.5</v>
      </c>
      <c r="AI61" s="614">
        <f t="shared" si="16"/>
        <v>59.5</v>
      </c>
      <c r="AJ61" s="614">
        <f t="shared" si="16"/>
        <v>59.5</v>
      </c>
      <c r="AK61" s="614">
        <f t="shared" si="16"/>
        <v>59.5</v>
      </c>
      <c r="AL61" s="614">
        <f t="shared" si="16"/>
        <v>59.5</v>
      </c>
      <c r="AM61" s="614">
        <f t="shared" si="16"/>
        <v>59.5</v>
      </c>
      <c r="AN61" s="614">
        <f t="shared" si="16"/>
        <v>59.5</v>
      </c>
      <c r="AO61" s="614">
        <f t="shared" si="16"/>
        <v>59.5</v>
      </c>
      <c r="AP61" s="614">
        <f t="shared" si="16"/>
        <v>59.5</v>
      </c>
      <c r="AQ61" s="614">
        <f t="shared" si="16"/>
        <v>59.5</v>
      </c>
      <c r="AR61" s="614">
        <f t="shared" si="16"/>
        <v>59.5</v>
      </c>
      <c r="AS61" s="614">
        <f t="shared" si="16"/>
        <v>59.5</v>
      </c>
      <c r="AT61" s="614">
        <f t="shared" si="16"/>
        <v>59.5</v>
      </c>
      <c r="AU61" s="614">
        <f t="shared" si="16"/>
        <v>59.5</v>
      </c>
      <c r="AV61" s="614">
        <f t="shared" si="16"/>
        <v>59.5</v>
      </c>
      <c r="AW61" s="614">
        <f t="shared" si="16"/>
        <v>59.5</v>
      </c>
      <c r="AX61" s="614">
        <f t="shared" si="16"/>
        <v>59.5</v>
      </c>
      <c r="AY61" s="614">
        <f t="shared" si="16"/>
        <v>59.5</v>
      </c>
      <c r="AZ61" s="614">
        <f t="shared" si="16"/>
        <v>59.5</v>
      </c>
      <c r="BA61" s="614">
        <f t="shared" si="16"/>
        <v>59.5</v>
      </c>
      <c r="BB61" s="614">
        <f t="shared" si="16"/>
        <v>59.5</v>
      </c>
      <c r="BC61" s="614">
        <f t="shared" si="16"/>
        <v>59.5</v>
      </c>
      <c r="BD61" s="614">
        <f t="shared" si="16"/>
        <v>59.5</v>
      </c>
      <c r="BE61" s="614">
        <f t="shared" si="16"/>
        <v>59.5</v>
      </c>
      <c r="BF61" s="614">
        <f t="shared" si="16"/>
        <v>59.5</v>
      </c>
      <c r="BG61" s="614">
        <f t="shared" si="16"/>
        <v>59.5</v>
      </c>
      <c r="BH61" s="614">
        <f t="shared" si="16"/>
        <v>59.5</v>
      </c>
      <c r="BI61" s="614">
        <f t="shared" si="16"/>
        <v>59.5</v>
      </c>
      <c r="BJ61" s="614">
        <f t="shared" si="16"/>
        <v>59.5</v>
      </c>
      <c r="BK61" s="614">
        <f t="shared" si="16"/>
        <v>59.5</v>
      </c>
      <c r="BL61" s="614">
        <f t="shared" si="16"/>
        <v>59.5</v>
      </c>
      <c r="BM61" s="614">
        <f t="shared" si="16"/>
        <v>59.5</v>
      </c>
      <c r="BN61" s="614">
        <f t="shared" si="16"/>
        <v>59.5</v>
      </c>
      <c r="BO61" s="614">
        <f t="shared" si="16"/>
        <v>59.5</v>
      </c>
      <c r="BP61" s="614">
        <f t="shared" si="16"/>
        <v>59.5</v>
      </c>
      <c r="BQ61" s="614">
        <f t="shared" si="16"/>
        <v>59.5</v>
      </c>
      <c r="BR61" s="614">
        <f t="shared" si="16"/>
        <v>59.5</v>
      </c>
      <c r="BS61" s="614">
        <f t="shared" si="16"/>
        <v>59.5</v>
      </c>
      <c r="BT61" s="614">
        <f t="shared" ref="BT61:CI61" si="17">SUM(BT55:BT60)</f>
        <v>59.5</v>
      </c>
      <c r="BU61" s="614">
        <f t="shared" si="17"/>
        <v>59.5</v>
      </c>
      <c r="BV61" s="614">
        <f t="shared" si="17"/>
        <v>59.5</v>
      </c>
      <c r="BW61" s="614">
        <f t="shared" si="17"/>
        <v>59.5</v>
      </c>
      <c r="BX61" s="614">
        <f t="shared" si="17"/>
        <v>59.5</v>
      </c>
      <c r="BY61" s="614">
        <f t="shared" si="17"/>
        <v>59.5</v>
      </c>
      <c r="BZ61" s="614">
        <f t="shared" si="17"/>
        <v>59.5</v>
      </c>
      <c r="CA61" s="614">
        <f t="shared" si="17"/>
        <v>59.5</v>
      </c>
      <c r="CB61" s="614">
        <f t="shared" si="17"/>
        <v>59.5</v>
      </c>
      <c r="CC61" s="614">
        <f t="shared" si="17"/>
        <v>59.5</v>
      </c>
      <c r="CD61" s="614">
        <f t="shared" si="17"/>
        <v>59.5</v>
      </c>
      <c r="CE61" s="614">
        <f t="shared" si="17"/>
        <v>59.5</v>
      </c>
      <c r="CF61" s="614">
        <f t="shared" si="17"/>
        <v>59.5</v>
      </c>
      <c r="CG61" s="614">
        <f t="shared" si="17"/>
        <v>59.5</v>
      </c>
      <c r="CH61" s="614">
        <f t="shared" si="17"/>
        <v>59.5</v>
      </c>
      <c r="CI61" s="610">
        <f t="shared" si="17"/>
        <v>59.5</v>
      </c>
      <c r="CK61" s="1401"/>
    </row>
    <row r="62" spans="1:89" s="1400" customFormat="1" ht="15" thickBot="1">
      <c r="A62" s="1391"/>
      <c r="B62" s="649" t="s">
        <v>437</v>
      </c>
      <c r="C62" s="650" t="s">
        <v>438</v>
      </c>
      <c r="D62" s="651" t="s">
        <v>439</v>
      </c>
      <c r="E62" s="652" t="s">
        <v>440</v>
      </c>
      <c r="F62" s="620">
        <v>2</v>
      </c>
      <c r="G62" s="621">
        <f>(G61*1000000)/(G76*1000)</f>
        <v>120.80166252453783</v>
      </c>
      <c r="H62" s="621">
        <f t="shared" ref="H62:BS62" si="18">(H61*1000000)/(H76*1000)</f>
        <v>117.62004049469854</v>
      </c>
      <c r="I62" s="621">
        <f t="shared" si="18"/>
        <v>115.77589800400428</v>
      </c>
      <c r="J62" s="621">
        <f t="shared" si="18"/>
        <v>110.45376200985216</v>
      </c>
      <c r="K62" s="621">
        <f t="shared" si="18"/>
        <v>105.04232795205024</v>
      </c>
      <c r="L62" s="621">
        <f t="shared" si="18"/>
        <v>99.919424551343624</v>
      </c>
      <c r="M62" s="653">
        <f t="shared" si="18"/>
        <v>95.83418084220024</v>
      </c>
      <c r="N62" s="653">
        <f t="shared" si="18"/>
        <v>94.997136710397626</v>
      </c>
      <c r="O62" s="653">
        <f t="shared" si="18"/>
        <v>94.15930870355453</v>
      </c>
      <c r="P62" s="653">
        <f t="shared" si="18"/>
        <v>93.321111757243983</v>
      </c>
      <c r="Q62" s="653">
        <f t="shared" si="18"/>
        <v>92.494268419934016</v>
      </c>
      <c r="R62" s="653">
        <f t="shared" si="18"/>
        <v>91.671890091830221</v>
      </c>
      <c r="S62" s="653">
        <f t="shared" si="18"/>
        <v>90.863658997821673</v>
      </c>
      <c r="T62" s="653">
        <f t="shared" si="18"/>
        <v>90.069213423265865</v>
      </c>
      <c r="U62" s="653">
        <f t="shared" si="18"/>
        <v>89.288203867274305</v>
      </c>
      <c r="V62" s="653">
        <f t="shared" si="18"/>
        <v>88.520292543129642</v>
      </c>
      <c r="W62" s="653">
        <f t="shared" si="18"/>
        <v>87.765152902333753</v>
      </c>
      <c r="X62" s="653">
        <f t="shared" si="18"/>
        <v>87.022469172724996</v>
      </c>
      <c r="Y62" s="653">
        <f t="shared" si="18"/>
        <v>86.291935859364742</v>
      </c>
      <c r="Z62" s="653">
        <f t="shared" si="18"/>
        <v>85.573257441542822</v>
      </c>
      <c r="AA62" s="653">
        <f t="shared" si="18"/>
        <v>84.866147837063096</v>
      </c>
      <c r="AB62" s="653">
        <f t="shared" si="18"/>
        <v>84.170330168129723</v>
      </c>
      <c r="AC62" s="653">
        <f t="shared" si="18"/>
        <v>83.48553624873351</v>
      </c>
      <c r="AD62" s="653">
        <f t="shared" si="18"/>
        <v>82.811506378509804</v>
      </c>
      <c r="AE62" s="653">
        <f t="shared" si="18"/>
        <v>82.147988904050976</v>
      </c>
      <c r="AF62" s="653">
        <f t="shared" si="18"/>
        <v>81.494739999595211</v>
      </c>
      <c r="AG62" s="653">
        <f t="shared" si="18"/>
        <v>80.90678685289592</v>
      </c>
      <c r="AH62" s="653">
        <f t="shared" si="18"/>
        <v>80.327009094835077</v>
      </c>
      <c r="AI62" s="653">
        <f t="shared" si="18"/>
        <v>79.755237545026532</v>
      </c>
      <c r="AJ62" s="653">
        <f t="shared" si="18"/>
        <v>79.191307659276788</v>
      </c>
      <c r="AK62" s="653">
        <f t="shared" si="18"/>
        <v>78.635059364266766</v>
      </c>
      <c r="AL62" s="653">
        <f t="shared" si="18"/>
        <v>78.086336928674086</v>
      </c>
      <c r="AM62" s="653">
        <f t="shared" si="18"/>
        <v>77.544988788413477</v>
      </c>
      <c r="AN62" s="653">
        <f t="shared" si="18"/>
        <v>77.010867430233915</v>
      </c>
      <c r="AO62" s="653">
        <f t="shared" si="18"/>
        <v>76.483829239766621</v>
      </c>
      <c r="AP62" s="653">
        <f t="shared" si="18"/>
        <v>75.96373439588514</v>
      </c>
      <c r="AQ62" s="653">
        <f t="shared" si="18"/>
        <v>75.450446729328021</v>
      </c>
      <c r="AR62" s="653">
        <f t="shared" si="18"/>
        <v>74.943833598403856</v>
      </c>
      <c r="AS62" s="653">
        <f t="shared" si="18"/>
        <v>74.443765787533451</v>
      </c>
      <c r="AT62" s="653">
        <f t="shared" si="18"/>
        <v>73.950117410385928</v>
      </c>
      <c r="AU62" s="653">
        <f t="shared" si="18"/>
        <v>73.46276577918421</v>
      </c>
      <c r="AV62" s="653">
        <f t="shared" si="18"/>
        <v>72.981591298945617</v>
      </c>
      <c r="AW62" s="653">
        <f t="shared" si="18"/>
        <v>72.506477409897926</v>
      </c>
      <c r="AX62" s="653">
        <f t="shared" si="18"/>
        <v>72.037310443256303</v>
      </c>
      <c r="AY62" s="653">
        <f t="shared" si="18"/>
        <v>71.573979562508669</v>
      </c>
      <c r="AZ62" s="653">
        <f t="shared" si="18"/>
        <v>71.11637668006685</v>
      </c>
      <c r="BA62" s="653">
        <f t="shared" si="18"/>
        <v>70.664396343508074</v>
      </c>
      <c r="BB62" s="653">
        <f t="shared" si="18"/>
        <v>70.217935685214499</v>
      </c>
      <c r="BC62" s="653">
        <f t="shared" si="18"/>
        <v>69.776894332095992</v>
      </c>
      <c r="BD62" s="653">
        <f t="shared" si="18"/>
        <v>69.341174311277811</v>
      </c>
      <c r="BE62" s="653">
        <f t="shared" si="18"/>
        <v>68.910680015459633</v>
      </c>
      <c r="BF62" s="653">
        <f t="shared" si="18"/>
        <v>68.485318121585522</v>
      </c>
      <c r="BG62" s="653">
        <f t="shared" si="18"/>
        <v>68.064997488910564</v>
      </c>
      <c r="BH62" s="653">
        <f t="shared" si="18"/>
        <v>67.649629139875188</v>
      </c>
      <c r="BI62" s="653">
        <f t="shared" si="18"/>
        <v>67.239126178566877</v>
      </c>
      <c r="BJ62" s="653">
        <f t="shared" si="18"/>
        <v>66.83340372081453</v>
      </c>
      <c r="BK62" s="653">
        <f t="shared" si="18"/>
        <v>66.432378856724995</v>
      </c>
      <c r="BL62" s="653">
        <f t="shared" si="18"/>
        <v>66.035970577250211</v>
      </c>
      <c r="BM62" s="653">
        <f t="shared" si="18"/>
        <v>65.644099725828653</v>
      </c>
      <c r="BN62" s="653">
        <f t="shared" si="18"/>
        <v>65.25668893707261</v>
      </c>
      <c r="BO62" s="653">
        <f t="shared" si="18"/>
        <v>64.873662606566825</v>
      </c>
      <c r="BP62" s="653">
        <f t="shared" si="18"/>
        <v>64.494946818863255</v>
      </c>
      <c r="BQ62" s="653">
        <f t="shared" si="18"/>
        <v>64.120469327414156</v>
      </c>
      <c r="BR62" s="653">
        <f t="shared" si="18"/>
        <v>63.75015947266327</v>
      </c>
      <c r="BS62" s="653">
        <f t="shared" si="18"/>
        <v>63.383948158403292</v>
      </c>
      <c r="BT62" s="653">
        <f t="shared" ref="BT62:CI62" si="19">(BT61*1000000)/(BT76*1000)</f>
        <v>63.021767821523873</v>
      </c>
      <c r="BU62" s="653">
        <f t="shared" si="19"/>
        <v>62.66361835828171</v>
      </c>
      <c r="BV62" s="653">
        <f t="shared" si="19"/>
        <v>62.309302379739613</v>
      </c>
      <c r="BW62" s="653">
        <f t="shared" si="19"/>
        <v>61.958823372571722</v>
      </c>
      <c r="BX62" s="653">
        <f t="shared" si="19"/>
        <v>61.612119440809423</v>
      </c>
      <c r="BY62" s="653">
        <f t="shared" si="19"/>
        <v>61.269130008663211</v>
      </c>
      <c r="BZ62" s="653">
        <f t="shared" si="19"/>
        <v>60.929795789763517</v>
      </c>
      <c r="CA62" s="653">
        <f t="shared" si="19"/>
        <v>60.594058753958855</v>
      </c>
      <c r="CB62" s="653">
        <f t="shared" si="19"/>
        <v>60.261862091408425</v>
      </c>
      <c r="CC62" s="653">
        <f t="shared" si="19"/>
        <v>59.933150182909735</v>
      </c>
      <c r="CD62" s="653">
        <f t="shared" si="19"/>
        <v>59.607868567971771</v>
      </c>
      <c r="CE62" s="653">
        <f t="shared" si="19"/>
        <v>59.285963914915712</v>
      </c>
      <c r="CF62" s="653">
        <f t="shared" si="19"/>
        <v>58.967383992831508</v>
      </c>
      <c r="CG62" s="653">
        <f t="shared" si="19"/>
        <v>58.652077640026114</v>
      </c>
      <c r="CH62" s="653">
        <f t="shared" si="19"/>
        <v>58.339994742128063</v>
      </c>
      <c r="CI62" s="622">
        <f t="shared" si="19"/>
        <v>58.031086199475389</v>
      </c>
      <c r="CK62" s="1401"/>
    </row>
    <row r="63" spans="1:89" s="1400" customFormat="1">
      <c r="A63" s="1391"/>
      <c r="B63" s="623" t="s">
        <v>441</v>
      </c>
      <c r="C63" s="624" t="s">
        <v>442</v>
      </c>
      <c r="D63" s="654" t="s">
        <v>79</v>
      </c>
      <c r="E63" s="655" t="s">
        <v>254</v>
      </c>
      <c r="F63" s="656">
        <v>2</v>
      </c>
      <c r="G63" s="661">
        <v>26.533000000000001</v>
      </c>
      <c r="H63" s="661">
        <v>29.757999999999999</v>
      </c>
      <c r="I63" s="661">
        <v>29.76</v>
      </c>
      <c r="J63" s="661">
        <v>29.76</v>
      </c>
      <c r="K63" s="661">
        <v>29.76</v>
      </c>
      <c r="L63" s="661">
        <v>29.76</v>
      </c>
      <c r="M63" s="658">
        <v>29.76</v>
      </c>
      <c r="N63" s="658">
        <v>29.76</v>
      </c>
      <c r="O63" s="658">
        <v>29.76</v>
      </c>
      <c r="P63" s="658">
        <v>29.76</v>
      </c>
      <c r="Q63" s="658">
        <v>29.76</v>
      </c>
      <c r="R63" s="658">
        <v>29.76</v>
      </c>
      <c r="S63" s="658">
        <v>29.76</v>
      </c>
      <c r="T63" s="658">
        <v>29.76</v>
      </c>
      <c r="U63" s="658">
        <v>29.76</v>
      </c>
      <c r="V63" s="658">
        <v>29.76</v>
      </c>
      <c r="W63" s="658">
        <v>29.76</v>
      </c>
      <c r="X63" s="658">
        <v>29.76</v>
      </c>
      <c r="Y63" s="658">
        <v>29.76</v>
      </c>
      <c r="Z63" s="658">
        <v>29.76</v>
      </c>
      <c r="AA63" s="658">
        <v>29.76</v>
      </c>
      <c r="AB63" s="658">
        <v>29.76</v>
      </c>
      <c r="AC63" s="658">
        <v>29.76</v>
      </c>
      <c r="AD63" s="658">
        <v>29.76</v>
      </c>
      <c r="AE63" s="658">
        <v>29.76</v>
      </c>
      <c r="AF63" s="658">
        <v>29.76</v>
      </c>
      <c r="AG63" s="658">
        <v>29.76</v>
      </c>
      <c r="AH63" s="658">
        <v>29.76</v>
      </c>
      <c r="AI63" s="658">
        <v>29.76</v>
      </c>
      <c r="AJ63" s="658">
        <v>29.76</v>
      </c>
      <c r="AK63" s="658">
        <v>29.76</v>
      </c>
      <c r="AL63" s="658">
        <v>29.76</v>
      </c>
      <c r="AM63" s="658">
        <v>29.76</v>
      </c>
      <c r="AN63" s="658">
        <v>29.76</v>
      </c>
      <c r="AO63" s="658">
        <v>29.76</v>
      </c>
      <c r="AP63" s="658">
        <v>29.76</v>
      </c>
      <c r="AQ63" s="658">
        <v>29.76</v>
      </c>
      <c r="AR63" s="658">
        <v>29.76</v>
      </c>
      <c r="AS63" s="658">
        <v>29.76</v>
      </c>
      <c r="AT63" s="658">
        <v>29.76</v>
      </c>
      <c r="AU63" s="658">
        <v>29.76</v>
      </c>
      <c r="AV63" s="658">
        <v>29.76</v>
      </c>
      <c r="AW63" s="658">
        <v>29.76</v>
      </c>
      <c r="AX63" s="658">
        <v>29.76</v>
      </c>
      <c r="AY63" s="658">
        <v>29.76</v>
      </c>
      <c r="AZ63" s="658">
        <v>29.76</v>
      </c>
      <c r="BA63" s="658">
        <v>29.76</v>
      </c>
      <c r="BB63" s="658">
        <v>29.76</v>
      </c>
      <c r="BC63" s="658">
        <v>29.76</v>
      </c>
      <c r="BD63" s="658">
        <v>29.76</v>
      </c>
      <c r="BE63" s="658">
        <v>29.76</v>
      </c>
      <c r="BF63" s="658">
        <v>29.76</v>
      </c>
      <c r="BG63" s="658">
        <v>29.76</v>
      </c>
      <c r="BH63" s="658">
        <v>29.76</v>
      </c>
      <c r="BI63" s="658">
        <v>29.76</v>
      </c>
      <c r="BJ63" s="658">
        <v>29.76</v>
      </c>
      <c r="BK63" s="658">
        <v>29.76</v>
      </c>
      <c r="BL63" s="658">
        <v>29.76</v>
      </c>
      <c r="BM63" s="658">
        <v>29.76</v>
      </c>
      <c r="BN63" s="658">
        <v>29.76</v>
      </c>
      <c r="BO63" s="658">
        <v>29.76</v>
      </c>
      <c r="BP63" s="658">
        <v>29.76</v>
      </c>
      <c r="BQ63" s="658">
        <v>29.76</v>
      </c>
      <c r="BR63" s="658">
        <v>29.76</v>
      </c>
      <c r="BS63" s="658">
        <v>29.76</v>
      </c>
      <c r="BT63" s="658">
        <v>29.76</v>
      </c>
      <c r="BU63" s="658">
        <v>29.76</v>
      </c>
      <c r="BV63" s="658">
        <v>29.76</v>
      </c>
      <c r="BW63" s="658">
        <v>29.76</v>
      </c>
      <c r="BX63" s="658">
        <v>29.76</v>
      </c>
      <c r="BY63" s="658">
        <v>29.76</v>
      </c>
      <c r="BZ63" s="658">
        <v>29.76</v>
      </c>
      <c r="CA63" s="658">
        <v>29.76</v>
      </c>
      <c r="CB63" s="658">
        <v>29.76</v>
      </c>
      <c r="CC63" s="658">
        <v>29.76</v>
      </c>
      <c r="CD63" s="658">
        <v>29.76</v>
      </c>
      <c r="CE63" s="658">
        <v>29.76</v>
      </c>
      <c r="CF63" s="658">
        <v>29.76</v>
      </c>
      <c r="CG63" s="658">
        <v>29.76</v>
      </c>
      <c r="CH63" s="658">
        <v>29.76</v>
      </c>
      <c r="CI63" s="659">
        <v>29.76</v>
      </c>
      <c r="CK63" s="1401"/>
    </row>
    <row r="64" spans="1:89" s="1400" customFormat="1">
      <c r="A64" s="1391"/>
      <c r="B64" s="625" t="s">
        <v>443</v>
      </c>
      <c r="C64" s="626" t="s">
        <v>444</v>
      </c>
      <c r="D64" s="660" t="s">
        <v>79</v>
      </c>
      <c r="E64" s="637" t="s">
        <v>254</v>
      </c>
      <c r="F64" s="638">
        <v>2</v>
      </c>
      <c r="G64" s="661">
        <v>2.8650000000000002</v>
      </c>
      <c r="H64" s="661">
        <v>3.9870000000000001</v>
      </c>
      <c r="I64" s="661">
        <v>3.9780000000000002</v>
      </c>
      <c r="J64" s="661">
        <v>3.9780000000000002</v>
      </c>
      <c r="K64" s="661">
        <v>3.9780000000000002</v>
      </c>
      <c r="L64" s="661">
        <v>3.9780000000000002</v>
      </c>
      <c r="M64" s="662">
        <v>3.9780000000000002</v>
      </c>
      <c r="N64" s="662">
        <v>3.9780000000000002</v>
      </c>
      <c r="O64" s="662">
        <v>3.9780000000000002</v>
      </c>
      <c r="P64" s="662">
        <v>3.9780000000000002</v>
      </c>
      <c r="Q64" s="662">
        <v>3.9780000000000002</v>
      </c>
      <c r="R64" s="662">
        <v>3.9780000000000002</v>
      </c>
      <c r="S64" s="662">
        <v>3.9780000000000002</v>
      </c>
      <c r="T64" s="662">
        <v>3.9780000000000002</v>
      </c>
      <c r="U64" s="662">
        <v>3.9780000000000002</v>
      </c>
      <c r="V64" s="662">
        <v>3.9780000000000002</v>
      </c>
      <c r="W64" s="662">
        <v>3.9780000000000002</v>
      </c>
      <c r="X64" s="662">
        <v>3.9780000000000002</v>
      </c>
      <c r="Y64" s="662">
        <v>3.9780000000000002</v>
      </c>
      <c r="Z64" s="662">
        <v>3.9780000000000002</v>
      </c>
      <c r="AA64" s="662">
        <v>3.9780000000000002</v>
      </c>
      <c r="AB64" s="662">
        <v>3.9780000000000002</v>
      </c>
      <c r="AC64" s="662">
        <v>3.9780000000000002</v>
      </c>
      <c r="AD64" s="662">
        <v>3.9780000000000002</v>
      </c>
      <c r="AE64" s="662">
        <v>3.9780000000000002</v>
      </c>
      <c r="AF64" s="662">
        <v>3.9780000000000002</v>
      </c>
      <c r="AG64" s="662">
        <v>3.9780000000000002</v>
      </c>
      <c r="AH64" s="662">
        <v>3.9780000000000002</v>
      </c>
      <c r="AI64" s="662">
        <v>3.9780000000000002</v>
      </c>
      <c r="AJ64" s="662">
        <v>3.9780000000000002</v>
      </c>
      <c r="AK64" s="662">
        <v>3.9780000000000002</v>
      </c>
      <c r="AL64" s="662">
        <v>3.9780000000000002</v>
      </c>
      <c r="AM64" s="662">
        <v>3.9780000000000002</v>
      </c>
      <c r="AN64" s="662">
        <v>3.9780000000000002</v>
      </c>
      <c r="AO64" s="662">
        <v>3.9780000000000002</v>
      </c>
      <c r="AP64" s="662">
        <v>3.9780000000000002</v>
      </c>
      <c r="AQ64" s="662">
        <v>3.9780000000000002</v>
      </c>
      <c r="AR64" s="662">
        <v>3.9780000000000002</v>
      </c>
      <c r="AS64" s="662">
        <v>3.9780000000000002</v>
      </c>
      <c r="AT64" s="662">
        <v>3.9780000000000002</v>
      </c>
      <c r="AU64" s="662">
        <v>3.9780000000000002</v>
      </c>
      <c r="AV64" s="662">
        <v>3.9780000000000002</v>
      </c>
      <c r="AW64" s="662">
        <v>3.9780000000000002</v>
      </c>
      <c r="AX64" s="662">
        <v>3.9780000000000002</v>
      </c>
      <c r="AY64" s="662">
        <v>3.9780000000000002</v>
      </c>
      <c r="AZ64" s="662">
        <v>3.9780000000000002</v>
      </c>
      <c r="BA64" s="662">
        <v>3.9780000000000002</v>
      </c>
      <c r="BB64" s="662">
        <v>3.9780000000000002</v>
      </c>
      <c r="BC64" s="662">
        <v>3.9780000000000002</v>
      </c>
      <c r="BD64" s="662">
        <v>3.9780000000000002</v>
      </c>
      <c r="BE64" s="662">
        <v>3.9780000000000002</v>
      </c>
      <c r="BF64" s="662">
        <v>3.9780000000000002</v>
      </c>
      <c r="BG64" s="662">
        <v>3.9780000000000002</v>
      </c>
      <c r="BH64" s="662">
        <v>3.9780000000000002</v>
      </c>
      <c r="BI64" s="662">
        <v>3.9780000000000002</v>
      </c>
      <c r="BJ64" s="662">
        <v>3.9780000000000002</v>
      </c>
      <c r="BK64" s="662">
        <v>3.9780000000000002</v>
      </c>
      <c r="BL64" s="662">
        <v>3.9780000000000002</v>
      </c>
      <c r="BM64" s="662">
        <v>3.9780000000000002</v>
      </c>
      <c r="BN64" s="662">
        <v>3.9780000000000002</v>
      </c>
      <c r="BO64" s="662">
        <v>3.9780000000000002</v>
      </c>
      <c r="BP64" s="662">
        <v>3.9780000000000002</v>
      </c>
      <c r="BQ64" s="662">
        <v>3.9780000000000002</v>
      </c>
      <c r="BR64" s="662">
        <v>3.9780000000000002</v>
      </c>
      <c r="BS64" s="662">
        <v>3.9780000000000002</v>
      </c>
      <c r="BT64" s="662">
        <v>3.9780000000000002</v>
      </c>
      <c r="BU64" s="662">
        <v>3.9780000000000002</v>
      </c>
      <c r="BV64" s="662">
        <v>3.9780000000000002</v>
      </c>
      <c r="BW64" s="662">
        <v>3.9780000000000002</v>
      </c>
      <c r="BX64" s="662">
        <v>3.9780000000000002</v>
      </c>
      <c r="BY64" s="662">
        <v>3.9780000000000002</v>
      </c>
      <c r="BZ64" s="662">
        <v>3.9780000000000002</v>
      </c>
      <c r="CA64" s="662">
        <v>3.9780000000000002</v>
      </c>
      <c r="CB64" s="662">
        <v>3.9780000000000002</v>
      </c>
      <c r="CC64" s="662">
        <v>3.9780000000000002</v>
      </c>
      <c r="CD64" s="662">
        <v>3.9780000000000002</v>
      </c>
      <c r="CE64" s="662">
        <v>3.9780000000000002</v>
      </c>
      <c r="CF64" s="662">
        <v>3.9780000000000002</v>
      </c>
      <c r="CG64" s="662">
        <v>3.9780000000000002</v>
      </c>
      <c r="CH64" s="662">
        <v>3.9780000000000002</v>
      </c>
      <c r="CI64" s="663">
        <v>3.9780000000000002</v>
      </c>
      <c r="CK64" s="1401"/>
    </row>
    <row r="65" spans="1:89" s="1400" customFormat="1">
      <c r="A65" s="1391"/>
      <c r="B65" s="664" t="s">
        <v>445</v>
      </c>
      <c r="C65" s="665" t="s">
        <v>446</v>
      </c>
      <c r="D65" s="660" t="s">
        <v>79</v>
      </c>
      <c r="E65" s="637" t="s">
        <v>254</v>
      </c>
      <c r="F65" s="638">
        <v>2</v>
      </c>
      <c r="G65" s="661">
        <v>4.3719999999999999</v>
      </c>
      <c r="H65" s="661">
        <v>4.2649999999999997</v>
      </c>
      <c r="I65" s="661">
        <v>4.3719999999999999</v>
      </c>
      <c r="J65" s="661">
        <v>4.3719999999999999</v>
      </c>
      <c r="K65" s="661">
        <v>4.3719999999999999</v>
      </c>
      <c r="L65" s="661">
        <v>4.3719999999999999</v>
      </c>
      <c r="M65" s="662">
        <v>4.3719999999999999</v>
      </c>
      <c r="N65" s="662">
        <v>4.3719999999999999</v>
      </c>
      <c r="O65" s="662">
        <v>4.3719999999999999</v>
      </c>
      <c r="P65" s="662">
        <v>4.3719999999999999</v>
      </c>
      <c r="Q65" s="662">
        <v>4.3719999999999999</v>
      </c>
      <c r="R65" s="662">
        <v>4.3719999999999999</v>
      </c>
      <c r="S65" s="662">
        <v>4.3719999999999999</v>
      </c>
      <c r="T65" s="662">
        <v>4.3719999999999999</v>
      </c>
      <c r="U65" s="662">
        <v>4.3719999999999999</v>
      </c>
      <c r="V65" s="662">
        <v>4.3719999999999999</v>
      </c>
      <c r="W65" s="662">
        <v>4.3719999999999999</v>
      </c>
      <c r="X65" s="662">
        <v>4.3719999999999999</v>
      </c>
      <c r="Y65" s="662">
        <v>4.3719999999999999</v>
      </c>
      <c r="Z65" s="662">
        <v>4.3719999999999999</v>
      </c>
      <c r="AA65" s="662">
        <v>4.3719999999999999</v>
      </c>
      <c r="AB65" s="662">
        <v>4.3719999999999999</v>
      </c>
      <c r="AC65" s="662">
        <v>4.3719999999999999</v>
      </c>
      <c r="AD65" s="662">
        <v>4.3719999999999999</v>
      </c>
      <c r="AE65" s="662">
        <v>4.3719999999999999</v>
      </c>
      <c r="AF65" s="662">
        <v>4.3719999999999999</v>
      </c>
      <c r="AG65" s="662">
        <v>4.3719999999999999</v>
      </c>
      <c r="AH65" s="662">
        <v>4.3719999999999999</v>
      </c>
      <c r="AI65" s="662">
        <v>4.3719999999999999</v>
      </c>
      <c r="AJ65" s="662">
        <v>4.3719999999999999</v>
      </c>
      <c r="AK65" s="662">
        <v>4.3719999999999999</v>
      </c>
      <c r="AL65" s="662">
        <v>4.3719999999999999</v>
      </c>
      <c r="AM65" s="662">
        <v>4.3719999999999999</v>
      </c>
      <c r="AN65" s="662">
        <v>4.3719999999999999</v>
      </c>
      <c r="AO65" s="662">
        <v>4.3719999999999999</v>
      </c>
      <c r="AP65" s="662">
        <v>4.3719999999999999</v>
      </c>
      <c r="AQ65" s="662">
        <v>4.3719999999999999</v>
      </c>
      <c r="AR65" s="662">
        <v>4.3719999999999999</v>
      </c>
      <c r="AS65" s="662">
        <v>4.3719999999999999</v>
      </c>
      <c r="AT65" s="662">
        <v>4.3719999999999999</v>
      </c>
      <c r="AU65" s="662">
        <v>4.3719999999999999</v>
      </c>
      <c r="AV65" s="662">
        <v>4.3719999999999999</v>
      </c>
      <c r="AW65" s="662">
        <v>4.3719999999999999</v>
      </c>
      <c r="AX65" s="662">
        <v>4.3719999999999999</v>
      </c>
      <c r="AY65" s="662">
        <v>4.3719999999999999</v>
      </c>
      <c r="AZ65" s="662">
        <v>4.3719999999999999</v>
      </c>
      <c r="BA65" s="662">
        <v>4.3719999999999999</v>
      </c>
      <c r="BB65" s="662">
        <v>4.3719999999999999</v>
      </c>
      <c r="BC65" s="662">
        <v>4.3719999999999999</v>
      </c>
      <c r="BD65" s="662">
        <v>4.3719999999999999</v>
      </c>
      <c r="BE65" s="662">
        <v>4.3719999999999999</v>
      </c>
      <c r="BF65" s="662">
        <v>4.3719999999999999</v>
      </c>
      <c r="BG65" s="662">
        <v>4.3719999999999999</v>
      </c>
      <c r="BH65" s="662">
        <v>4.3719999999999999</v>
      </c>
      <c r="BI65" s="662">
        <v>4.3719999999999999</v>
      </c>
      <c r="BJ65" s="662">
        <v>4.3719999999999999</v>
      </c>
      <c r="BK65" s="662">
        <v>4.3719999999999999</v>
      </c>
      <c r="BL65" s="662">
        <v>4.3719999999999999</v>
      </c>
      <c r="BM65" s="662">
        <v>4.3719999999999999</v>
      </c>
      <c r="BN65" s="662">
        <v>4.3719999999999999</v>
      </c>
      <c r="BO65" s="662">
        <v>4.3719999999999999</v>
      </c>
      <c r="BP65" s="662">
        <v>4.3719999999999999</v>
      </c>
      <c r="BQ65" s="662">
        <v>4.3719999999999999</v>
      </c>
      <c r="BR65" s="662">
        <v>4.3719999999999999</v>
      </c>
      <c r="BS65" s="662">
        <v>4.3719999999999999</v>
      </c>
      <c r="BT65" s="662">
        <v>4.3719999999999999</v>
      </c>
      <c r="BU65" s="662">
        <v>4.3719999999999999</v>
      </c>
      <c r="BV65" s="662">
        <v>4.3719999999999999</v>
      </c>
      <c r="BW65" s="662">
        <v>4.3719999999999999</v>
      </c>
      <c r="BX65" s="662">
        <v>4.3719999999999999</v>
      </c>
      <c r="BY65" s="662">
        <v>4.3719999999999999</v>
      </c>
      <c r="BZ65" s="662">
        <v>4.3719999999999999</v>
      </c>
      <c r="CA65" s="662">
        <v>4.3719999999999999</v>
      </c>
      <c r="CB65" s="662">
        <v>4.3719999999999999</v>
      </c>
      <c r="CC65" s="662">
        <v>4.3719999999999999</v>
      </c>
      <c r="CD65" s="662">
        <v>4.3719999999999999</v>
      </c>
      <c r="CE65" s="662">
        <v>4.3719999999999999</v>
      </c>
      <c r="CF65" s="662">
        <v>4.3719999999999999</v>
      </c>
      <c r="CG65" s="662">
        <v>4.3719999999999999</v>
      </c>
      <c r="CH65" s="662">
        <v>4.3719999999999999</v>
      </c>
      <c r="CI65" s="663">
        <v>4.3719999999999999</v>
      </c>
      <c r="CK65" s="1401"/>
    </row>
    <row r="66" spans="1:89" s="1400" customFormat="1" ht="28.5">
      <c r="A66" s="1391"/>
      <c r="B66" s="664" t="s">
        <v>447</v>
      </c>
      <c r="C66" s="1550" t="s">
        <v>448</v>
      </c>
      <c r="D66" s="1551" t="s">
        <v>449</v>
      </c>
      <c r="E66" s="1552" t="s">
        <v>254</v>
      </c>
      <c r="F66" s="668">
        <v>2</v>
      </c>
      <c r="G66" s="661">
        <v>218.67099999999999</v>
      </c>
      <c r="H66" s="1553">
        <f t="shared" ref="H66:BS66" si="20">G66+SUM(H67:H72)</f>
        <v>227.063824361565</v>
      </c>
      <c r="I66" s="1553">
        <v>229.1</v>
      </c>
      <c r="J66" s="1553">
        <f t="shared" si="20"/>
        <v>239.77084288999998</v>
      </c>
      <c r="K66" s="1553">
        <f t="shared" si="20"/>
        <v>250.56321853499998</v>
      </c>
      <c r="L66" s="1553">
        <f t="shared" si="20"/>
        <v>261.18302821399999</v>
      </c>
      <c r="M66" s="1553">
        <f>L66+SUM(M67:M72)</f>
        <v>271.92280556200001</v>
      </c>
      <c r="N66" s="1553">
        <f t="shared" si="20"/>
        <v>282.77210003200003</v>
      </c>
      <c r="O66" s="1553">
        <f t="shared" si="20"/>
        <v>293.70070417600004</v>
      </c>
      <c r="P66" s="1553">
        <f t="shared" si="20"/>
        <v>304.73152756199994</v>
      </c>
      <c r="Q66" s="1553">
        <f t="shared" si="20"/>
        <v>315.78685281200001</v>
      </c>
      <c r="R66" s="1553">
        <f t="shared" si="20"/>
        <v>326.91500926799995</v>
      </c>
      <c r="S66" s="1553">
        <f t="shared" si="20"/>
        <v>338.04840058899987</v>
      </c>
      <c r="T66" s="1553">
        <f t="shared" si="20"/>
        <v>349.13638651399987</v>
      </c>
      <c r="U66" s="1553">
        <f t="shared" si="20"/>
        <v>360.1529266779998</v>
      </c>
      <c r="V66" s="1553">
        <f t="shared" si="20"/>
        <v>371.07111602399982</v>
      </c>
      <c r="W66" s="1553">
        <f t="shared" si="20"/>
        <v>381.86310111999984</v>
      </c>
      <c r="X66" s="1553">
        <f t="shared" si="20"/>
        <v>392.49998754599983</v>
      </c>
      <c r="Y66" s="1553">
        <f t="shared" si="20"/>
        <v>402.97917035899985</v>
      </c>
      <c r="Z66" s="1553">
        <f t="shared" si="20"/>
        <v>413.29783488599981</v>
      </c>
      <c r="AA66" s="1553">
        <f t="shared" si="20"/>
        <v>423.4529389129998</v>
      </c>
      <c r="AB66" s="1553">
        <f t="shared" si="20"/>
        <v>433.44119151299981</v>
      </c>
      <c r="AC66" s="1553">
        <f t="shared" si="20"/>
        <v>443.25903098599986</v>
      </c>
      <c r="AD66" s="1553">
        <f t="shared" si="20"/>
        <v>452.90260091299984</v>
      </c>
      <c r="AE66" s="1553">
        <f t="shared" si="20"/>
        <v>462.36772328699982</v>
      </c>
      <c r="AF66" s="1553">
        <f t="shared" si="20"/>
        <v>471.64987030799983</v>
      </c>
      <c r="AG66" s="1553">
        <f t="shared" si="20"/>
        <v>480.24146388999981</v>
      </c>
      <c r="AH66" s="1553">
        <f t="shared" si="20"/>
        <v>488.63962834199981</v>
      </c>
      <c r="AI66" s="1553">
        <f t="shared" si="20"/>
        <v>496.9917357559998</v>
      </c>
      <c r="AJ66" s="1553">
        <f t="shared" si="20"/>
        <v>505.29854232099979</v>
      </c>
      <c r="AK66" s="1553">
        <f t="shared" si="20"/>
        <v>513.56079239599978</v>
      </c>
      <c r="AL66" s="1553">
        <f t="shared" si="20"/>
        <v>521.77921869599982</v>
      </c>
      <c r="AM66" s="1553">
        <f t="shared" si="20"/>
        <v>529.95454247399982</v>
      </c>
      <c r="AN66" s="1553">
        <f t="shared" si="20"/>
        <v>538.08747369999969</v>
      </c>
      <c r="AO66" s="1553">
        <f t="shared" si="20"/>
        <v>546.17871123899954</v>
      </c>
      <c r="AP66" s="1553">
        <f t="shared" si="20"/>
        <v>554.22894302099951</v>
      </c>
      <c r="AQ66" s="1553">
        <f t="shared" si="20"/>
        <v>562.23884621799948</v>
      </c>
      <c r="AR66" s="1553">
        <f t="shared" si="20"/>
        <v>570.20908740599953</v>
      </c>
      <c r="AS66" s="1553">
        <f t="shared" si="20"/>
        <v>578.14032273599958</v>
      </c>
      <c r="AT66" s="1553">
        <f t="shared" si="20"/>
        <v>586.03319809199957</v>
      </c>
      <c r="AU66" s="1553">
        <f t="shared" si="20"/>
        <v>593.8883492569995</v>
      </c>
      <c r="AV66" s="1553">
        <f t="shared" si="20"/>
        <v>601.70640206699954</v>
      </c>
      <c r="AW66" s="1553">
        <f t="shared" si="20"/>
        <v>609.48797256699947</v>
      </c>
      <c r="AX66" s="1553">
        <f t="shared" si="20"/>
        <v>617.23366716699945</v>
      </c>
      <c r="AY66" s="1553">
        <f t="shared" si="20"/>
        <v>624.94408278999936</v>
      </c>
      <c r="AZ66" s="1553">
        <f t="shared" si="20"/>
        <v>632.61980702099936</v>
      </c>
      <c r="BA66" s="1553">
        <f t="shared" si="20"/>
        <v>640.26141825299931</v>
      </c>
      <c r="BB66" s="1553">
        <f t="shared" si="20"/>
        <v>647.86948583199921</v>
      </c>
      <c r="BC66" s="1553">
        <f t="shared" si="20"/>
        <v>655.44457019799927</v>
      </c>
      <c r="BD66" s="1553">
        <f t="shared" si="20"/>
        <v>662.98722302199928</v>
      </c>
      <c r="BE66" s="1553">
        <f t="shared" si="20"/>
        <v>670.49798734699925</v>
      </c>
      <c r="BF66" s="1553">
        <f t="shared" si="20"/>
        <v>677.97739771899921</v>
      </c>
      <c r="BG66" s="1553">
        <f t="shared" si="20"/>
        <v>685.42598032499916</v>
      </c>
      <c r="BH66" s="1553">
        <f t="shared" si="20"/>
        <v>692.84425311799919</v>
      </c>
      <c r="BI66" s="1553">
        <f t="shared" si="20"/>
        <v>700.23272594999912</v>
      </c>
      <c r="BJ66" s="1553">
        <f t="shared" si="20"/>
        <v>707.59190069699912</v>
      </c>
      <c r="BK66" s="1553">
        <f t="shared" si="20"/>
        <v>714.92227138399903</v>
      </c>
      <c r="BL66" s="1553">
        <f t="shared" si="20"/>
        <v>722.22432430799904</v>
      </c>
      <c r="BM66" s="1553">
        <f t="shared" si="20"/>
        <v>729.49853815799906</v>
      </c>
      <c r="BN66" s="1553">
        <f t="shared" si="20"/>
        <v>736.74538413599907</v>
      </c>
      <c r="BO66" s="1553">
        <f t="shared" si="20"/>
        <v>743.96532607199913</v>
      </c>
      <c r="BP66" s="1553">
        <f t="shared" si="20"/>
        <v>751.15882054099916</v>
      </c>
      <c r="BQ66" s="1553">
        <f t="shared" si="20"/>
        <v>758.32631697499914</v>
      </c>
      <c r="BR66" s="1553">
        <f t="shared" si="20"/>
        <v>765.46825777599906</v>
      </c>
      <c r="BS66" s="1553">
        <f t="shared" si="20"/>
        <v>772.5850784249991</v>
      </c>
      <c r="BT66" s="1553">
        <f t="shared" ref="BT66:CI66" si="21">BS66+SUM(BT67:BT72)</f>
        <v>779.67720759099905</v>
      </c>
      <c r="BU66" s="1553">
        <f t="shared" si="21"/>
        <v>786.74506723699903</v>
      </c>
      <c r="BV66" s="1553">
        <f t="shared" si="21"/>
        <v>793.78907272499907</v>
      </c>
      <c r="BW66" s="1553">
        <f t="shared" si="21"/>
        <v>800.80963291899911</v>
      </c>
      <c r="BX66" s="1553">
        <f t="shared" si="21"/>
        <v>807.80715028899908</v>
      </c>
      <c r="BY66" s="1553">
        <f t="shared" si="21"/>
        <v>814.78202100699912</v>
      </c>
      <c r="BZ66" s="1553">
        <f t="shared" si="21"/>
        <v>821.73463504899917</v>
      </c>
      <c r="CA66" s="1553">
        <f t="shared" si="21"/>
        <v>828.66537628999913</v>
      </c>
      <c r="CB66" s="1553">
        <f t="shared" si="21"/>
        <v>835.57462259999909</v>
      </c>
      <c r="CC66" s="1553">
        <f t="shared" si="21"/>
        <v>842.46274593699911</v>
      </c>
      <c r="CD66" s="1553">
        <f t="shared" si="21"/>
        <v>849.33011244199906</v>
      </c>
      <c r="CE66" s="1553">
        <f t="shared" si="21"/>
        <v>856.17708252699902</v>
      </c>
      <c r="CF66" s="1553">
        <f t="shared" si="21"/>
        <v>863.00401096699898</v>
      </c>
      <c r="CG66" s="1553">
        <f t="shared" si="21"/>
        <v>869.81124698699898</v>
      </c>
      <c r="CH66" s="1553">
        <f t="shared" si="21"/>
        <v>876.59913434899897</v>
      </c>
      <c r="CI66" s="610">
        <f t="shared" si="21"/>
        <v>883.36801143699893</v>
      </c>
      <c r="CK66" s="1401"/>
    </row>
    <row r="67" spans="1:89" s="1400" customFormat="1">
      <c r="A67" s="1391"/>
      <c r="B67" s="664" t="s">
        <v>450</v>
      </c>
      <c r="C67" s="1550" t="s">
        <v>451</v>
      </c>
      <c r="D67" s="1551" t="s">
        <v>452</v>
      </c>
      <c r="E67" s="1552" t="s">
        <v>254</v>
      </c>
      <c r="F67" s="668">
        <v>2</v>
      </c>
      <c r="G67" s="661">
        <v>2.9914999999999998</v>
      </c>
      <c r="H67" s="661">
        <v>2.9914999999999998</v>
      </c>
      <c r="I67" s="661">
        <v>2.9914999999999998</v>
      </c>
      <c r="J67" s="661">
        <v>5.3440354980000002</v>
      </c>
      <c r="K67" s="661">
        <v>5.4522402679999997</v>
      </c>
      <c r="L67" s="661">
        <v>5.2657462050000001</v>
      </c>
      <c r="M67" s="1554">
        <v>5.3681359730000002</v>
      </c>
      <c r="N67" s="1554">
        <v>5.4705924929999998</v>
      </c>
      <c r="O67" s="1554">
        <v>5.5731157649999998</v>
      </c>
      <c r="P67" s="1554">
        <v>5.6757057890000002</v>
      </c>
      <c r="Q67" s="1554">
        <v>5.6996143569999997</v>
      </c>
      <c r="R67" s="1554">
        <v>5.7708211519999999</v>
      </c>
      <c r="S67" s="1554">
        <v>5.7733263949999998</v>
      </c>
      <c r="T67" s="1554">
        <v>5.7758316379999997</v>
      </c>
      <c r="U67" s="1554">
        <v>5.7783368810000004</v>
      </c>
      <c r="V67" s="1554">
        <v>5.7808421240000003</v>
      </c>
      <c r="W67" s="1554">
        <v>5.7833473670000002</v>
      </c>
      <c r="X67" s="1554">
        <v>5.7858526100000001</v>
      </c>
      <c r="Y67" s="1554">
        <v>5.7883578529999999</v>
      </c>
      <c r="Z67" s="1554">
        <v>5.7908630969999999</v>
      </c>
      <c r="AA67" s="1554">
        <v>5.7933683399999998</v>
      </c>
      <c r="AB67" s="1554">
        <v>5.7958735829999997</v>
      </c>
      <c r="AC67" s="1554">
        <v>5.7983788260000004</v>
      </c>
      <c r="AD67" s="1554">
        <v>5.8008840690000003</v>
      </c>
      <c r="AE67" s="1554">
        <v>5.8033893120000002</v>
      </c>
      <c r="AF67" s="1554">
        <v>5.8058945550000001</v>
      </c>
      <c r="AG67" s="1554">
        <v>5.3057300779999998</v>
      </c>
      <c r="AH67" s="1554">
        <v>5.3080128450000004</v>
      </c>
      <c r="AI67" s="1554">
        <v>5.3102956109999999</v>
      </c>
      <c r="AJ67" s="1554">
        <v>5.3125783780000004</v>
      </c>
      <c r="AK67" s="1554">
        <v>5.314861144</v>
      </c>
      <c r="AL67" s="1554">
        <v>5.3171439109999996</v>
      </c>
      <c r="AM67" s="1554">
        <v>5.319426677</v>
      </c>
      <c r="AN67" s="1554">
        <v>5.3217094429999996</v>
      </c>
      <c r="AO67" s="1554">
        <v>5.3239922100000001</v>
      </c>
      <c r="AP67" s="1554">
        <v>5.3262749759999997</v>
      </c>
      <c r="AQ67" s="1554">
        <v>5.3285577430000002</v>
      </c>
      <c r="AR67" s="1554">
        <v>5.3308405089999997</v>
      </c>
      <c r="AS67" s="1554">
        <v>5.3331232760000002</v>
      </c>
      <c r="AT67" s="1554">
        <v>5.3354060419999998</v>
      </c>
      <c r="AU67" s="1554">
        <v>5.3376888080000002</v>
      </c>
      <c r="AV67" s="1554">
        <v>5.3399715749999999</v>
      </c>
      <c r="AW67" s="1554">
        <v>5.3422543410000003</v>
      </c>
      <c r="AX67" s="1554">
        <v>5.3445371079999999</v>
      </c>
      <c r="AY67" s="1554">
        <v>5.3468198740000004</v>
      </c>
      <c r="AZ67" s="1554">
        <v>5.349102641</v>
      </c>
      <c r="BA67" s="1554">
        <v>5.3513854070000004</v>
      </c>
      <c r="BB67" s="1554">
        <v>5.353668173</v>
      </c>
      <c r="BC67" s="1554">
        <v>5.3559509399999996</v>
      </c>
      <c r="BD67" s="1554">
        <v>5.358233706</v>
      </c>
      <c r="BE67" s="1554">
        <v>5.3605164729999997</v>
      </c>
      <c r="BF67" s="1554">
        <v>5.3627992390000001</v>
      </c>
      <c r="BG67" s="1554">
        <v>5.3650820059999997</v>
      </c>
      <c r="BH67" s="1554">
        <v>5.3673647720000002</v>
      </c>
      <c r="BI67" s="1554">
        <v>5.3696475379999997</v>
      </c>
      <c r="BJ67" s="1554">
        <v>5.3719303050000002</v>
      </c>
      <c r="BK67" s="1554">
        <v>5.3742130709999998</v>
      </c>
      <c r="BL67" s="1554">
        <v>5.3764958380000003</v>
      </c>
      <c r="BM67" s="1554">
        <v>5.3787786039999999</v>
      </c>
      <c r="BN67" s="1554">
        <v>5.3810613710000004</v>
      </c>
      <c r="BO67" s="1554">
        <v>5.3833441369999999</v>
      </c>
      <c r="BP67" s="1554">
        <v>5.3856269030000004</v>
      </c>
      <c r="BQ67" s="1554">
        <v>5.38790967</v>
      </c>
      <c r="BR67" s="1554">
        <v>5.3901924360000004</v>
      </c>
      <c r="BS67" s="1554">
        <v>5.3924752030000001</v>
      </c>
      <c r="BT67" s="1554">
        <v>5.3947579689999996</v>
      </c>
      <c r="BU67" s="1554">
        <v>5.3970407360000001</v>
      </c>
      <c r="BV67" s="1554">
        <v>5.3993235019999997</v>
      </c>
      <c r="BW67" s="1554">
        <v>5.4016062680000001</v>
      </c>
      <c r="BX67" s="1554">
        <v>5.4038890349999997</v>
      </c>
      <c r="BY67" s="1554">
        <v>5.4061718010000002</v>
      </c>
      <c r="BZ67" s="1554">
        <v>5.4084545679999998</v>
      </c>
      <c r="CA67" s="1554">
        <v>5.4107373340000002</v>
      </c>
      <c r="CB67" s="1554">
        <v>5.4130201009999999</v>
      </c>
      <c r="CC67" s="1554">
        <v>5.4153028670000003</v>
      </c>
      <c r="CD67" s="1554">
        <v>5.4175856339999999</v>
      </c>
      <c r="CE67" s="1554">
        <v>5.4198684000000004</v>
      </c>
      <c r="CF67" s="1554">
        <v>5.4221511659999999</v>
      </c>
      <c r="CG67" s="1554">
        <v>5.4244339330000004</v>
      </c>
      <c r="CH67" s="1554">
        <v>5.426716699</v>
      </c>
      <c r="CI67" s="663">
        <v>5.4289994659999996</v>
      </c>
      <c r="CK67" s="1401"/>
    </row>
    <row r="68" spans="1:89" s="1400" customFormat="1">
      <c r="A68" s="1391"/>
      <c r="B68" s="664" t="s">
        <v>453</v>
      </c>
      <c r="C68" s="1550" t="s">
        <v>454</v>
      </c>
      <c r="D68" s="1551" t="s">
        <v>455</v>
      </c>
      <c r="E68" s="1552" t="s">
        <v>254</v>
      </c>
      <c r="F68" s="668">
        <v>2</v>
      </c>
      <c r="G68" s="661">
        <v>5.65</v>
      </c>
      <c r="H68" s="661">
        <v>5.401324361565</v>
      </c>
      <c r="I68" s="661">
        <v>5.52</v>
      </c>
      <c r="J68" s="661">
        <v>5.3268073920000001</v>
      </c>
      <c r="K68" s="661">
        <v>5.3401353770000002</v>
      </c>
      <c r="L68" s="661">
        <v>5.3540634740000002</v>
      </c>
      <c r="M68" s="1554">
        <v>5.3716413750000003</v>
      </c>
      <c r="N68" s="1554">
        <v>5.3787019770000004</v>
      </c>
      <c r="O68" s="1554">
        <v>5.3554883789999996</v>
      </c>
      <c r="P68" s="1554">
        <v>5.3551175969999996</v>
      </c>
      <c r="Q68" s="1554">
        <v>5.3557108930000004</v>
      </c>
      <c r="R68" s="1554">
        <v>5.3573353040000002</v>
      </c>
      <c r="S68" s="1554">
        <v>5.3600649259999997</v>
      </c>
      <c r="T68" s="1554">
        <v>5.3121542870000003</v>
      </c>
      <c r="U68" s="1554">
        <v>5.2382032829999998</v>
      </c>
      <c r="V68" s="1554">
        <v>5.1373472219999998</v>
      </c>
      <c r="W68" s="1554">
        <v>5.0086377290000001</v>
      </c>
      <c r="X68" s="1554">
        <v>4.8510338160000002</v>
      </c>
      <c r="Y68" s="1554">
        <v>4.6908249599999996</v>
      </c>
      <c r="Z68" s="1554">
        <v>4.5278014300000002</v>
      </c>
      <c r="AA68" s="1554">
        <v>4.3617356870000004</v>
      </c>
      <c r="AB68" s="1554">
        <v>4.1923790170000004</v>
      </c>
      <c r="AC68" s="1554">
        <v>4.0194606469999998</v>
      </c>
      <c r="AD68" s="1554">
        <v>3.8426858579999998</v>
      </c>
      <c r="AE68" s="1554">
        <v>3.6617330620000001</v>
      </c>
      <c r="AF68" s="1554">
        <v>3.476252466</v>
      </c>
      <c r="AG68" s="1554">
        <v>3.2858635039999999</v>
      </c>
      <c r="AH68" s="1554">
        <v>3.0901516070000001</v>
      </c>
      <c r="AI68" s="1554">
        <v>3.0418118029999999</v>
      </c>
      <c r="AJ68" s="1554">
        <v>2.994228187</v>
      </c>
      <c r="AK68" s="1554">
        <v>2.9473889309999999</v>
      </c>
      <c r="AL68" s="1554">
        <v>2.9012823889999999</v>
      </c>
      <c r="AM68" s="1554">
        <v>2.855897101</v>
      </c>
      <c r="AN68" s="1554">
        <v>2.8112217830000001</v>
      </c>
      <c r="AO68" s="1554">
        <v>2.7672453290000001</v>
      </c>
      <c r="AP68" s="1554">
        <v>2.7239568059999999</v>
      </c>
      <c r="AQ68" s="1554">
        <v>2.6813454540000001</v>
      </c>
      <c r="AR68" s="1554">
        <v>2.639400679</v>
      </c>
      <c r="AS68" s="1554">
        <v>2.598112054</v>
      </c>
      <c r="AT68" s="1554">
        <v>2.557469314</v>
      </c>
      <c r="AU68" s="1554">
        <v>2.5174623569999999</v>
      </c>
      <c r="AV68" s="1554">
        <v>2.4780812349999999</v>
      </c>
      <c r="AW68" s="1554">
        <v>2.4393161590000001</v>
      </c>
      <c r="AX68" s="1554">
        <v>2.4011574919999998</v>
      </c>
      <c r="AY68" s="1554">
        <v>2.3635957489999999</v>
      </c>
      <c r="AZ68" s="1554">
        <v>2.3266215899999998</v>
      </c>
      <c r="BA68" s="1554">
        <v>2.2902258249999998</v>
      </c>
      <c r="BB68" s="1554">
        <v>2.2543994060000001</v>
      </c>
      <c r="BC68" s="1554">
        <v>2.219133426</v>
      </c>
      <c r="BD68" s="1554">
        <v>2.1844191180000001</v>
      </c>
      <c r="BE68" s="1554">
        <v>2.1502478520000001</v>
      </c>
      <c r="BF68" s="1554">
        <v>2.1166111330000001</v>
      </c>
      <c r="BG68" s="1554">
        <v>2.0835005999999998</v>
      </c>
      <c r="BH68" s="1554">
        <v>2.0509080210000001</v>
      </c>
      <c r="BI68" s="1554">
        <v>2.018825294</v>
      </c>
      <c r="BJ68" s="1554">
        <v>1.9872444419999999</v>
      </c>
      <c r="BK68" s="1554">
        <v>1.956157616</v>
      </c>
      <c r="BL68" s="1554">
        <v>1.925557086</v>
      </c>
      <c r="BM68" s="1554">
        <v>1.8954352459999999</v>
      </c>
      <c r="BN68" s="1554">
        <v>1.8657846069999999</v>
      </c>
      <c r="BO68" s="1554">
        <v>1.836597799</v>
      </c>
      <c r="BP68" s="1554">
        <v>1.8078675660000001</v>
      </c>
      <c r="BQ68" s="1554">
        <v>1.779586764</v>
      </c>
      <c r="BR68" s="1554">
        <v>1.7517483650000001</v>
      </c>
      <c r="BS68" s="1554">
        <v>1.7243454460000001</v>
      </c>
      <c r="BT68" s="1554">
        <v>1.6973711970000001</v>
      </c>
      <c r="BU68" s="1554">
        <v>1.6708189099999999</v>
      </c>
      <c r="BV68" s="1554">
        <v>1.6446819859999999</v>
      </c>
      <c r="BW68" s="1554">
        <v>1.6189539260000001</v>
      </c>
      <c r="BX68" s="1554">
        <v>1.593628335</v>
      </c>
      <c r="BY68" s="1554">
        <v>1.5686989170000001</v>
      </c>
      <c r="BZ68" s="1554">
        <v>1.544159474</v>
      </c>
      <c r="CA68" s="1554">
        <v>1.520003907</v>
      </c>
      <c r="CB68" s="1554">
        <v>1.496226209</v>
      </c>
      <c r="CC68" s="1554">
        <v>1.47282047</v>
      </c>
      <c r="CD68" s="1554">
        <v>1.449780871</v>
      </c>
      <c r="CE68" s="1554">
        <v>1.427101685</v>
      </c>
      <c r="CF68" s="1554">
        <v>1.404777274</v>
      </c>
      <c r="CG68" s="1554">
        <v>1.382802087</v>
      </c>
      <c r="CH68" s="1554">
        <v>1.361170663</v>
      </c>
      <c r="CI68" s="663">
        <v>1.3398776219999999</v>
      </c>
      <c r="CK68" s="1401"/>
    </row>
    <row r="69" spans="1:89" s="1400" customFormat="1">
      <c r="A69" s="1391"/>
      <c r="B69" s="664" t="s">
        <v>456</v>
      </c>
      <c r="C69" s="1550" t="s">
        <v>457</v>
      </c>
      <c r="D69" s="1551" t="s">
        <v>458</v>
      </c>
      <c r="E69" s="1552" t="s">
        <v>254</v>
      </c>
      <c r="F69" s="668">
        <v>2</v>
      </c>
      <c r="G69" s="661">
        <v>0</v>
      </c>
      <c r="H69" s="661">
        <v>0</v>
      </c>
      <c r="I69" s="661">
        <v>0</v>
      </c>
      <c r="J69" s="661">
        <v>0</v>
      </c>
      <c r="K69" s="661">
        <v>0</v>
      </c>
      <c r="L69" s="661">
        <v>0</v>
      </c>
      <c r="M69" s="1554">
        <v>0</v>
      </c>
      <c r="N69" s="1554">
        <v>0</v>
      </c>
      <c r="O69" s="1554">
        <v>0</v>
      </c>
      <c r="P69" s="1554">
        <v>0</v>
      </c>
      <c r="Q69" s="1554">
        <v>0</v>
      </c>
      <c r="R69" s="1554">
        <v>0</v>
      </c>
      <c r="S69" s="1554">
        <v>0</v>
      </c>
      <c r="T69" s="1554">
        <v>0</v>
      </c>
      <c r="U69" s="1554">
        <v>0</v>
      </c>
      <c r="V69" s="1554">
        <v>0</v>
      </c>
      <c r="W69" s="1554">
        <v>0</v>
      </c>
      <c r="X69" s="1554">
        <v>0</v>
      </c>
      <c r="Y69" s="1554">
        <v>0</v>
      </c>
      <c r="Z69" s="1554">
        <v>0</v>
      </c>
      <c r="AA69" s="1554">
        <v>0</v>
      </c>
      <c r="AB69" s="1554">
        <v>0</v>
      </c>
      <c r="AC69" s="1554">
        <v>0</v>
      </c>
      <c r="AD69" s="1554">
        <v>0</v>
      </c>
      <c r="AE69" s="1554">
        <v>0</v>
      </c>
      <c r="AF69" s="1554">
        <v>0</v>
      </c>
      <c r="AG69" s="1554">
        <v>0</v>
      </c>
      <c r="AH69" s="1554">
        <v>0</v>
      </c>
      <c r="AI69" s="1554">
        <v>0</v>
      </c>
      <c r="AJ69" s="1554">
        <v>0</v>
      </c>
      <c r="AK69" s="1554">
        <v>0</v>
      </c>
      <c r="AL69" s="1554">
        <v>0</v>
      </c>
      <c r="AM69" s="1554">
        <v>0</v>
      </c>
      <c r="AN69" s="1554">
        <v>0</v>
      </c>
      <c r="AO69" s="1554">
        <v>0</v>
      </c>
      <c r="AP69" s="1554">
        <v>0</v>
      </c>
      <c r="AQ69" s="1554">
        <v>0</v>
      </c>
      <c r="AR69" s="1554">
        <v>0</v>
      </c>
      <c r="AS69" s="1554">
        <v>0</v>
      </c>
      <c r="AT69" s="1554">
        <v>0</v>
      </c>
      <c r="AU69" s="1554">
        <v>0</v>
      </c>
      <c r="AV69" s="1554">
        <v>0</v>
      </c>
      <c r="AW69" s="1554">
        <v>0</v>
      </c>
      <c r="AX69" s="1554">
        <v>0</v>
      </c>
      <c r="AY69" s="1554">
        <v>0</v>
      </c>
      <c r="AZ69" s="1554">
        <v>0</v>
      </c>
      <c r="BA69" s="1554">
        <v>0</v>
      </c>
      <c r="BB69" s="1554">
        <v>0</v>
      </c>
      <c r="BC69" s="1554">
        <v>0</v>
      </c>
      <c r="BD69" s="1554">
        <v>0</v>
      </c>
      <c r="BE69" s="1554">
        <v>0</v>
      </c>
      <c r="BF69" s="1554">
        <v>0</v>
      </c>
      <c r="BG69" s="1554">
        <v>0</v>
      </c>
      <c r="BH69" s="1554">
        <v>0</v>
      </c>
      <c r="BI69" s="1554">
        <v>0</v>
      </c>
      <c r="BJ69" s="1554">
        <v>0</v>
      </c>
      <c r="BK69" s="1554">
        <v>0</v>
      </c>
      <c r="BL69" s="1554">
        <v>0</v>
      </c>
      <c r="BM69" s="1554">
        <v>0</v>
      </c>
      <c r="BN69" s="1554">
        <v>0</v>
      </c>
      <c r="BO69" s="1554">
        <v>0</v>
      </c>
      <c r="BP69" s="1554">
        <v>0</v>
      </c>
      <c r="BQ69" s="1554">
        <v>0</v>
      </c>
      <c r="BR69" s="1554">
        <v>0</v>
      </c>
      <c r="BS69" s="1554">
        <v>0</v>
      </c>
      <c r="BT69" s="1554">
        <v>0</v>
      </c>
      <c r="BU69" s="1554">
        <v>0</v>
      </c>
      <c r="BV69" s="1554">
        <v>0</v>
      </c>
      <c r="BW69" s="1554">
        <v>0</v>
      </c>
      <c r="BX69" s="1554">
        <v>0</v>
      </c>
      <c r="BY69" s="1554">
        <v>0</v>
      </c>
      <c r="BZ69" s="1554">
        <v>0</v>
      </c>
      <c r="CA69" s="1554">
        <v>0</v>
      </c>
      <c r="CB69" s="1554">
        <v>0</v>
      </c>
      <c r="CC69" s="1554">
        <v>0</v>
      </c>
      <c r="CD69" s="1554">
        <v>0</v>
      </c>
      <c r="CE69" s="1554">
        <v>0</v>
      </c>
      <c r="CF69" s="1554">
        <v>0</v>
      </c>
      <c r="CG69" s="1554">
        <v>0</v>
      </c>
      <c r="CH69" s="1554">
        <v>0</v>
      </c>
      <c r="CI69" s="663">
        <v>0</v>
      </c>
      <c r="CK69" s="1401"/>
    </row>
    <row r="70" spans="1:89" s="1400" customFormat="1" ht="28.5">
      <c r="A70" s="1391"/>
      <c r="B70" s="664" t="s">
        <v>459</v>
      </c>
      <c r="C70" s="1550" t="s">
        <v>460</v>
      </c>
      <c r="D70" s="1551" t="s">
        <v>461</v>
      </c>
      <c r="E70" s="1552" t="s">
        <v>254</v>
      </c>
      <c r="F70" s="668">
        <v>2</v>
      </c>
      <c r="G70" s="661">
        <v>0</v>
      </c>
      <c r="H70" s="661">
        <v>0</v>
      </c>
      <c r="I70" s="661">
        <v>0</v>
      </c>
      <c r="J70" s="661">
        <v>0</v>
      </c>
      <c r="K70" s="661">
        <v>0</v>
      </c>
      <c r="L70" s="661">
        <v>0</v>
      </c>
      <c r="M70" s="1554">
        <v>0</v>
      </c>
      <c r="N70" s="1554">
        <v>0</v>
      </c>
      <c r="O70" s="1554">
        <v>0</v>
      </c>
      <c r="P70" s="1554">
        <v>0</v>
      </c>
      <c r="Q70" s="1554">
        <v>0</v>
      </c>
      <c r="R70" s="1554">
        <v>0</v>
      </c>
      <c r="S70" s="1554">
        <v>0</v>
      </c>
      <c r="T70" s="1554">
        <v>0</v>
      </c>
      <c r="U70" s="1554">
        <v>0</v>
      </c>
      <c r="V70" s="1554">
        <v>0</v>
      </c>
      <c r="W70" s="1554">
        <v>0</v>
      </c>
      <c r="X70" s="1554">
        <v>0</v>
      </c>
      <c r="Y70" s="1554">
        <v>0</v>
      </c>
      <c r="Z70" s="1554">
        <v>0</v>
      </c>
      <c r="AA70" s="1554">
        <v>0</v>
      </c>
      <c r="AB70" s="1554">
        <v>0</v>
      </c>
      <c r="AC70" s="1554">
        <v>0</v>
      </c>
      <c r="AD70" s="1554">
        <v>0</v>
      </c>
      <c r="AE70" s="1554">
        <v>0</v>
      </c>
      <c r="AF70" s="1554">
        <v>0</v>
      </c>
      <c r="AG70" s="1554">
        <v>0</v>
      </c>
      <c r="AH70" s="1554">
        <v>0</v>
      </c>
      <c r="AI70" s="1554">
        <v>0</v>
      </c>
      <c r="AJ70" s="1554">
        <v>0</v>
      </c>
      <c r="AK70" s="1554">
        <v>0</v>
      </c>
      <c r="AL70" s="1554">
        <v>0</v>
      </c>
      <c r="AM70" s="1554">
        <v>0</v>
      </c>
      <c r="AN70" s="1554">
        <v>0</v>
      </c>
      <c r="AO70" s="1554">
        <v>0</v>
      </c>
      <c r="AP70" s="1554">
        <v>0</v>
      </c>
      <c r="AQ70" s="1554">
        <v>0</v>
      </c>
      <c r="AR70" s="1554">
        <v>0</v>
      </c>
      <c r="AS70" s="1554">
        <v>0</v>
      </c>
      <c r="AT70" s="1554">
        <v>0</v>
      </c>
      <c r="AU70" s="1554">
        <v>0</v>
      </c>
      <c r="AV70" s="1554">
        <v>0</v>
      </c>
      <c r="AW70" s="1554">
        <v>0</v>
      </c>
      <c r="AX70" s="1554">
        <v>0</v>
      </c>
      <c r="AY70" s="1554">
        <v>0</v>
      </c>
      <c r="AZ70" s="1554">
        <v>0</v>
      </c>
      <c r="BA70" s="1554">
        <v>0</v>
      </c>
      <c r="BB70" s="1554">
        <v>0</v>
      </c>
      <c r="BC70" s="1554">
        <v>0</v>
      </c>
      <c r="BD70" s="1554">
        <v>0</v>
      </c>
      <c r="BE70" s="1554">
        <v>0</v>
      </c>
      <c r="BF70" s="1554">
        <v>0</v>
      </c>
      <c r="BG70" s="1554">
        <v>0</v>
      </c>
      <c r="BH70" s="1554">
        <v>0</v>
      </c>
      <c r="BI70" s="1554">
        <v>0</v>
      </c>
      <c r="BJ70" s="1554">
        <v>0</v>
      </c>
      <c r="BK70" s="1554">
        <v>0</v>
      </c>
      <c r="BL70" s="1554">
        <v>0</v>
      </c>
      <c r="BM70" s="1554">
        <v>0</v>
      </c>
      <c r="BN70" s="1554">
        <v>0</v>
      </c>
      <c r="BO70" s="1554">
        <v>0</v>
      </c>
      <c r="BP70" s="1554">
        <v>0</v>
      </c>
      <c r="BQ70" s="1554">
        <v>0</v>
      </c>
      <c r="BR70" s="1554">
        <v>0</v>
      </c>
      <c r="BS70" s="1554">
        <v>0</v>
      </c>
      <c r="BT70" s="1554">
        <v>0</v>
      </c>
      <c r="BU70" s="1554">
        <v>0</v>
      </c>
      <c r="BV70" s="1554">
        <v>0</v>
      </c>
      <c r="BW70" s="1554">
        <v>0</v>
      </c>
      <c r="BX70" s="1554">
        <v>0</v>
      </c>
      <c r="BY70" s="1554">
        <v>0</v>
      </c>
      <c r="BZ70" s="1554">
        <v>0</v>
      </c>
      <c r="CA70" s="1554">
        <v>0</v>
      </c>
      <c r="CB70" s="1554">
        <v>0</v>
      </c>
      <c r="CC70" s="1554">
        <v>0</v>
      </c>
      <c r="CD70" s="1554">
        <v>0</v>
      </c>
      <c r="CE70" s="1554">
        <v>0</v>
      </c>
      <c r="CF70" s="1554">
        <v>0</v>
      </c>
      <c r="CG70" s="1554">
        <v>0</v>
      </c>
      <c r="CH70" s="1554">
        <v>0</v>
      </c>
      <c r="CI70" s="663">
        <v>0</v>
      </c>
      <c r="CK70" s="1401"/>
    </row>
    <row r="71" spans="1:89" s="1400" customFormat="1">
      <c r="A71" s="1391"/>
      <c r="B71" s="664" t="s">
        <v>462</v>
      </c>
      <c r="C71" s="1550" t="s">
        <v>463</v>
      </c>
      <c r="D71" s="1551" t="s">
        <v>464</v>
      </c>
      <c r="E71" s="1552" t="s">
        <v>254</v>
      </c>
      <c r="F71" s="668">
        <v>2</v>
      </c>
      <c r="G71" s="661">
        <v>0</v>
      </c>
      <c r="H71" s="661">
        <v>0</v>
      </c>
      <c r="I71" s="661">
        <v>0</v>
      </c>
      <c r="J71" s="661">
        <v>0</v>
      </c>
      <c r="K71" s="661">
        <v>0</v>
      </c>
      <c r="L71" s="661">
        <v>0</v>
      </c>
      <c r="M71" s="1554">
        <v>0</v>
      </c>
      <c r="N71" s="1554">
        <v>0</v>
      </c>
      <c r="O71" s="1554">
        <v>0</v>
      </c>
      <c r="P71" s="1554">
        <v>0</v>
      </c>
      <c r="Q71" s="1554">
        <v>0</v>
      </c>
      <c r="R71" s="1554">
        <v>0</v>
      </c>
      <c r="S71" s="1554">
        <v>0</v>
      </c>
      <c r="T71" s="1554">
        <v>0</v>
      </c>
      <c r="U71" s="1554">
        <v>0</v>
      </c>
      <c r="V71" s="1554">
        <v>0</v>
      </c>
      <c r="W71" s="1554">
        <v>0</v>
      </c>
      <c r="X71" s="1554">
        <v>0</v>
      </c>
      <c r="Y71" s="1554">
        <v>0</v>
      </c>
      <c r="Z71" s="1554">
        <v>0</v>
      </c>
      <c r="AA71" s="1554">
        <v>0</v>
      </c>
      <c r="AB71" s="1554">
        <v>0</v>
      </c>
      <c r="AC71" s="1554">
        <v>0</v>
      </c>
      <c r="AD71" s="1554">
        <v>0</v>
      </c>
      <c r="AE71" s="1554">
        <v>0</v>
      </c>
      <c r="AF71" s="1554">
        <v>0</v>
      </c>
      <c r="AG71" s="1554">
        <v>0</v>
      </c>
      <c r="AH71" s="1554">
        <v>0</v>
      </c>
      <c r="AI71" s="1554">
        <v>0</v>
      </c>
      <c r="AJ71" s="1554">
        <v>0</v>
      </c>
      <c r="AK71" s="1554">
        <v>0</v>
      </c>
      <c r="AL71" s="1554">
        <v>0</v>
      </c>
      <c r="AM71" s="1554">
        <v>0</v>
      </c>
      <c r="AN71" s="1554">
        <v>0</v>
      </c>
      <c r="AO71" s="1554">
        <v>0</v>
      </c>
      <c r="AP71" s="1554">
        <v>0</v>
      </c>
      <c r="AQ71" s="1554">
        <v>0</v>
      </c>
      <c r="AR71" s="1554">
        <v>0</v>
      </c>
      <c r="AS71" s="1554">
        <v>0</v>
      </c>
      <c r="AT71" s="1554">
        <v>0</v>
      </c>
      <c r="AU71" s="1554">
        <v>0</v>
      </c>
      <c r="AV71" s="1554">
        <v>0</v>
      </c>
      <c r="AW71" s="1554">
        <v>0</v>
      </c>
      <c r="AX71" s="1554">
        <v>0</v>
      </c>
      <c r="AY71" s="1554">
        <v>0</v>
      </c>
      <c r="AZ71" s="1554">
        <v>0</v>
      </c>
      <c r="BA71" s="1554">
        <v>0</v>
      </c>
      <c r="BB71" s="1554">
        <v>0</v>
      </c>
      <c r="BC71" s="1554">
        <v>0</v>
      </c>
      <c r="BD71" s="1554">
        <v>0</v>
      </c>
      <c r="BE71" s="1554">
        <v>0</v>
      </c>
      <c r="BF71" s="1554">
        <v>0</v>
      </c>
      <c r="BG71" s="1554">
        <v>0</v>
      </c>
      <c r="BH71" s="1554">
        <v>0</v>
      </c>
      <c r="BI71" s="1554">
        <v>0</v>
      </c>
      <c r="BJ71" s="1554">
        <v>0</v>
      </c>
      <c r="BK71" s="1554">
        <v>0</v>
      </c>
      <c r="BL71" s="1554">
        <v>0</v>
      </c>
      <c r="BM71" s="1554">
        <v>0</v>
      </c>
      <c r="BN71" s="1554">
        <v>0</v>
      </c>
      <c r="BO71" s="1554">
        <v>0</v>
      </c>
      <c r="BP71" s="1554">
        <v>0</v>
      </c>
      <c r="BQ71" s="1554">
        <v>0</v>
      </c>
      <c r="BR71" s="1554">
        <v>0</v>
      </c>
      <c r="BS71" s="1554">
        <v>0</v>
      </c>
      <c r="BT71" s="1554">
        <v>0</v>
      </c>
      <c r="BU71" s="1554">
        <v>0</v>
      </c>
      <c r="BV71" s="1554">
        <v>0</v>
      </c>
      <c r="BW71" s="1554">
        <v>0</v>
      </c>
      <c r="BX71" s="1554">
        <v>0</v>
      </c>
      <c r="BY71" s="1554">
        <v>0</v>
      </c>
      <c r="BZ71" s="1554">
        <v>0</v>
      </c>
      <c r="CA71" s="1554">
        <v>0</v>
      </c>
      <c r="CB71" s="1554">
        <v>0</v>
      </c>
      <c r="CC71" s="1554">
        <v>0</v>
      </c>
      <c r="CD71" s="1554">
        <v>0</v>
      </c>
      <c r="CE71" s="1554">
        <v>0</v>
      </c>
      <c r="CF71" s="1554">
        <v>0</v>
      </c>
      <c r="CG71" s="1554">
        <v>0</v>
      </c>
      <c r="CH71" s="1554">
        <v>0</v>
      </c>
      <c r="CI71" s="663">
        <v>0</v>
      </c>
      <c r="CK71" s="1401"/>
    </row>
    <row r="72" spans="1:89" s="1400" customFormat="1" ht="28.5">
      <c r="A72" s="1391"/>
      <c r="B72" s="664" t="s">
        <v>465</v>
      </c>
      <c r="C72" s="1550" t="s">
        <v>466</v>
      </c>
      <c r="D72" s="1551" t="s">
        <v>467</v>
      </c>
      <c r="E72" s="1552" t="s">
        <v>254</v>
      </c>
      <c r="F72" s="668">
        <v>2</v>
      </c>
      <c r="G72" s="661">
        <v>0</v>
      </c>
      <c r="H72" s="661">
        <v>0</v>
      </c>
      <c r="I72" s="661">
        <v>0</v>
      </c>
      <c r="J72" s="661">
        <v>0</v>
      </c>
      <c r="K72" s="661">
        <v>0</v>
      </c>
      <c r="L72" s="661">
        <v>0</v>
      </c>
      <c r="M72" s="1554">
        <v>0</v>
      </c>
      <c r="N72" s="1554">
        <v>0</v>
      </c>
      <c r="O72" s="1554">
        <v>0</v>
      </c>
      <c r="P72" s="1554">
        <v>-1.1641532182693499E-13</v>
      </c>
      <c r="Q72" s="1554">
        <v>5.8207660913467396E-14</v>
      </c>
      <c r="R72" s="1554">
        <v>-5.8207660913467396E-14</v>
      </c>
      <c r="S72" s="1554">
        <v>-5.8207660913467396E-14</v>
      </c>
      <c r="T72" s="1554">
        <v>0</v>
      </c>
      <c r="U72" s="1554">
        <v>-5.8207660913467396E-14</v>
      </c>
      <c r="V72" s="1554">
        <v>0</v>
      </c>
      <c r="W72" s="1554">
        <v>0</v>
      </c>
      <c r="X72" s="1554">
        <v>0</v>
      </c>
      <c r="Y72" s="1554">
        <v>0</v>
      </c>
      <c r="Z72" s="1554">
        <v>-5.8207660913467396E-14</v>
      </c>
      <c r="AA72" s="1554">
        <v>0</v>
      </c>
      <c r="AB72" s="1554">
        <v>0</v>
      </c>
      <c r="AC72" s="1554">
        <v>5.8207660913467396E-14</v>
      </c>
      <c r="AD72" s="1554">
        <v>0</v>
      </c>
      <c r="AE72" s="1554">
        <v>0</v>
      </c>
      <c r="AF72" s="1554">
        <v>0</v>
      </c>
      <c r="AG72" s="1554">
        <v>0</v>
      </c>
      <c r="AH72" s="1554">
        <v>0</v>
      </c>
      <c r="AI72" s="1554">
        <v>0</v>
      </c>
      <c r="AJ72" s="1554">
        <v>0</v>
      </c>
      <c r="AK72" s="1554">
        <v>-5.8207660913467396E-14</v>
      </c>
      <c r="AL72" s="1554">
        <v>5.8207660913467396E-14</v>
      </c>
      <c r="AM72" s="1554">
        <v>0</v>
      </c>
      <c r="AN72" s="1554">
        <v>-1.1641532182693499E-13</v>
      </c>
      <c r="AO72" s="1554">
        <v>-1.1641532182693499E-13</v>
      </c>
      <c r="AP72" s="1554">
        <v>0</v>
      </c>
      <c r="AQ72" s="1554">
        <v>0</v>
      </c>
      <c r="AR72" s="1554">
        <v>0</v>
      </c>
      <c r="AS72" s="1554">
        <v>0</v>
      </c>
      <c r="AT72" s="1554">
        <v>0</v>
      </c>
      <c r="AU72" s="1554">
        <v>-1.1641532182693499E-13</v>
      </c>
      <c r="AV72" s="1554">
        <v>0</v>
      </c>
      <c r="AW72" s="1554">
        <v>-1.1641532182693499E-13</v>
      </c>
      <c r="AX72" s="1554">
        <v>0</v>
      </c>
      <c r="AY72" s="1554">
        <v>-1.1641532182693499E-13</v>
      </c>
      <c r="AZ72" s="1554">
        <v>0</v>
      </c>
      <c r="BA72" s="1554">
        <v>0</v>
      </c>
      <c r="BB72" s="1554">
        <v>-1.1641532182693499E-13</v>
      </c>
      <c r="BC72" s="1554">
        <v>0</v>
      </c>
      <c r="BD72" s="1554">
        <v>0</v>
      </c>
      <c r="BE72" s="1554">
        <v>0</v>
      </c>
      <c r="BF72" s="1554">
        <v>0</v>
      </c>
      <c r="BG72" s="1554">
        <v>0</v>
      </c>
      <c r="BH72" s="1554">
        <v>0</v>
      </c>
      <c r="BI72" s="1554">
        <v>-1.1641532182693499E-13</v>
      </c>
      <c r="BJ72" s="1554">
        <v>0</v>
      </c>
      <c r="BK72" s="1554">
        <v>-1.1641532182693499E-13</v>
      </c>
      <c r="BL72" s="1554">
        <v>0</v>
      </c>
      <c r="BM72" s="1554">
        <v>0</v>
      </c>
      <c r="BN72" s="1554">
        <v>0</v>
      </c>
      <c r="BO72" s="1554">
        <v>0</v>
      </c>
      <c r="BP72" s="1554">
        <v>0</v>
      </c>
      <c r="BQ72" s="1554">
        <v>0</v>
      </c>
      <c r="BR72" s="1554">
        <v>-1.1641532182693499E-13</v>
      </c>
      <c r="BS72" s="1554">
        <v>0</v>
      </c>
      <c r="BT72" s="1554">
        <v>0</v>
      </c>
      <c r="BU72" s="1554">
        <v>0</v>
      </c>
      <c r="BV72" s="1554">
        <v>0</v>
      </c>
      <c r="BW72" s="1554">
        <v>0</v>
      </c>
      <c r="BX72" s="1554">
        <v>0</v>
      </c>
      <c r="BY72" s="1554">
        <v>0</v>
      </c>
      <c r="BZ72" s="1554">
        <v>0</v>
      </c>
      <c r="CA72" s="1554">
        <v>0</v>
      </c>
      <c r="CB72" s="1554">
        <v>0</v>
      </c>
      <c r="CC72" s="1554">
        <v>0</v>
      </c>
      <c r="CD72" s="1554">
        <v>0</v>
      </c>
      <c r="CE72" s="1554">
        <v>0</v>
      </c>
      <c r="CF72" s="1554">
        <v>0</v>
      </c>
      <c r="CG72" s="1554">
        <v>0</v>
      </c>
      <c r="CH72" s="1554">
        <v>0</v>
      </c>
      <c r="CI72" s="663">
        <v>0</v>
      </c>
      <c r="CK72" s="1401"/>
    </row>
    <row r="73" spans="1:89" s="1400" customFormat="1">
      <c r="A73" s="1391"/>
      <c r="B73" s="664" t="s">
        <v>468</v>
      </c>
      <c r="C73" s="1550" t="s">
        <v>469</v>
      </c>
      <c r="D73" s="1555" t="s">
        <v>79</v>
      </c>
      <c r="E73" s="1556" t="s">
        <v>254</v>
      </c>
      <c r="F73" s="638">
        <v>2</v>
      </c>
      <c r="G73" s="661">
        <v>7.4790000000000001</v>
      </c>
      <c r="H73" s="661">
        <v>7.4790000000000001</v>
      </c>
      <c r="I73" s="661">
        <v>7.4790000000000001</v>
      </c>
      <c r="J73" s="661">
        <v>7.4790000000000001</v>
      </c>
      <c r="K73" s="661">
        <v>7.4790000000000001</v>
      </c>
      <c r="L73" s="661">
        <v>7.4790000000000001</v>
      </c>
      <c r="M73" s="1554">
        <v>7.4790000000000001</v>
      </c>
      <c r="N73" s="1554">
        <v>7.4790000000000001</v>
      </c>
      <c r="O73" s="1554">
        <v>7.4790000000000001</v>
      </c>
      <c r="P73" s="1554">
        <v>7.4790000000000001</v>
      </c>
      <c r="Q73" s="1554">
        <v>7.4790000000000001</v>
      </c>
      <c r="R73" s="1554">
        <v>7.4790000000000001</v>
      </c>
      <c r="S73" s="1554">
        <v>7.4790000000000001</v>
      </c>
      <c r="T73" s="1554">
        <v>7.4790000000000001</v>
      </c>
      <c r="U73" s="1554">
        <v>7.4790000000000001</v>
      </c>
      <c r="V73" s="1554">
        <v>7.4790000000000001</v>
      </c>
      <c r="W73" s="1554">
        <v>7.4790000000000001</v>
      </c>
      <c r="X73" s="1554">
        <v>7.4790000000000001</v>
      </c>
      <c r="Y73" s="1554">
        <v>7.4790000000000001</v>
      </c>
      <c r="Z73" s="1554">
        <v>7.4790000000000001</v>
      </c>
      <c r="AA73" s="1554">
        <v>7.4790000000000001</v>
      </c>
      <c r="AB73" s="1554">
        <v>7.4790000000000001</v>
      </c>
      <c r="AC73" s="1554">
        <v>7.4790000000000001</v>
      </c>
      <c r="AD73" s="1554">
        <v>7.4790000000000001</v>
      </c>
      <c r="AE73" s="1554">
        <v>7.4790000000000001</v>
      </c>
      <c r="AF73" s="1554">
        <v>7.4790000000000001</v>
      </c>
      <c r="AG73" s="1554">
        <v>7.4790000000000001</v>
      </c>
      <c r="AH73" s="1554">
        <v>7.4790000000000001</v>
      </c>
      <c r="AI73" s="1554">
        <v>7.4790000000000001</v>
      </c>
      <c r="AJ73" s="1554">
        <v>7.4790000000000001</v>
      </c>
      <c r="AK73" s="1554">
        <v>7.4790000000000001</v>
      </c>
      <c r="AL73" s="1554">
        <v>7.4790000000000001</v>
      </c>
      <c r="AM73" s="1554">
        <v>7.4790000000000001</v>
      </c>
      <c r="AN73" s="1554">
        <v>7.4790000000000001</v>
      </c>
      <c r="AO73" s="1554">
        <v>7.4790000000000001</v>
      </c>
      <c r="AP73" s="1554">
        <v>7.4790000000000001</v>
      </c>
      <c r="AQ73" s="1554">
        <v>7.4790000000000001</v>
      </c>
      <c r="AR73" s="1554">
        <v>7.4790000000000001</v>
      </c>
      <c r="AS73" s="1554">
        <v>7.4790000000000001</v>
      </c>
      <c r="AT73" s="1554">
        <v>7.4790000000000001</v>
      </c>
      <c r="AU73" s="1554">
        <v>7.4790000000000001</v>
      </c>
      <c r="AV73" s="1554">
        <v>7.4790000000000001</v>
      </c>
      <c r="AW73" s="1554">
        <v>7.4790000000000001</v>
      </c>
      <c r="AX73" s="1554">
        <v>7.4790000000000001</v>
      </c>
      <c r="AY73" s="1554">
        <v>7.4790000000000001</v>
      </c>
      <c r="AZ73" s="1554">
        <v>7.4790000000000001</v>
      </c>
      <c r="BA73" s="1554">
        <v>7.4790000000000001</v>
      </c>
      <c r="BB73" s="1554">
        <v>7.4790000000000001</v>
      </c>
      <c r="BC73" s="1554">
        <v>7.4790000000000001</v>
      </c>
      <c r="BD73" s="1554">
        <v>7.4790000000000001</v>
      </c>
      <c r="BE73" s="1554">
        <v>7.4790000000000001</v>
      </c>
      <c r="BF73" s="1554">
        <v>7.4790000000000001</v>
      </c>
      <c r="BG73" s="1554">
        <v>7.4790000000000001</v>
      </c>
      <c r="BH73" s="1554">
        <v>7.4790000000000001</v>
      </c>
      <c r="BI73" s="1554">
        <v>7.4790000000000001</v>
      </c>
      <c r="BJ73" s="1554">
        <v>7.4790000000000001</v>
      </c>
      <c r="BK73" s="1554">
        <v>7.4790000000000001</v>
      </c>
      <c r="BL73" s="1554">
        <v>7.4790000000000001</v>
      </c>
      <c r="BM73" s="1554">
        <v>7.4790000000000001</v>
      </c>
      <c r="BN73" s="1554">
        <v>7.4790000000000001</v>
      </c>
      <c r="BO73" s="1554">
        <v>7.4790000000000001</v>
      </c>
      <c r="BP73" s="1554">
        <v>7.4790000000000001</v>
      </c>
      <c r="BQ73" s="1554">
        <v>7.4790000000000001</v>
      </c>
      <c r="BR73" s="1554">
        <v>7.4790000000000001</v>
      </c>
      <c r="BS73" s="1554">
        <v>7.4790000000000001</v>
      </c>
      <c r="BT73" s="1554">
        <v>7.4790000000000001</v>
      </c>
      <c r="BU73" s="1554">
        <v>7.48</v>
      </c>
      <c r="BV73" s="1554">
        <v>7.48</v>
      </c>
      <c r="BW73" s="1554">
        <v>7.48</v>
      </c>
      <c r="BX73" s="1554">
        <v>7.48</v>
      </c>
      <c r="BY73" s="1554">
        <v>7.48</v>
      </c>
      <c r="BZ73" s="1554">
        <v>7.48</v>
      </c>
      <c r="CA73" s="1554">
        <v>7.48</v>
      </c>
      <c r="CB73" s="1554">
        <v>7.48</v>
      </c>
      <c r="CC73" s="1554">
        <v>7.48</v>
      </c>
      <c r="CD73" s="1554">
        <v>7.48</v>
      </c>
      <c r="CE73" s="1554">
        <v>7.48</v>
      </c>
      <c r="CF73" s="1554">
        <v>7.48</v>
      </c>
      <c r="CG73" s="1554">
        <v>7.48</v>
      </c>
      <c r="CH73" s="1554">
        <v>7.48</v>
      </c>
      <c r="CI73" s="663">
        <v>7.48</v>
      </c>
      <c r="CK73" s="1401"/>
    </row>
    <row r="74" spans="1:89" s="1400" customFormat="1" ht="28.5">
      <c r="A74" s="1391"/>
      <c r="B74" s="664" t="s">
        <v>470</v>
      </c>
      <c r="C74" s="1550" t="s">
        <v>471</v>
      </c>
      <c r="D74" s="1555" t="s">
        <v>79</v>
      </c>
      <c r="E74" s="1556" t="s">
        <v>254</v>
      </c>
      <c r="F74" s="638">
        <v>2</v>
      </c>
      <c r="G74" s="661">
        <v>323.46749999999997</v>
      </c>
      <c r="H74" s="661">
        <v>315.99400000000003</v>
      </c>
      <c r="I74" s="661">
        <v>308.80291670000003</v>
      </c>
      <c r="J74" s="661">
        <v>303.47610930000002</v>
      </c>
      <c r="K74" s="661">
        <v>298.13597390000001</v>
      </c>
      <c r="L74" s="661">
        <v>292.78191040000002</v>
      </c>
      <c r="M74" s="1554">
        <v>287.41026900000003</v>
      </c>
      <c r="N74" s="1554">
        <v>282.03156710000002</v>
      </c>
      <c r="O74" s="1554">
        <v>276.67607870000001</v>
      </c>
      <c r="P74" s="1554">
        <v>271.32096109999998</v>
      </c>
      <c r="Q74" s="1554">
        <v>265.96525020000001</v>
      </c>
      <c r="R74" s="1554">
        <v>260.60791490000003</v>
      </c>
      <c r="S74" s="1554">
        <v>255.24785</v>
      </c>
      <c r="T74" s="1554">
        <v>249.9356957</v>
      </c>
      <c r="U74" s="1554">
        <v>244.69749239999999</v>
      </c>
      <c r="V74" s="1554">
        <v>239.56014519999999</v>
      </c>
      <c r="W74" s="1554">
        <v>234.55150750000001</v>
      </c>
      <c r="X74" s="1554">
        <v>229.70047360000001</v>
      </c>
      <c r="Y74" s="1554">
        <v>225.00964870000001</v>
      </c>
      <c r="Z74" s="1554">
        <v>220.4818472</v>
      </c>
      <c r="AA74" s="1554">
        <v>216.1201116</v>
      </c>
      <c r="AB74" s="1554">
        <v>211.92773249999999</v>
      </c>
      <c r="AC74" s="1554">
        <v>207.90827189999999</v>
      </c>
      <c r="AD74" s="1554">
        <v>204.065586</v>
      </c>
      <c r="AE74" s="1554">
        <v>200.403853</v>
      </c>
      <c r="AF74" s="1554">
        <v>196.92760050000001</v>
      </c>
      <c r="AG74" s="1554">
        <v>193.64173700000001</v>
      </c>
      <c r="AH74" s="1554">
        <v>190.55158539999999</v>
      </c>
      <c r="AI74" s="1554">
        <v>187.50977359999999</v>
      </c>
      <c r="AJ74" s="1554">
        <v>184.51554540000001</v>
      </c>
      <c r="AK74" s="1554">
        <v>181.56815649999999</v>
      </c>
      <c r="AL74" s="1554">
        <v>178.6668741</v>
      </c>
      <c r="AM74" s="1554">
        <v>175.81097700000001</v>
      </c>
      <c r="AN74" s="1554">
        <v>172.99975520000001</v>
      </c>
      <c r="AO74" s="1554">
        <v>170.2325099</v>
      </c>
      <c r="AP74" s="1554">
        <v>167.5085531</v>
      </c>
      <c r="AQ74" s="1554">
        <v>164.82720760000001</v>
      </c>
      <c r="AR74" s="1554">
        <v>162.1878069</v>
      </c>
      <c r="AS74" s="1554">
        <v>159.58969490000001</v>
      </c>
      <c r="AT74" s="1554">
        <v>157.0322256</v>
      </c>
      <c r="AU74" s="1554">
        <v>154.5147632</v>
      </c>
      <c r="AV74" s="1554">
        <v>152.03668200000001</v>
      </c>
      <c r="AW74" s="1554">
        <v>149.59736580000001</v>
      </c>
      <c r="AX74" s="1554">
        <v>147.1962083</v>
      </c>
      <c r="AY74" s="1554">
        <v>144.8326126</v>
      </c>
      <c r="AZ74" s="1554">
        <v>142.50599099999999</v>
      </c>
      <c r="BA74" s="1554">
        <v>140.21576519999999</v>
      </c>
      <c r="BB74" s="1554">
        <v>137.96136580000001</v>
      </c>
      <c r="BC74" s="1554">
        <v>135.74223230000001</v>
      </c>
      <c r="BD74" s="1554">
        <v>133.5578132</v>
      </c>
      <c r="BE74" s="1554">
        <v>131.40756540000001</v>
      </c>
      <c r="BF74" s="1554">
        <v>129.29095419999999</v>
      </c>
      <c r="BG74" s="1554">
        <v>127.20745359999999</v>
      </c>
      <c r="BH74" s="1554">
        <v>125.1565456</v>
      </c>
      <c r="BI74" s="1554">
        <v>123.1377203</v>
      </c>
      <c r="BJ74" s="1554">
        <v>121.1504759</v>
      </c>
      <c r="BK74" s="1554">
        <v>119.19431830000001</v>
      </c>
      <c r="BL74" s="1554">
        <v>117.2687612</v>
      </c>
      <c r="BM74" s="1554">
        <v>115.3733259</v>
      </c>
      <c r="BN74" s="1554">
        <v>113.5075413</v>
      </c>
      <c r="BO74" s="1554">
        <v>111.67094350000001</v>
      </c>
      <c r="BP74" s="1554">
        <v>109.86307600000001</v>
      </c>
      <c r="BQ74" s="1554">
        <v>108.0834892</v>
      </c>
      <c r="BR74" s="1554">
        <v>106.33174080000001</v>
      </c>
      <c r="BS74" s="1554">
        <v>104.6073954</v>
      </c>
      <c r="BT74" s="1554">
        <v>102.9100242</v>
      </c>
      <c r="BU74" s="1554">
        <v>101.23920529999999</v>
      </c>
      <c r="BV74" s="1554">
        <v>99.594523280000004</v>
      </c>
      <c r="BW74" s="1554">
        <v>97.975569359999994</v>
      </c>
      <c r="BX74" s="1554">
        <v>96.381941019999999</v>
      </c>
      <c r="BY74" s="1554">
        <v>94.813242099999997</v>
      </c>
      <c r="BZ74" s="1554">
        <v>93.26908263</v>
      </c>
      <c r="CA74" s="1554">
        <v>91.74907872</v>
      </c>
      <c r="CB74" s="1554">
        <v>90.252852509999997</v>
      </c>
      <c r="CC74" s="1554">
        <v>88.780032039999995</v>
      </c>
      <c r="CD74" s="1554">
        <v>87.330251169999997</v>
      </c>
      <c r="CE74" s="1554">
        <v>85.903149490000004</v>
      </c>
      <c r="CF74" s="1554">
        <v>84.498372209999999</v>
      </c>
      <c r="CG74" s="1554">
        <v>83.115570129999995</v>
      </c>
      <c r="CH74" s="1554">
        <v>81.754399460000002</v>
      </c>
      <c r="CI74" s="663">
        <v>80.414521840000006</v>
      </c>
      <c r="CK74" s="1401"/>
    </row>
    <row r="75" spans="1:89" s="1400" customFormat="1">
      <c r="A75" s="1391"/>
      <c r="B75" s="664" t="s">
        <v>472</v>
      </c>
      <c r="C75" s="1550" t="s">
        <v>473</v>
      </c>
      <c r="D75" s="1555" t="s">
        <v>79</v>
      </c>
      <c r="E75" s="1556" t="s">
        <v>254</v>
      </c>
      <c r="F75" s="638">
        <v>2</v>
      </c>
      <c r="G75" s="661">
        <v>15.942</v>
      </c>
      <c r="H75" s="661">
        <v>15.942</v>
      </c>
      <c r="I75" s="661">
        <v>15.942</v>
      </c>
      <c r="J75" s="661">
        <v>15.942</v>
      </c>
      <c r="K75" s="661">
        <v>15.942</v>
      </c>
      <c r="L75" s="661">
        <v>15.942</v>
      </c>
      <c r="M75" s="1554">
        <v>15.942</v>
      </c>
      <c r="N75" s="1554">
        <v>15.942</v>
      </c>
      <c r="O75" s="1554">
        <v>15.942</v>
      </c>
      <c r="P75" s="1554">
        <v>15.942</v>
      </c>
      <c r="Q75" s="1554">
        <v>15.942</v>
      </c>
      <c r="R75" s="1554">
        <v>15.942</v>
      </c>
      <c r="S75" s="1554">
        <v>15.942</v>
      </c>
      <c r="T75" s="1554">
        <v>15.942</v>
      </c>
      <c r="U75" s="1554">
        <v>15.942</v>
      </c>
      <c r="V75" s="1554">
        <v>15.942</v>
      </c>
      <c r="W75" s="1554">
        <v>15.942</v>
      </c>
      <c r="X75" s="1554">
        <v>15.942</v>
      </c>
      <c r="Y75" s="1554">
        <v>15.942</v>
      </c>
      <c r="Z75" s="1554">
        <v>15.942</v>
      </c>
      <c r="AA75" s="1554">
        <v>15.942</v>
      </c>
      <c r="AB75" s="1554">
        <v>15.942</v>
      </c>
      <c r="AC75" s="1554">
        <v>15.942</v>
      </c>
      <c r="AD75" s="1554">
        <v>15.942</v>
      </c>
      <c r="AE75" s="1554">
        <v>15.942</v>
      </c>
      <c r="AF75" s="1554">
        <v>15.942</v>
      </c>
      <c r="AG75" s="1554">
        <v>15.942</v>
      </c>
      <c r="AH75" s="1554">
        <v>15.942</v>
      </c>
      <c r="AI75" s="1554">
        <v>15.942</v>
      </c>
      <c r="AJ75" s="1554">
        <v>15.942</v>
      </c>
      <c r="AK75" s="1554">
        <v>15.942</v>
      </c>
      <c r="AL75" s="1554">
        <v>15.942</v>
      </c>
      <c r="AM75" s="1554">
        <v>15.942</v>
      </c>
      <c r="AN75" s="1554">
        <v>15.942</v>
      </c>
      <c r="AO75" s="1554">
        <v>15.942</v>
      </c>
      <c r="AP75" s="1554">
        <v>15.942</v>
      </c>
      <c r="AQ75" s="1554">
        <v>15.942</v>
      </c>
      <c r="AR75" s="1554">
        <v>15.942</v>
      </c>
      <c r="AS75" s="1554">
        <v>15.942</v>
      </c>
      <c r="AT75" s="1554">
        <v>15.942</v>
      </c>
      <c r="AU75" s="1554">
        <v>15.942</v>
      </c>
      <c r="AV75" s="1554">
        <v>15.942</v>
      </c>
      <c r="AW75" s="1554">
        <v>15.942</v>
      </c>
      <c r="AX75" s="1554">
        <v>15.942</v>
      </c>
      <c r="AY75" s="1554">
        <v>15.942</v>
      </c>
      <c r="AZ75" s="1554">
        <v>15.942</v>
      </c>
      <c r="BA75" s="1554">
        <v>15.942</v>
      </c>
      <c r="BB75" s="1554">
        <v>15.942</v>
      </c>
      <c r="BC75" s="1554">
        <v>15.942</v>
      </c>
      <c r="BD75" s="1554">
        <v>15.942</v>
      </c>
      <c r="BE75" s="1554">
        <v>15.942</v>
      </c>
      <c r="BF75" s="1554">
        <v>15.942</v>
      </c>
      <c r="BG75" s="1554">
        <v>15.942</v>
      </c>
      <c r="BH75" s="1554">
        <v>15.942</v>
      </c>
      <c r="BI75" s="1554">
        <v>15.942</v>
      </c>
      <c r="BJ75" s="1554">
        <v>15.942</v>
      </c>
      <c r="BK75" s="1554">
        <v>15.942</v>
      </c>
      <c r="BL75" s="1554">
        <v>15.942</v>
      </c>
      <c r="BM75" s="1554">
        <v>15.942</v>
      </c>
      <c r="BN75" s="1554">
        <v>15.942</v>
      </c>
      <c r="BO75" s="1554">
        <v>15.942</v>
      </c>
      <c r="BP75" s="1554">
        <v>15.942</v>
      </c>
      <c r="BQ75" s="1554">
        <v>15.942</v>
      </c>
      <c r="BR75" s="1554">
        <v>15.942</v>
      </c>
      <c r="BS75" s="1554">
        <v>15.942</v>
      </c>
      <c r="BT75" s="1554">
        <v>15.942</v>
      </c>
      <c r="BU75" s="1554">
        <v>15.94</v>
      </c>
      <c r="BV75" s="1554">
        <v>15.94</v>
      </c>
      <c r="BW75" s="1554">
        <v>15.94</v>
      </c>
      <c r="BX75" s="1554">
        <v>15.94</v>
      </c>
      <c r="BY75" s="1554">
        <v>15.94</v>
      </c>
      <c r="BZ75" s="1554">
        <v>15.94</v>
      </c>
      <c r="CA75" s="1554">
        <v>15.94</v>
      </c>
      <c r="CB75" s="1554">
        <v>15.94</v>
      </c>
      <c r="CC75" s="1554">
        <v>15.94</v>
      </c>
      <c r="CD75" s="1554">
        <v>15.94</v>
      </c>
      <c r="CE75" s="1554">
        <v>15.94</v>
      </c>
      <c r="CF75" s="1554">
        <v>15.94</v>
      </c>
      <c r="CG75" s="1554">
        <v>15.94</v>
      </c>
      <c r="CH75" s="1554">
        <v>15.94</v>
      </c>
      <c r="CI75" s="663">
        <v>15.94</v>
      </c>
      <c r="CK75" s="1401"/>
    </row>
    <row r="76" spans="1:89" s="1400" customFormat="1" ht="29.25" thickBot="1">
      <c r="A76" s="1391"/>
      <c r="B76" s="669" t="s">
        <v>474</v>
      </c>
      <c r="C76" s="670" t="s">
        <v>475</v>
      </c>
      <c r="D76" s="671" t="s">
        <v>476</v>
      </c>
      <c r="E76" s="672" t="s">
        <v>254</v>
      </c>
      <c r="F76" s="673">
        <v>2</v>
      </c>
      <c r="G76" s="621">
        <f>SUM(G63:G66)+G73+G74+G75</f>
        <v>599.32950000000005</v>
      </c>
      <c r="H76" s="621">
        <f t="shared" ref="H76:BS76" si="22">SUM(H63:H66)+H73+H74+H75</f>
        <v>604.48882436156509</v>
      </c>
      <c r="I76" s="621">
        <f t="shared" si="22"/>
        <v>599.43391670000005</v>
      </c>
      <c r="J76" s="621">
        <f t="shared" si="22"/>
        <v>604.77795218999995</v>
      </c>
      <c r="K76" s="621">
        <f t="shared" si="22"/>
        <v>610.23019243499994</v>
      </c>
      <c r="L76" s="621">
        <f t="shared" si="22"/>
        <v>615.49593861400001</v>
      </c>
      <c r="M76" s="621">
        <f t="shared" si="22"/>
        <v>620.86407456200004</v>
      </c>
      <c r="N76" s="621">
        <f t="shared" si="22"/>
        <v>626.33466713200005</v>
      </c>
      <c r="O76" s="621">
        <f t="shared" si="22"/>
        <v>631.90778287600006</v>
      </c>
      <c r="P76" s="621">
        <f t="shared" si="22"/>
        <v>637.58348866199992</v>
      </c>
      <c r="Q76" s="621">
        <f t="shared" si="22"/>
        <v>643.28310301200008</v>
      </c>
      <c r="R76" s="621">
        <f t="shared" si="22"/>
        <v>649.05392416799998</v>
      </c>
      <c r="S76" s="621">
        <f t="shared" si="22"/>
        <v>654.82725058899985</v>
      </c>
      <c r="T76" s="621">
        <f t="shared" si="22"/>
        <v>660.60308221399987</v>
      </c>
      <c r="U76" s="621">
        <f t="shared" si="22"/>
        <v>666.38141907799979</v>
      </c>
      <c r="V76" s="621">
        <f t="shared" si="22"/>
        <v>672.16226122399985</v>
      </c>
      <c r="W76" s="621">
        <f t="shared" si="22"/>
        <v>677.9456086199998</v>
      </c>
      <c r="X76" s="621">
        <f t="shared" si="22"/>
        <v>683.7314611459999</v>
      </c>
      <c r="Y76" s="621">
        <f t="shared" si="22"/>
        <v>689.51981905899993</v>
      </c>
      <c r="Z76" s="621">
        <f t="shared" si="22"/>
        <v>695.31068208599982</v>
      </c>
      <c r="AA76" s="621">
        <f t="shared" si="22"/>
        <v>701.10405051299983</v>
      </c>
      <c r="AB76" s="621">
        <f t="shared" si="22"/>
        <v>706.8999240129998</v>
      </c>
      <c r="AC76" s="621">
        <f t="shared" si="22"/>
        <v>712.69830288599985</v>
      </c>
      <c r="AD76" s="621">
        <f t="shared" si="22"/>
        <v>718.4991869129999</v>
      </c>
      <c r="AE76" s="621">
        <f t="shared" si="22"/>
        <v>724.30257628699985</v>
      </c>
      <c r="AF76" s="621">
        <f t="shared" si="22"/>
        <v>730.10847080799988</v>
      </c>
      <c r="AG76" s="621">
        <f t="shared" si="22"/>
        <v>735.41420088999985</v>
      </c>
      <c r="AH76" s="621">
        <f t="shared" si="22"/>
        <v>740.72221374199989</v>
      </c>
      <c r="AI76" s="621">
        <f t="shared" si="22"/>
        <v>746.03250935599988</v>
      </c>
      <c r="AJ76" s="621">
        <f t="shared" si="22"/>
        <v>751.3450877209998</v>
      </c>
      <c r="AK76" s="621">
        <f t="shared" si="22"/>
        <v>756.65994889599983</v>
      </c>
      <c r="AL76" s="621">
        <f t="shared" si="22"/>
        <v>761.97709279599985</v>
      </c>
      <c r="AM76" s="621">
        <f t="shared" si="22"/>
        <v>767.29651947399987</v>
      </c>
      <c r="AN76" s="621">
        <f t="shared" si="22"/>
        <v>772.61822889999974</v>
      </c>
      <c r="AO76" s="621">
        <f t="shared" si="22"/>
        <v>777.94222113899957</v>
      </c>
      <c r="AP76" s="621">
        <f t="shared" si="22"/>
        <v>783.26849612099954</v>
      </c>
      <c r="AQ76" s="621">
        <f t="shared" si="22"/>
        <v>788.59705381799949</v>
      </c>
      <c r="AR76" s="621">
        <f t="shared" si="22"/>
        <v>793.92789430599964</v>
      </c>
      <c r="AS76" s="621">
        <f t="shared" si="22"/>
        <v>799.26101763599968</v>
      </c>
      <c r="AT76" s="621">
        <f t="shared" si="22"/>
        <v>804.59642369199969</v>
      </c>
      <c r="AU76" s="621">
        <f t="shared" si="22"/>
        <v>809.93411245699963</v>
      </c>
      <c r="AV76" s="621">
        <f t="shared" si="22"/>
        <v>815.27408406699965</v>
      </c>
      <c r="AW76" s="621">
        <f t="shared" si="22"/>
        <v>820.61633836699957</v>
      </c>
      <c r="AX76" s="621">
        <f t="shared" si="22"/>
        <v>825.96087546699948</v>
      </c>
      <c r="AY76" s="621">
        <f t="shared" si="22"/>
        <v>831.30769538999948</v>
      </c>
      <c r="AZ76" s="621">
        <f t="shared" si="22"/>
        <v>836.65679802099942</v>
      </c>
      <c r="BA76" s="621">
        <f t="shared" si="22"/>
        <v>842.00818345299933</v>
      </c>
      <c r="BB76" s="621">
        <f t="shared" si="22"/>
        <v>847.36185163199934</v>
      </c>
      <c r="BC76" s="621">
        <f t="shared" si="22"/>
        <v>852.7178024979994</v>
      </c>
      <c r="BD76" s="621">
        <f t="shared" si="22"/>
        <v>858.0760362219994</v>
      </c>
      <c r="BE76" s="621">
        <f t="shared" si="22"/>
        <v>863.43655274699927</v>
      </c>
      <c r="BF76" s="621">
        <f t="shared" si="22"/>
        <v>868.79935191899926</v>
      </c>
      <c r="BG76" s="621">
        <f t="shared" si="22"/>
        <v>874.16443392499923</v>
      </c>
      <c r="BH76" s="621">
        <f t="shared" si="22"/>
        <v>879.53179871799921</v>
      </c>
      <c r="BI76" s="621">
        <f t="shared" si="22"/>
        <v>884.90144624999914</v>
      </c>
      <c r="BJ76" s="621">
        <f t="shared" si="22"/>
        <v>890.27337659699924</v>
      </c>
      <c r="BK76" s="621">
        <f t="shared" si="22"/>
        <v>895.64758968399906</v>
      </c>
      <c r="BL76" s="621">
        <f t="shared" si="22"/>
        <v>901.02408550799908</v>
      </c>
      <c r="BM76" s="621">
        <f t="shared" si="22"/>
        <v>906.40286405799907</v>
      </c>
      <c r="BN76" s="621">
        <f t="shared" si="22"/>
        <v>911.78392543599909</v>
      </c>
      <c r="BO76" s="621">
        <f t="shared" si="22"/>
        <v>917.16726957199921</v>
      </c>
      <c r="BP76" s="621">
        <f t="shared" si="22"/>
        <v>922.5528965409992</v>
      </c>
      <c r="BQ76" s="621">
        <f t="shared" si="22"/>
        <v>927.94080617499924</v>
      </c>
      <c r="BR76" s="621">
        <f t="shared" si="22"/>
        <v>933.33099857599916</v>
      </c>
      <c r="BS76" s="621">
        <f t="shared" si="22"/>
        <v>938.72347382499913</v>
      </c>
      <c r="BT76" s="621">
        <f t="shared" ref="BT76:CI76" si="23">SUM(BT63:BT66)+BT73+BT74+BT75</f>
        <v>944.11823179099906</v>
      </c>
      <c r="BU76" s="621">
        <f t="shared" si="23"/>
        <v>949.5142725369991</v>
      </c>
      <c r="BV76" s="621">
        <f t="shared" si="23"/>
        <v>954.91359600499914</v>
      </c>
      <c r="BW76" s="621">
        <f t="shared" si="23"/>
        <v>960.31520227899921</v>
      </c>
      <c r="BX76" s="621">
        <f t="shared" si="23"/>
        <v>965.71909130899917</v>
      </c>
      <c r="BY76" s="621">
        <f t="shared" si="23"/>
        <v>971.12526310699923</v>
      </c>
      <c r="BZ76" s="621">
        <f t="shared" si="23"/>
        <v>976.53371767899921</v>
      </c>
      <c r="CA76" s="621">
        <f t="shared" si="23"/>
        <v>981.94445500999927</v>
      </c>
      <c r="CB76" s="621">
        <f t="shared" si="23"/>
        <v>987.3574751099992</v>
      </c>
      <c r="CC76" s="621">
        <f t="shared" si="23"/>
        <v>992.77277797699924</v>
      </c>
      <c r="CD76" s="621">
        <f t="shared" si="23"/>
        <v>998.19036361199915</v>
      </c>
      <c r="CE76" s="621">
        <f t="shared" si="23"/>
        <v>1003.6102320169991</v>
      </c>
      <c r="CF76" s="621">
        <f t="shared" si="23"/>
        <v>1009.032383176999</v>
      </c>
      <c r="CG76" s="621">
        <f t="shared" si="23"/>
        <v>1014.4568171169991</v>
      </c>
      <c r="CH76" s="621">
        <f t="shared" si="23"/>
        <v>1019.8835338089991</v>
      </c>
      <c r="CI76" s="621">
        <f t="shared" si="23"/>
        <v>1025.3125332769989</v>
      </c>
      <c r="CK76" s="1401"/>
    </row>
    <row r="77" spans="1:89" s="1400" customFormat="1">
      <c r="A77" s="1391"/>
      <c r="B77" s="589" t="s">
        <v>477</v>
      </c>
      <c r="C77" s="590" t="s">
        <v>478</v>
      </c>
      <c r="D77" s="591" t="s">
        <v>79</v>
      </c>
      <c r="E77" s="674" t="s">
        <v>254</v>
      </c>
      <c r="F77" s="675">
        <v>2</v>
      </c>
      <c r="G77" s="661">
        <v>15.266999999999999</v>
      </c>
      <c r="H77" s="661">
        <v>15.266999999999999</v>
      </c>
      <c r="I77" s="661">
        <v>15.266999999999999</v>
      </c>
      <c r="J77" s="661">
        <v>15.266999999999999</v>
      </c>
      <c r="K77" s="661">
        <v>15.266999999999999</v>
      </c>
      <c r="L77" s="661">
        <v>15.266999999999999</v>
      </c>
      <c r="M77" s="658">
        <v>15.266999999999999</v>
      </c>
      <c r="N77" s="658">
        <v>15.266999999999999</v>
      </c>
      <c r="O77" s="658">
        <v>15.266999999999999</v>
      </c>
      <c r="P77" s="658">
        <v>15.266999999999999</v>
      </c>
      <c r="Q77" s="658">
        <v>15.266999999999999</v>
      </c>
      <c r="R77" s="658">
        <v>15.266999999999999</v>
      </c>
      <c r="S77" s="658">
        <v>15.266999999999999</v>
      </c>
      <c r="T77" s="658">
        <v>15.266999999999999</v>
      </c>
      <c r="U77" s="658">
        <v>15.266999999999999</v>
      </c>
      <c r="V77" s="658">
        <v>15.266999999999999</v>
      </c>
      <c r="W77" s="658">
        <v>15.266999999999999</v>
      </c>
      <c r="X77" s="658">
        <v>15.266999999999999</v>
      </c>
      <c r="Y77" s="658">
        <v>15.266999999999999</v>
      </c>
      <c r="Z77" s="658">
        <v>15.266999999999999</v>
      </c>
      <c r="AA77" s="658">
        <v>15.266999999999999</v>
      </c>
      <c r="AB77" s="658">
        <v>15.266999999999999</v>
      </c>
      <c r="AC77" s="658">
        <v>15.266999999999999</v>
      </c>
      <c r="AD77" s="658">
        <v>15.266999999999999</v>
      </c>
      <c r="AE77" s="658">
        <v>15.266999999999999</v>
      </c>
      <c r="AF77" s="658">
        <v>15.266999999999999</v>
      </c>
      <c r="AG77" s="658">
        <v>15.266999999999999</v>
      </c>
      <c r="AH77" s="658">
        <v>15.266999999999999</v>
      </c>
      <c r="AI77" s="658">
        <v>15.266999999999999</v>
      </c>
      <c r="AJ77" s="658">
        <v>15.266999999999999</v>
      </c>
      <c r="AK77" s="658">
        <v>15.266999999999999</v>
      </c>
      <c r="AL77" s="658">
        <v>15.266999999999999</v>
      </c>
      <c r="AM77" s="658">
        <v>15.266999999999999</v>
      </c>
      <c r="AN77" s="658">
        <v>15.266999999999999</v>
      </c>
      <c r="AO77" s="658">
        <v>15.266999999999999</v>
      </c>
      <c r="AP77" s="658">
        <v>15.266999999999999</v>
      </c>
      <c r="AQ77" s="658">
        <v>15.266999999999999</v>
      </c>
      <c r="AR77" s="658">
        <v>15.266999999999999</v>
      </c>
      <c r="AS77" s="658">
        <v>15.266999999999999</v>
      </c>
      <c r="AT77" s="658">
        <v>15.266999999999999</v>
      </c>
      <c r="AU77" s="658">
        <v>15.266999999999999</v>
      </c>
      <c r="AV77" s="658">
        <v>15.266999999999999</v>
      </c>
      <c r="AW77" s="658">
        <v>15.266999999999999</v>
      </c>
      <c r="AX77" s="658">
        <v>15.266999999999999</v>
      </c>
      <c r="AY77" s="658">
        <v>15.266999999999999</v>
      </c>
      <c r="AZ77" s="658">
        <v>15.266999999999999</v>
      </c>
      <c r="BA77" s="658">
        <v>15.266999999999999</v>
      </c>
      <c r="BB77" s="658">
        <v>15.266999999999999</v>
      </c>
      <c r="BC77" s="658">
        <v>15.266999999999999</v>
      </c>
      <c r="BD77" s="658">
        <v>15.266999999999999</v>
      </c>
      <c r="BE77" s="658">
        <v>15.266999999999999</v>
      </c>
      <c r="BF77" s="658">
        <v>15.266999999999999</v>
      </c>
      <c r="BG77" s="658">
        <v>15.266999999999999</v>
      </c>
      <c r="BH77" s="658">
        <v>15.266999999999999</v>
      </c>
      <c r="BI77" s="658">
        <v>15.266999999999999</v>
      </c>
      <c r="BJ77" s="658">
        <v>15.266999999999999</v>
      </c>
      <c r="BK77" s="658">
        <v>15.266999999999999</v>
      </c>
      <c r="BL77" s="658">
        <v>15.266999999999999</v>
      </c>
      <c r="BM77" s="658">
        <v>15.266999999999999</v>
      </c>
      <c r="BN77" s="658">
        <v>15.266999999999999</v>
      </c>
      <c r="BO77" s="658">
        <v>15.266999999999999</v>
      </c>
      <c r="BP77" s="658">
        <v>15.266999999999999</v>
      </c>
      <c r="BQ77" s="658">
        <v>15.266999999999999</v>
      </c>
      <c r="BR77" s="658">
        <v>15.266999999999999</v>
      </c>
      <c r="BS77" s="658">
        <v>15.266999999999999</v>
      </c>
      <c r="BT77" s="658">
        <v>15.266999999999999</v>
      </c>
      <c r="BU77" s="658">
        <v>15.27</v>
      </c>
      <c r="BV77" s="658">
        <v>15.27</v>
      </c>
      <c r="BW77" s="658">
        <v>15.27</v>
      </c>
      <c r="BX77" s="658">
        <v>15.27</v>
      </c>
      <c r="BY77" s="658">
        <v>15.27</v>
      </c>
      <c r="BZ77" s="658">
        <v>15.27</v>
      </c>
      <c r="CA77" s="658">
        <v>15.27</v>
      </c>
      <c r="CB77" s="658">
        <v>15.27</v>
      </c>
      <c r="CC77" s="658">
        <v>15.27</v>
      </c>
      <c r="CD77" s="658">
        <v>15.27</v>
      </c>
      <c r="CE77" s="658">
        <v>15.27</v>
      </c>
      <c r="CF77" s="658">
        <v>15.27</v>
      </c>
      <c r="CG77" s="658">
        <v>15.27</v>
      </c>
      <c r="CH77" s="658">
        <v>15.27</v>
      </c>
      <c r="CI77" s="659">
        <v>15.27</v>
      </c>
      <c r="CK77" s="1401"/>
    </row>
    <row r="78" spans="1:89" s="1400" customFormat="1">
      <c r="A78" s="1391"/>
      <c r="B78" s="605" t="s">
        <v>479</v>
      </c>
      <c r="C78" s="608" t="s">
        <v>480</v>
      </c>
      <c r="D78" s="599" t="s">
        <v>79</v>
      </c>
      <c r="E78" s="676" t="s">
        <v>254</v>
      </c>
      <c r="F78" s="677">
        <v>2</v>
      </c>
      <c r="G78" s="661">
        <v>2.9460000000000002</v>
      </c>
      <c r="H78" s="661">
        <v>2.9460000000000002</v>
      </c>
      <c r="I78" s="661">
        <v>2.9460000000000002</v>
      </c>
      <c r="J78" s="661">
        <v>2.9460000000000002</v>
      </c>
      <c r="K78" s="661">
        <v>2.9460000000000002</v>
      </c>
      <c r="L78" s="661">
        <v>2.9460000000000002</v>
      </c>
      <c r="M78" s="662">
        <v>2.9460000000000002</v>
      </c>
      <c r="N78" s="662">
        <v>2.9460000000000002</v>
      </c>
      <c r="O78" s="662">
        <v>2.9460000000000002</v>
      </c>
      <c r="P78" s="662">
        <v>2.9460000000000002</v>
      </c>
      <c r="Q78" s="662">
        <v>2.9460000000000002</v>
      </c>
      <c r="R78" s="662">
        <v>2.9460000000000002</v>
      </c>
      <c r="S78" s="662">
        <v>2.9460000000000002</v>
      </c>
      <c r="T78" s="662">
        <v>2.9460000000000002</v>
      </c>
      <c r="U78" s="662">
        <v>2.9460000000000002</v>
      </c>
      <c r="V78" s="662">
        <v>2.9460000000000002</v>
      </c>
      <c r="W78" s="662">
        <v>2.9460000000000002</v>
      </c>
      <c r="X78" s="662">
        <v>2.9460000000000002</v>
      </c>
      <c r="Y78" s="662">
        <v>2.9460000000000002</v>
      </c>
      <c r="Z78" s="662">
        <v>2.9460000000000002</v>
      </c>
      <c r="AA78" s="662">
        <v>2.9460000000000002</v>
      </c>
      <c r="AB78" s="662">
        <v>2.9460000000000002</v>
      </c>
      <c r="AC78" s="662">
        <v>2.9460000000000002</v>
      </c>
      <c r="AD78" s="662">
        <v>2.9460000000000002</v>
      </c>
      <c r="AE78" s="662">
        <v>2.9460000000000002</v>
      </c>
      <c r="AF78" s="662">
        <v>2.9460000000000002</v>
      </c>
      <c r="AG78" s="662">
        <v>2.9460000000000002</v>
      </c>
      <c r="AH78" s="662">
        <v>2.9460000000000002</v>
      </c>
      <c r="AI78" s="662">
        <v>2.9460000000000002</v>
      </c>
      <c r="AJ78" s="662">
        <v>2.9460000000000002</v>
      </c>
      <c r="AK78" s="662">
        <v>2.9460000000000002</v>
      </c>
      <c r="AL78" s="662">
        <v>2.9460000000000002</v>
      </c>
      <c r="AM78" s="662">
        <v>2.9460000000000002</v>
      </c>
      <c r="AN78" s="662">
        <v>2.9460000000000002</v>
      </c>
      <c r="AO78" s="662">
        <v>2.9460000000000002</v>
      </c>
      <c r="AP78" s="662">
        <v>2.9460000000000002</v>
      </c>
      <c r="AQ78" s="662">
        <v>2.9460000000000002</v>
      </c>
      <c r="AR78" s="662">
        <v>2.9460000000000002</v>
      </c>
      <c r="AS78" s="662">
        <v>2.9460000000000002</v>
      </c>
      <c r="AT78" s="662">
        <v>2.9460000000000002</v>
      </c>
      <c r="AU78" s="662">
        <v>2.9460000000000002</v>
      </c>
      <c r="AV78" s="662">
        <v>2.9460000000000002</v>
      </c>
      <c r="AW78" s="662">
        <v>2.9460000000000002</v>
      </c>
      <c r="AX78" s="662">
        <v>2.9460000000000002</v>
      </c>
      <c r="AY78" s="662">
        <v>2.9460000000000002</v>
      </c>
      <c r="AZ78" s="662">
        <v>2.9460000000000002</v>
      </c>
      <c r="BA78" s="662">
        <v>2.9460000000000002</v>
      </c>
      <c r="BB78" s="662">
        <v>2.9460000000000002</v>
      </c>
      <c r="BC78" s="662">
        <v>2.9460000000000002</v>
      </c>
      <c r="BD78" s="662">
        <v>2.9460000000000002</v>
      </c>
      <c r="BE78" s="662">
        <v>2.9460000000000002</v>
      </c>
      <c r="BF78" s="662">
        <v>2.9460000000000002</v>
      </c>
      <c r="BG78" s="662">
        <v>2.9460000000000002</v>
      </c>
      <c r="BH78" s="662">
        <v>2.9460000000000002</v>
      </c>
      <c r="BI78" s="662">
        <v>2.9460000000000002</v>
      </c>
      <c r="BJ78" s="662">
        <v>2.9460000000000002</v>
      </c>
      <c r="BK78" s="662">
        <v>2.9460000000000002</v>
      </c>
      <c r="BL78" s="662">
        <v>2.9460000000000002</v>
      </c>
      <c r="BM78" s="662">
        <v>2.9460000000000002</v>
      </c>
      <c r="BN78" s="662">
        <v>2.9460000000000002</v>
      </c>
      <c r="BO78" s="662">
        <v>2.9460000000000002</v>
      </c>
      <c r="BP78" s="662">
        <v>2.9460000000000002</v>
      </c>
      <c r="BQ78" s="662">
        <v>2.9460000000000002</v>
      </c>
      <c r="BR78" s="662">
        <v>2.9460000000000002</v>
      </c>
      <c r="BS78" s="662">
        <v>2.9460000000000002</v>
      </c>
      <c r="BT78" s="662">
        <v>2.9460000000000002</v>
      </c>
      <c r="BU78" s="662">
        <v>2.95</v>
      </c>
      <c r="BV78" s="662">
        <v>2.95</v>
      </c>
      <c r="BW78" s="662">
        <v>2.95</v>
      </c>
      <c r="BX78" s="662">
        <v>2.95</v>
      </c>
      <c r="BY78" s="662">
        <v>2.95</v>
      </c>
      <c r="BZ78" s="662">
        <v>2.95</v>
      </c>
      <c r="CA78" s="662">
        <v>2.95</v>
      </c>
      <c r="CB78" s="662">
        <v>2.95</v>
      </c>
      <c r="CC78" s="662">
        <v>2.95</v>
      </c>
      <c r="CD78" s="662">
        <v>2.95</v>
      </c>
      <c r="CE78" s="662">
        <v>2.95</v>
      </c>
      <c r="CF78" s="662">
        <v>2.95</v>
      </c>
      <c r="CG78" s="662">
        <v>2.95</v>
      </c>
      <c r="CH78" s="662">
        <v>2.95</v>
      </c>
      <c r="CI78" s="663">
        <v>2.95</v>
      </c>
      <c r="CK78" s="1401"/>
    </row>
    <row r="79" spans="1:89" s="1400" customFormat="1">
      <c r="A79" s="1391"/>
      <c r="B79" s="597" t="s">
        <v>481</v>
      </c>
      <c r="C79" s="678" t="s">
        <v>482</v>
      </c>
      <c r="D79" s="599" t="s">
        <v>79</v>
      </c>
      <c r="E79" s="676" t="s">
        <v>254</v>
      </c>
      <c r="F79" s="677">
        <v>2</v>
      </c>
      <c r="G79" s="661">
        <v>510.47779537857502</v>
      </c>
      <c r="H79" s="661">
        <v>533.15377207870404</v>
      </c>
      <c r="I79" s="661">
        <v>549.774</v>
      </c>
      <c r="J79" s="661">
        <v>571.94802519999996</v>
      </c>
      <c r="K79" s="661">
        <v>594.15177519999997</v>
      </c>
      <c r="L79" s="661">
        <v>616.07066850000001</v>
      </c>
      <c r="M79" s="662">
        <v>638.07812620000004</v>
      </c>
      <c r="N79" s="662">
        <v>660.17995229999997</v>
      </c>
      <c r="O79" s="662">
        <v>682.24999700000001</v>
      </c>
      <c r="P79" s="662">
        <v>704.45421350000004</v>
      </c>
      <c r="Q79" s="662">
        <v>726.46624529999997</v>
      </c>
      <c r="R79" s="662">
        <v>748.26460299999997</v>
      </c>
      <c r="S79" s="662">
        <v>769.92238520000001</v>
      </c>
      <c r="T79" s="662">
        <v>791.33365370000001</v>
      </c>
      <c r="U79" s="662">
        <v>812.32510130000003</v>
      </c>
      <c r="V79" s="662">
        <v>833.0201773</v>
      </c>
      <c r="W79" s="662">
        <v>853.25358730000005</v>
      </c>
      <c r="X79" s="662">
        <v>873.05031329999997</v>
      </c>
      <c r="Y79" s="662">
        <v>892.36186220000002</v>
      </c>
      <c r="Z79" s="662">
        <v>911.22539970000003</v>
      </c>
      <c r="AA79" s="662">
        <v>929.67069300000003</v>
      </c>
      <c r="AB79" s="662">
        <v>947.66978370000004</v>
      </c>
      <c r="AC79" s="662">
        <v>965.188447</v>
      </c>
      <c r="AD79" s="662">
        <v>982.3002864</v>
      </c>
      <c r="AE79" s="662">
        <v>998.86517819999995</v>
      </c>
      <c r="AF79" s="662">
        <v>1014.961317</v>
      </c>
      <c r="AG79" s="662">
        <v>1029.422147</v>
      </c>
      <c r="AH79" s="662">
        <v>1043.3938909999999</v>
      </c>
      <c r="AI79" s="662">
        <v>1057.2478020000001</v>
      </c>
      <c r="AJ79" s="662">
        <v>1070.98533</v>
      </c>
      <c r="AK79" s="662">
        <v>1084.613323</v>
      </c>
      <c r="AL79" s="662">
        <v>1098.1313299999999</v>
      </c>
      <c r="AM79" s="662">
        <v>1111.542481</v>
      </c>
      <c r="AN79" s="662">
        <v>1124.847135</v>
      </c>
      <c r="AO79" s="662">
        <v>1138.049244</v>
      </c>
      <c r="AP79" s="662">
        <v>1151.1499879999999</v>
      </c>
      <c r="AQ79" s="662">
        <v>1164.152329</v>
      </c>
      <c r="AR79" s="662">
        <v>1177.05645</v>
      </c>
      <c r="AS79" s="662">
        <v>1189.867062</v>
      </c>
      <c r="AT79" s="662">
        <v>1202.585184</v>
      </c>
      <c r="AU79" s="662">
        <v>1215.212712</v>
      </c>
      <c r="AV79" s="662">
        <v>1227.7524209999999</v>
      </c>
      <c r="AW79" s="662">
        <v>1240.2052180000001</v>
      </c>
      <c r="AX79" s="662">
        <v>1252.568213</v>
      </c>
      <c r="AY79" s="662">
        <v>1264.844257</v>
      </c>
      <c r="AZ79" s="662">
        <v>1277.034322</v>
      </c>
      <c r="BA79" s="662">
        <v>1289.140259</v>
      </c>
      <c r="BB79" s="662">
        <v>1301.1657270000001</v>
      </c>
      <c r="BC79" s="662">
        <v>1313.109739</v>
      </c>
      <c r="BD79" s="662">
        <v>1324.9768079999999</v>
      </c>
      <c r="BE79" s="662">
        <v>1336.769569</v>
      </c>
      <c r="BF79" s="662">
        <v>1348.4860000000001</v>
      </c>
      <c r="BG79" s="662">
        <v>1360.1323689999999</v>
      </c>
      <c r="BH79" s="662">
        <v>1371.7056580000001</v>
      </c>
      <c r="BI79" s="662">
        <v>1383.2111500000001</v>
      </c>
      <c r="BJ79" s="662">
        <v>1394.646686</v>
      </c>
      <c r="BK79" s="662">
        <v>1406.0184180000001</v>
      </c>
      <c r="BL79" s="662">
        <v>1417.325981</v>
      </c>
      <c r="BM79" s="662">
        <v>1428.5699059999999</v>
      </c>
      <c r="BN79" s="662">
        <v>1439.7525519999999</v>
      </c>
      <c r="BO79" s="662">
        <v>1450.8753220000001</v>
      </c>
      <c r="BP79" s="662">
        <v>1461.9405240000001</v>
      </c>
      <c r="BQ79" s="662">
        <v>1472.950439</v>
      </c>
      <c r="BR79" s="662">
        <v>1483.9036000000001</v>
      </c>
      <c r="BS79" s="662">
        <v>1494.804099</v>
      </c>
      <c r="BT79" s="662">
        <v>1505.6504170000001</v>
      </c>
      <c r="BU79" s="662">
        <v>1516.446598</v>
      </c>
      <c r="BV79" s="662">
        <v>1527.192939</v>
      </c>
      <c r="BW79" s="662">
        <v>1537.8887749999999</v>
      </c>
      <c r="BX79" s="662">
        <v>1548.539955</v>
      </c>
      <c r="BY79" s="662">
        <v>1559.1448370000001</v>
      </c>
      <c r="BZ79" s="662">
        <v>1569.7045579999999</v>
      </c>
      <c r="CA79" s="662">
        <v>1580.221168</v>
      </c>
      <c r="CB79" s="662">
        <v>1590.696696</v>
      </c>
      <c r="CC79" s="662">
        <v>1601.129414</v>
      </c>
      <c r="CD79" s="662">
        <v>1611.523179</v>
      </c>
      <c r="CE79" s="662">
        <v>1621.8790280000001</v>
      </c>
      <c r="CF79" s="662">
        <v>1632.1961040000001</v>
      </c>
      <c r="CG79" s="662">
        <v>1642.476341</v>
      </c>
      <c r="CH79" s="662">
        <v>1652.7225880000001</v>
      </c>
      <c r="CI79" s="663">
        <v>1662.933933</v>
      </c>
      <c r="CK79" s="1401"/>
    </row>
    <row r="80" spans="1:89" s="1400" customFormat="1">
      <c r="A80" s="1391"/>
      <c r="B80" s="597" t="s">
        <v>483</v>
      </c>
      <c r="C80" s="678" t="s">
        <v>484</v>
      </c>
      <c r="D80" s="599" t="s">
        <v>79</v>
      </c>
      <c r="E80" s="676" t="s">
        <v>254</v>
      </c>
      <c r="F80" s="677">
        <v>2</v>
      </c>
      <c r="G80" s="661">
        <v>848.31020462142499</v>
      </c>
      <c r="H80" s="661">
        <v>834.31592472003194</v>
      </c>
      <c r="I80" s="661">
        <v>826.02800000000002</v>
      </c>
      <c r="J80" s="661">
        <v>811.93580640000005</v>
      </c>
      <c r="K80" s="661">
        <v>797.79495429999997</v>
      </c>
      <c r="L80" s="661">
        <v>783.66022950000001</v>
      </c>
      <c r="M80" s="662">
        <v>769.47450590000005</v>
      </c>
      <c r="N80" s="662">
        <v>755.26961740000002</v>
      </c>
      <c r="O80" s="662">
        <v>741.11716339999998</v>
      </c>
      <c r="P80" s="662">
        <v>726.97326550000002</v>
      </c>
      <c r="Q80" s="662">
        <v>712.8210315</v>
      </c>
      <c r="R80" s="662">
        <v>698.64397469999994</v>
      </c>
      <c r="S80" s="662">
        <v>684.46700699999997</v>
      </c>
      <c r="T80" s="662">
        <v>670.42041280000001</v>
      </c>
      <c r="U80" s="662">
        <v>656.55918629999996</v>
      </c>
      <c r="V80" s="662">
        <v>642.97055569999998</v>
      </c>
      <c r="W80" s="662">
        <v>629.7150891</v>
      </c>
      <c r="X80" s="662">
        <v>616.87463539999999</v>
      </c>
      <c r="Y80" s="662">
        <v>604.45118609999997</v>
      </c>
      <c r="Z80" s="662">
        <v>592.45520209999995</v>
      </c>
      <c r="AA80" s="662">
        <v>580.89677200000006</v>
      </c>
      <c r="AB80" s="662">
        <v>569.78160339999999</v>
      </c>
      <c r="AC80" s="662">
        <v>559.11584970000001</v>
      </c>
      <c r="AD80" s="662">
        <v>548.91523199999995</v>
      </c>
      <c r="AE80" s="662">
        <v>539.17925560000003</v>
      </c>
      <c r="AF80" s="662">
        <v>529.92583500000001</v>
      </c>
      <c r="AG80" s="662">
        <v>521.16681759999994</v>
      </c>
      <c r="AH80" s="662">
        <v>512.91451229999996</v>
      </c>
      <c r="AI80" s="662">
        <v>504.79576709999998</v>
      </c>
      <c r="AJ80" s="662">
        <v>496.80819750000001</v>
      </c>
      <c r="AK80" s="662">
        <v>488.94984149999999</v>
      </c>
      <c r="AL80" s="662">
        <v>481.21827309999998</v>
      </c>
      <c r="AM80" s="662">
        <v>473.61136299999998</v>
      </c>
      <c r="AN80" s="662">
        <v>466.12684530000001</v>
      </c>
      <c r="AO80" s="662">
        <v>458.76273420000001</v>
      </c>
      <c r="AP80" s="662">
        <v>451.51690780000001</v>
      </c>
      <c r="AQ80" s="662">
        <v>444.38739880000003</v>
      </c>
      <c r="AR80" s="662">
        <v>437.37211230000003</v>
      </c>
      <c r="AS80" s="662">
        <v>430.46926560000003</v>
      </c>
      <c r="AT80" s="662">
        <v>423.6768927</v>
      </c>
      <c r="AU80" s="662">
        <v>416.9931191</v>
      </c>
      <c r="AV80" s="662">
        <v>410.41615619999999</v>
      </c>
      <c r="AW80" s="662">
        <v>403.94414810000001</v>
      </c>
      <c r="AX80" s="662">
        <v>397.57999969999997</v>
      </c>
      <c r="AY80" s="662">
        <v>391.32184489999997</v>
      </c>
      <c r="AZ80" s="662">
        <v>385.16775910000001</v>
      </c>
      <c r="BA80" s="662">
        <v>379.11590419999999</v>
      </c>
      <c r="BB80" s="662">
        <v>373.16456879999998</v>
      </c>
      <c r="BC80" s="662">
        <v>367.31184919999998</v>
      </c>
      <c r="BD80" s="662">
        <v>361.55614680000002</v>
      </c>
      <c r="BE80" s="662">
        <v>355.89580210000003</v>
      </c>
      <c r="BF80" s="662">
        <v>350.32897639999999</v>
      </c>
      <c r="BG80" s="662">
        <v>344.85424590000002</v>
      </c>
      <c r="BH80" s="662">
        <v>339.46979920000001</v>
      </c>
      <c r="BI80" s="662">
        <v>334.17422809999999</v>
      </c>
      <c r="BJ80" s="662">
        <v>328.96583070000003</v>
      </c>
      <c r="BK80" s="662">
        <v>323.84329120000001</v>
      </c>
      <c r="BL80" s="662">
        <v>318.80504530000002</v>
      </c>
      <c r="BM80" s="662">
        <v>313.84959909999998</v>
      </c>
      <c r="BN80" s="662">
        <v>308.97556179999998</v>
      </c>
      <c r="BO80" s="662">
        <v>304.18153160000003</v>
      </c>
      <c r="BP80" s="662">
        <v>299.4661681</v>
      </c>
      <c r="BQ80" s="662">
        <v>294.82815440000002</v>
      </c>
      <c r="BR80" s="662">
        <v>290.26606029999999</v>
      </c>
      <c r="BS80" s="662">
        <v>285.77868840000002</v>
      </c>
      <c r="BT80" s="662">
        <v>281.36466109999998</v>
      </c>
      <c r="BU80" s="662">
        <v>277.02282539999999</v>
      </c>
      <c r="BV80" s="662">
        <v>272.7519178</v>
      </c>
      <c r="BW80" s="662">
        <v>268.55066790000001</v>
      </c>
      <c r="BX80" s="662">
        <v>264.41804810000002</v>
      </c>
      <c r="BY80" s="662">
        <v>260.35279939999998</v>
      </c>
      <c r="BZ80" s="662">
        <v>256.3537796</v>
      </c>
      <c r="CA80" s="662">
        <v>252.41989699999999</v>
      </c>
      <c r="CB80" s="662">
        <v>248.55007850000001</v>
      </c>
      <c r="CC80" s="662">
        <v>244.7431551</v>
      </c>
      <c r="CD80" s="662">
        <v>240.99815129999999</v>
      </c>
      <c r="CE80" s="662">
        <v>237.31402270000001</v>
      </c>
      <c r="CF80" s="662">
        <v>233.68968910000001</v>
      </c>
      <c r="CG80" s="662">
        <v>230.12417289999999</v>
      </c>
      <c r="CH80" s="662">
        <v>226.6165393</v>
      </c>
      <c r="CI80" s="663">
        <v>223.16576380000001</v>
      </c>
      <c r="CK80" s="1401"/>
    </row>
    <row r="81" spans="1:89" s="1400" customFormat="1">
      <c r="A81" s="1391"/>
      <c r="B81" s="679" t="s">
        <v>485</v>
      </c>
      <c r="C81" s="678" t="s">
        <v>486</v>
      </c>
      <c r="D81" s="680" t="s">
        <v>487</v>
      </c>
      <c r="E81" s="676" t="s">
        <v>254</v>
      </c>
      <c r="F81" s="677">
        <v>2</v>
      </c>
      <c r="G81" s="609">
        <f>SUM(G77:G80)</f>
        <v>1377.001</v>
      </c>
      <c r="H81" s="609">
        <f t="shared" ref="H81:BS81" si="24">SUM(H77:H80)</f>
        <v>1385.6826967987358</v>
      </c>
      <c r="I81" s="609">
        <f t="shared" si="24"/>
        <v>1394.0149999999999</v>
      </c>
      <c r="J81" s="609">
        <f t="shared" si="24"/>
        <v>1402.0968315999999</v>
      </c>
      <c r="K81" s="609">
        <f t="shared" si="24"/>
        <v>1410.1597294999999</v>
      </c>
      <c r="L81" s="609">
        <f t="shared" si="24"/>
        <v>1417.943898</v>
      </c>
      <c r="M81" s="614">
        <f t="shared" si="24"/>
        <v>1425.7656320999999</v>
      </c>
      <c r="N81" s="614">
        <f t="shared" si="24"/>
        <v>1433.6625696999999</v>
      </c>
      <c r="O81" s="614">
        <f t="shared" si="24"/>
        <v>1441.5801603999998</v>
      </c>
      <c r="P81" s="614">
        <f t="shared" si="24"/>
        <v>1449.6404790000001</v>
      </c>
      <c r="Q81" s="614">
        <f t="shared" si="24"/>
        <v>1457.5002767999999</v>
      </c>
      <c r="R81" s="614">
        <f t="shared" si="24"/>
        <v>1465.1215776999998</v>
      </c>
      <c r="S81" s="614">
        <f t="shared" si="24"/>
        <v>1472.6023921999999</v>
      </c>
      <c r="T81" s="614">
        <f t="shared" si="24"/>
        <v>1479.9670664999999</v>
      </c>
      <c r="U81" s="614">
        <f t="shared" si="24"/>
        <v>1487.0972876000001</v>
      </c>
      <c r="V81" s="614">
        <f t="shared" si="24"/>
        <v>1494.2037329999998</v>
      </c>
      <c r="W81" s="614">
        <f t="shared" si="24"/>
        <v>1501.1816764</v>
      </c>
      <c r="X81" s="614">
        <f t="shared" si="24"/>
        <v>1508.1379486999999</v>
      </c>
      <c r="Y81" s="614">
        <f t="shared" si="24"/>
        <v>1515.0260483</v>
      </c>
      <c r="Z81" s="614">
        <f t="shared" si="24"/>
        <v>1521.8936017999999</v>
      </c>
      <c r="AA81" s="614">
        <f t="shared" si="24"/>
        <v>1528.780465</v>
      </c>
      <c r="AB81" s="614">
        <f t="shared" si="24"/>
        <v>1535.6643871000001</v>
      </c>
      <c r="AC81" s="614">
        <f t="shared" si="24"/>
        <v>1542.5172966999999</v>
      </c>
      <c r="AD81" s="614">
        <f t="shared" si="24"/>
        <v>1549.4285184</v>
      </c>
      <c r="AE81" s="614">
        <f t="shared" si="24"/>
        <v>1556.2574337999999</v>
      </c>
      <c r="AF81" s="614">
        <f t="shared" si="24"/>
        <v>1563.100152</v>
      </c>
      <c r="AG81" s="614">
        <f t="shared" si="24"/>
        <v>1568.8019645999998</v>
      </c>
      <c r="AH81" s="614">
        <f t="shared" si="24"/>
        <v>1574.5214032999997</v>
      </c>
      <c r="AI81" s="614">
        <f t="shared" si="24"/>
        <v>1580.2565691</v>
      </c>
      <c r="AJ81" s="614">
        <f t="shared" si="24"/>
        <v>1586.0065274999999</v>
      </c>
      <c r="AK81" s="614">
        <f t="shared" si="24"/>
        <v>1591.7761645</v>
      </c>
      <c r="AL81" s="614">
        <f t="shared" si="24"/>
        <v>1597.5626030999999</v>
      </c>
      <c r="AM81" s="614">
        <f t="shared" si="24"/>
        <v>1603.3668439999999</v>
      </c>
      <c r="AN81" s="614">
        <f t="shared" si="24"/>
        <v>1609.1869803</v>
      </c>
      <c r="AO81" s="614">
        <f t="shared" si="24"/>
        <v>1615.0249782000001</v>
      </c>
      <c r="AP81" s="614">
        <f t="shared" si="24"/>
        <v>1620.8798957999998</v>
      </c>
      <c r="AQ81" s="614">
        <f t="shared" si="24"/>
        <v>1626.7527278</v>
      </c>
      <c r="AR81" s="614">
        <f t="shared" si="24"/>
        <v>1632.6415623</v>
      </c>
      <c r="AS81" s="614">
        <f t="shared" si="24"/>
        <v>1638.5493276</v>
      </c>
      <c r="AT81" s="614">
        <f t="shared" si="24"/>
        <v>1644.4750767</v>
      </c>
      <c r="AU81" s="614">
        <f t="shared" si="24"/>
        <v>1650.4188311</v>
      </c>
      <c r="AV81" s="614">
        <f t="shared" si="24"/>
        <v>1656.3815771999998</v>
      </c>
      <c r="AW81" s="614">
        <f t="shared" si="24"/>
        <v>1662.3623661000001</v>
      </c>
      <c r="AX81" s="614">
        <f t="shared" si="24"/>
        <v>1668.3612126999999</v>
      </c>
      <c r="AY81" s="614">
        <f t="shared" si="24"/>
        <v>1674.3791019</v>
      </c>
      <c r="AZ81" s="614">
        <f t="shared" si="24"/>
        <v>1680.4150811</v>
      </c>
      <c r="BA81" s="614">
        <f t="shared" si="24"/>
        <v>1686.4691631999999</v>
      </c>
      <c r="BB81" s="614">
        <f t="shared" si="24"/>
        <v>1692.5432958000001</v>
      </c>
      <c r="BC81" s="614">
        <f t="shared" si="24"/>
        <v>1698.6345882000001</v>
      </c>
      <c r="BD81" s="614">
        <f t="shared" si="24"/>
        <v>1704.7459547999999</v>
      </c>
      <c r="BE81" s="614">
        <f t="shared" si="24"/>
        <v>1710.8783711000001</v>
      </c>
      <c r="BF81" s="614">
        <f t="shared" si="24"/>
        <v>1717.0279764000002</v>
      </c>
      <c r="BG81" s="614">
        <f t="shared" si="24"/>
        <v>1723.1996148999999</v>
      </c>
      <c r="BH81" s="614">
        <f t="shared" si="24"/>
        <v>1729.3884572000002</v>
      </c>
      <c r="BI81" s="614">
        <f t="shared" si="24"/>
        <v>1735.5983781</v>
      </c>
      <c r="BJ81" s="614">
        <f t="shared" si="24"/>
        <v>1741.8255167</v>
      </c>
      <c r="BK81" s="614">
        <f t="shared" si="24"/>
        <v>1748.0747092000001</v>
      </c>
      <c r="BL81" s="614">
        <f t="shared" si="24"/>
        <v>1754.3440263</v>
      </c>
      <c r="BM81" s="614">
        <f t="shared" si="24"/>
        <v>1760.6325050999999</v>
      </c>
      <c r="BN81" s="614">
        <f t="shared" si="24"/>
        <v>1766.9411137999998</v>
      </c>
      <c r="BO81" s="614">
        <f t="shared" si="24"/>
        <v>1773.2698536</v>
      </c>
      <c r="BP81" s="614">
        <f t="shared" si="24"/>
        <v>1779.6196921000001</v>
      </c>
      <c r="BQ81" s="614">
        <f t="shared" si="24"/>
        <v>1785.9915934000001</v>
      </c>
      <c r="BR81" s="614">
        <f t="shared" si="24"/>
        <v>1792.3826603</v>
      </c>
      <c r="BS81" s="614">
        <f t="shared" si="24"/>
        <v>1798.7957873999999</v>
      </c>
      <c r="BT81" s="614">
        <f t="shared" ref="BT81:CI81" si="25">SUM(BT77:BT80)</f>
        <v>1805.2280780999999</v>
      </c>
      <c r="BU81" s="614">
        <f t="shared" si="25"/>
        <v>1811.6894234000001</v>
      </c>
      <c r="BV81" s="614">
        <f t="shared" si="25"/>
        <v>1818.1648568000001</v>
      </c>
      <c r="BW81" s="614">
        <f t="shared" si="25"/>
        <v>1824.6594428999999</v>
      </c>
      <c r="BX81" s="614">
        <f t="shared" si="25"/>
        <v>1831.1780031000001</v>
      </c>
      <c r="BY81" s="614">
        <f t="shared" si="25"/>
        <v>1837.7176364000002</v>
      </c>
      <c r="BZ81" s="614">
        <f t="shared" si="25"/>
        <v>1844.2783376</v>
      </c>
      <c r="CA81" s="614">
        <f t="shared" si="25"/>
        <v>1850.8610650000001</v>
      </c>
      <c r="CB81" s="614">
        <f t="shared" si="25"/>
        <v>1857.4667744999999</v>
      </c>
      <c r="CC81" s="614">
        <f t="shared" si="25"/>
        <v>1864.0925691</v>
      </c>
      <c r="CD81" s="614">
        <f t="shared" si="25"/>
        <v>1870.7413303000001</v>
      </c>
      <c r="CE81" s="614">
        <f t="shared" si="25"/>
        <v>1877.4130507</v>
      </c>
      <c r="CF81" s="614">
        <f t="shared" si="25"/>
        <v>1884.1057931</v>
      </c>
      <c r="CG81" s="614">
        <f t="shared" si="25"/>
        <v>1890.8205139000002</v>
      </c>
      <c r="CH81" s="614">
        <f t="shared" si="25"/>
        <v>1897.5591273</v>
      </c>
      <c r="CI81" s="610">
        <f t="shared" si="25"/>
        <v>1904.3196968</v>
      </c>
      <c r="CK81" s="1401"/>
    </row>
    <row r="82" spans="1:89" s="1400" customFormat="1" ht="28.5">
      <c r="A82" s="1391"/>
      <c r="B82" s="679" t="s">
        <v>488</v>
      </c>
      <c r="C82" s="678" t="s">
        <v>489</v>
      </c>
      <c r="D82" s="680" t="s">
        <v>490</v>
      </c>
      <c r="E82" s="676" t="s">
        <v>491</v>
      </c>
      <c r="F82" s="677">
        <v>1</v>
      </c>
      <c r="G82" s="639">
        <f>(G80+G79)/(G66+G74)</f>
        <v>2.5063484699942911</v>
      </c>
      <c r="H82" s="639">
        <f t="shared" ref="H82:BS82" si="26">(H80+H79)/(H66+H74)</f>
        <v>2.5180922462656241</v>
      </c>
      <c r="I82" s="639">
        <f t="shared" si="26"/>
        <v>2.5577143333604835</v>
      </c>
      <c r="J82" s="639">
        <f t="shared" si="26"/>
        <v>2.5474304568504755</v>
      </c>
      <c r="K82" s="639">
        <f t="shared" si="26"/>
        <v>2.5368120614919492</v>
      </c>
      <c r="L82" s="639">
        <f t="shared" si="26"/>
        <v>2.5267499807877294</v>
      </c>
      <c r="M82" s="639">
        <f t="shared" si="26"/>
        <v>2.5164838199532897</v>
      </c>
      <c r="N82" s="639">
        <f t="shared" si="26"/>
        <v>2.5060913235345472</v>
      </c>
      <c r="O82" s="639">
        <f t="shared" si="26"/>
        <v>2.4954857966395174</v>
      </c>
      <c r="P82" s="639">
        <f t="shared" si="26"/>
        <v>2.48489071251959</v>
      </c>
      <c r="Q82" s="639">
        <f t="shared" si="26"/>
        <v>2.4740559928329322</v>
      </c>
      <c r="R82" s="639">
        <f t="shared" si="26"/>
        <v>2.4627270157143046</v>
      </c>
      <c r="S82" s="639">
        <f t="shared" si="26"/>
        <v>2.4513712850134186</v>
      </c>
      <c r="T82" s="639">
        <f t="shared" si="26"/>
        <v>2.44003035677739</v>
      </c>
      <c r="U82" s="639">
        <f t="shared" si="26"/>
        <v>2.4285083406887362</v>
      </c>
      <c r="V82" s="639">
        <f t="shared" si="26"/>
        <v>2.4171555351447322</v>
      </c>
      <c r="W82" s="639">
        <f t="shared" si="26"/>
        <v>2.4057974221603877</v>
      </c>
      <c r="X82" s="639">
        <f t="shared" si="26"/>
        <v>2.3946059859161499</v>
      </c>
      <c r="Y82" s="639">
        <f t="shared" si="26"/>
        <v>2.383502703985839</v>
      </c>
      <c r="Z82" s="639">
        <f t="shared" si="26"/>
        <v>2.3725604406421477</v>
      </c>
      <c r="AA82" s="639">
        <f t="shared" si="26"/>
        <v>2.3618372659516815</v>
      </c>
      <c r="AB82" s="639">
        <f t="shared" si="26"/>
        <v>2.3512929281817012</v>
      </c>
      <c r="AC82" s="639">
        <f t="shared" si="26"/>
        <v>2.3408796632512443</v>
      </c>
      <c r="AD82" s="639">
        <f t="shared" si="26"/>
        <v>2.3307300854170183</v>
      </c>
      <c r="AE82" s="639">
        <f t="shared" si="26"/>
        <v>2.3206252181430016</v>
      </c>
      <c r="AF82" s="639">
        <f t="shared" si="26"/>
        <v>2.3107077630554147</v>
      </c>
      <c r="AG82" s="639">
        <f t="shared" si="26"/>
        <v>2.3009758405494187</v>
      </c>
      <c r="AH82" s="639">
        <f t="shared" si="26"/>
        <v>2.2914142171032048</v>
      </c>
      <c r="AI82" s="639">
        <f t="shared" si="26"/>
        <v>2.2820162523375864</v>
      </c>
      <c r="AJ82" s="639">
        <f t="shared" si="26"/>
        <v>2.2727769052668365</v>
      </c>
      <c r="AK82" s="639">
        <f t="shared" si="26"/>
        <v>2.2636996588893687</v>
      </c>
      <c r="AL82" s="639">
        <f t="shared" si="26"/>
        <v>2.2547768048725128</v>
      </c>
      <c r="AM82" s="639">
        <f t="shared" si="26"/>
        <v>2.2460063580059844</v>
      </c>
      <c r="AN82" s="639">
        <f t="shared" si="26"/>
        <v>2.2373823008481271</v>
      </c>
      <c r="AO82" s="639">
        <f t="shared" si="26"/>
        <v>2.2289041978729469</v>
      </c>
      <c r="AP82" s="639">
        <f t="shared" si="26"/>
        <v>2.2205675947468198</v>
      </c>
      <c r="AQ82" s="639">
        <f t="shared" si="26"/>
        <v>2.212370828418091</v>
      </c>
      <c r="AR82" s="639">
        <f t="shared" si="26"/>
        <v>2.2043083126803689</v>
      </c>
      <c r="AS82" s="639">
        <f t="shared" si="26"/>
        <v>2.196381181278547</v>
      </c>
      <c r="AT82" s="639">
        <f t="shared" si="26"/>
        <v>2.1885853181268269</v>
      </c>
      <c r="AU82" s="639">
        <f t="shared" si="26"/>
        <v>2.180918015882491</v>
      </c>
      <c r="AV82" s="639">
        <f t="shared" si="26"/>
        <v>2.1733779212419075</v>
      </c>
      <c r="AW82" s="639">
        <f t="shared" si="26"/>
        <v>2.1659611679986015</v>
      </c>
      <c r="AX82" s="639">
        <f t="shared" si="26"/>
        <v>2.158665255844304</v>
      </c>
      <c r="AY82" s="639">
        <f t="shared" si="26"/>
        <v>2.1514890120971</v>
      </c>
      <c r="AZ82" s="639">
        <f t="shared" si="26"/>
        <v>2.1444287950985839</v>
      </c>
      <c r="BA82" s="639">
        <f t="shared" si="26"/>
        <v>2.1374822974571468</v>
      </c>
      <c r="BB82" s="639">
        <f t="shared" si="26"/>
        <v>2.1306497350196691</v>
      </c>
      <c r="BC82" s="639">
        <f t="shared" si="26"/>
        <v>2.1239252005903491</v>
      </c>
      <c r="BD82" s="639">
        <f t="shared" si="26"/>
        <v>2.1173102311944589</v>
      </c>
      <c r="BE82" s="639">
        <f t="shared" si="26"/>
        <v>2.1108039036537698</v>
      </c>
      <c r="BF82" s="639">
        <f t="shared" si="26"/>
        <v>2.1043993268925498</v>
      </c>
      <c r="BG82" s="639">
        <f t="shared" si="26"/>
        <v>2.0981005010647387</v>
      </c>
      <c r="BH82" s="639">
        <f t="shared" si="26"/>
        <v>2.0918994943303439</v>
      </c>
      <c r="BI82" s="639">
        <f t="shared" si="26"/>
        <v>2.0857991514290424</v>
      </c>
      <c r="BJ82" s="639">
        <f t="shared" si="26"/>
        <v>2.0797929071487053</v>
      </c>
      <c r="BK82" s="639">
        <f t="shared" si="26"/>
        <v>2.0738847909203555</v>
      </c>
      <c r="BL82" s="639">
        <f t="shared" si="26"/>
        <v>2.0680706682049945</v>
      </c>
      <c r="BM82" s="639">
        <f t="shared" si="26"/>
        <v>2.0623476520226331</v>
      </c>
      <c r="BN82" s="639">
        <f t="shared" si="26"/>
        <v>2.0567151978962896</v>
      </c>
      <c r="BO82" s="639">
        <f t="shared" si="26"/>
        <v>2.0511716438550498</v>
      </c>
      <c r="BP82" s="639">
        <f t="shared" si="26"/>
        <v>2.0457164901103391</v>
      </c>
      <c r="BQ82" s="639">
        <f t="shared" si="26"/>
        <v>2.0403492444347293</v>
      </c>
      <c r="BR82" s="639">
        <f t="shared" si="26"/>
        <v>2.0350649956388329</v>
      </c>
      <c r="BS82" s="639">
        <f t="shared" si="26"/>
        <v>2.0298655546322304</v>
      </c>
      <c r="BT82" s="639">
        <f t="shared" ref="BT82:CI82" si="27">(BT80+BT79)/(BT66+BT74)</f>
        <v>2.0247461256307568</v>
      </c>
      <c r="BU82" s="639">
        <f t="shared" si="27"/>
        <v>2.0197085453732209</v>
      </c>
      <c r="BV82" s="639">
        <f t="shared" si="27"/>
        <v>2.0147502873893468</v>
      </c>
      <c r="BW82" s="639">
        <f t="shared" si="27"/>
        <v>2.0098678063674313</v>
      </c>
      <c r="BX82" s="639">
        <f t="shared" si="27"/>
        <v>2.0050651136206161</v>
      </c>
      <c r="BY82" s="639">
        <f t="shared" si="27"/>
        <v>2.0003376338888934</v>
      </c>
      <c r="BZ82" s="639">
        <f t="shared" si="27"/>
        <v>1.9956840637019317</v>
      </c>
      <c r="CA82" s="639">
        <f t="shared" si="27"/>
        <v>1.9911041759769958</v>
      </c>
      <c r="CB82" s="639">
        <f t="shared" si="27"/>
        <v>1.9865977452024481</v>
      </c>
      <c r="CC82" s="639">
        <f t="shared" si="27"/>
        <v>1.98216041267983</v>
      </c>
      <c r="CD82" s="639">
        <f t="shared" si="27"/>
        <v>1.9777940887305294</v>
      </c>
      <c r="CE82" s="639">
        <f t="shared" si="27"/>
        <v>1.9734975721966457</v>
      </c>
      <c r="CF82" s="639">
        <f t="shared" si="27"/>
        <v>1.9692676517009267</v>
      </c>
      <c r="CG82" s="639">
        <f t="shared" si="27"/>
        <v>1.9651042244412824</v>
      </c>
      <c r="CH82" s="639">
        <f t="shared" si="27"/>
        <v>1.9610081885236257</v>
      </c>
      <c r="CI82" s="639">
        <f t="shared" si="27"/>
        <v>1.9569764253632926</v>
      </c>
      <c r="CK82" s="1401"/>
    </row>
    <row r="83" spans="1:89" s="1400" customFormat="1" ht="28.5">
      <c r="A83" s="1391"/>
      <c r="B83" s="679" t="s">
        <v>492</v>
      </c>
      <c r="C83" s="678" t="s">
        <v>493</v>
      </c>
      <c r="D83" s="680" t="s">
        <v>494</v>
      </c>
      <c r="E83" s="676" t="s">
        <v>285</v>
      </c>
      <c r="F83" s="677">
        <v>1</v>
      </c>
      <c r="G83" s="681">
        <f>G66/(G66+G74)</f>
        <v>0.40334895972154716</v>
      </c>
      <c r="H83" s="681">
        <f t="shared" ref="H83:BS83" si="28">H66/(H66+H74)</f>
        <v>0.41812089647821205</v>
      </c>
      <c r="I83" s="681">
        <f t="shared" si="28"/>
        <v>0.42591328822961927</v>
      </c>
      <c r="J83" s="681">
        <f t="shared" si="28"/>
        <v>0.44136619989013837</v>
      </c>
      <c r="K83" s="681">
        <f t="shared" si="28"/>
        <v>0.45664951213625526</v>
      </c>
      <c r="L83" s="681">
        <f t="shared" si="28"/>
        <v>0.47147934825527116</v>
      </c>
      <c r="M83" s="682">
        <f t="shared" si="28"/>
        <v>0.48615541960384884</v>
      </c>
      <c r="N83" s="682">
        <f t="shared" si="28"/>
        <v>0.50065556668192357</v>
      </c>
      <c r="O83" s="682">
        <f t="shared" si="28"/>
        <v>0.51492401688420508</v>
      </c>
      <c r="P83" s="682">
        <f t="shared" si="28"/>
        <v>0.52899958521106549</v>
      </c>
      <c r="Q83" s="682">
        <f t="shared" si="28"/>
        <v>0.54282030297273576</v>
      </c>
      <c r="R83" s="682">
        <f t="shared" si="28"/>
        <v>0.55642936780883778</v>
      </c>
      <c r="S83" s="682">
        <f t="shared" si="28"/>
        <v>0.56978010606572926</v>
      </c>
      <c r="T83" s="682">
        <f t="shared" si="28"/>
        <v>0.58279528771177447</v>
      </c>
      <c r="U83" s="682">
        <f t="shared" si="28"/>
        <v>0.5954413113030439</v>
      </c>
      <c r="V83" s="682">
        <f t="shared" si="28"/>
        <v>0.60768444000098221</v>
      </c>
      <c r="W83" s="682">
        <f t="shared" si="28"/>
        <v>0.61949067361478838</v>
      </c>
      <c r="X83" s="682">
        <f t="shared" si="28"/>
        <v>0.63082561337719645</v>
      </c>
      <c r="Y83" s="682">
        <f t="shared" si="28"/>
        <v>0.64169800182563408</v>
      </c>
      <c r="Z83" s="682">
        <f t="shared" si="28"/>
        <v>0.65211594276055995</v>
      </c>
      <c r="AA83" s="682">
        <f t="shared" si="28"/>
        <v>0.66208690089951316</v>
      </c>
      <c r="AB83" s="682">
        <f t="shared" si="28"/>
        <v>0.67161769863010778</v>
      </c>
      <c r="AC83" s="682">
        <f t="shared" si="28"/>
        <v>0.68071450919211995</v>
      </c>
      <c r="AD83" s="682">
        <f t="shared" si="28"/>
        <v>0.68938284978626563</v>
      </c>
      <c r="AE83" s="682">
        <f t="shared" si="28"/>
        <v>0.69762756857693131</v>
      </c>
      <c r="AF83" s="682">
        <f t="shared" si="28"/>
        <v>0.70545283217215515</v>
      </c>
      <c r="AG83" s="682">
        <f t="shared" si="28"/>
        <v>0.7126479236397989</v>
      </c>
      <c r="AH83" s="682">
        <f t="shared" si="28"/>
        <v>0.71944338862960666</v>
      </c>
      <c r="AI83" s="682">
        <f t="shared" si="28"/>
        <v>0.72606375437153525</v>
      </c>
      <c r="AJ83" s="682">
        <f t="shared" si="28"/>
        <v>0.73251409519686606</v>
      </c>
      <c r="AK83" s="682">
        <f t="shared" si="28"/>
        <v>0.7387993166039688</v>
      </c>
      <c r="AL83" s="682">
        <f t="shared" si="28"/>
        <v>0.74492416199109912</v>
      </c>
      <c r="AM83" s="682">
        <f t="shared" si="28"/>
        <v>0.75089321857062352</v>
      </c>
      <c r="AN83" s="682">
        <f t="shared" si="28"/>
        <v>0.75671092354222413</v>
      </c>
      <c r="AO83" s="682">
        <f t="shared" si="28"/>
        <v>0.76238156958324477</v>
      </c>
      <c r="AP83" s="682">
        <f t="shared" si="28"/>
        <v>0.767909310517633</v>
      </c>
      <c r="AQ83" s="682">
        <f t="shared" si="28"/>
        <v>0.77329816632965798</v>
      </c>
      <c r="AR83" s="682">
        <f t="shared" si="28"/>
        <v>0.77855202805893253</v>
      </c>
      <c r="AS83" s="682">
        <f t="shared" si="28"/>
        <v>0.7836746627019554</v>
      </c>
      <c r="AT83" s="682">
        <f t="shared" si="28"/>
        <v>0.78866971791020946</v>
      </c>
      <c r="AU83" s="682">
        <f t="shared" si="28"/>
        <v>0.7935407260764461</v>
      </c>
      <c r="AV83" s="682">
        <f t="shared" si="28"/>
        <v>0.79829110845083973</v>
      </c>
      <c r="AW83" s="682">
        <f t="shared" si="28"/>
        <v>0.80292417961618789</v>
      </c>
      <c r="AX83" s="682">
        <f t="shared" si="28"/>
        <v>0.80744315074018269</v>
      </c>
      <c r="AY83" s="682">
        <f t="shared" si="28"/>
        <v>0.81185113362437922</v>
      </c>
      <c r="AZ83" s="682">
        <f t="shared" si="28"/>
        <v>0.81615114428672486</v>
      </c>
      <c r="BA83" s="682">
        <f t="shared" si="28"/>
        <v>0.82034610598140079</v>
      </c>
      <c r="BB83" s="682">
        <f t="shared" si="28"/>
        <v>0.82443885282248175</v>
      </c>
      <c r="BC83" s="682">
        <f t="shared" si="28"/>
        <v>0.82843213275117389</v>
      </c>
      <c r="BD83" s="682">
        <f t="shared" si="28"/>
        <v>0.8323286102773767</v>
      </c>
      <c r="BE83" s="682">
        <f t="shared" si="28"/>
        <v>0.8361308698389085</v>
      </c>
      <c r="BF83" s="682">
        <f t="shared" si="28"/>
        <v>0.83984141841723903</v>
      </c>
      <c r="BG83" s="682">
        <f t="shared" si="28"/>
        <v>0.84346268773905697</v>
      </c>
      <c r="BH83" s="682">
        <f t="shared" si="28"/>
        <v>0.84699703741591714</v>
      </c>
      <c r="BI83" s="682">
        <f t="shared" si="28"/>
        <v>0.85044675715429818</v>
      </c>
      <c r="BJ83" s="682">
        <f t="shared" si="28"/>
        <v>0.85381406897826218</v>
      </c>
      <c r="BK83" s="682">
        <f t="shared" si="28"/>
        <v>0.85710112977712605</v>
      </c>
      <c r="BL83" s="682">
        <f t="shared" si="28"/>
        <v>0.86031003325174782</v>
      </c>
      <c r="BM83" s="682">
        <f t="shared" si="28"/>
        <v>0.86344281209004747</v>
      </c>
      <c r="BN83" s="682">
        <f t="shared" si="28"/>
        <v>0.86650143986062178</v>
      </c>
      <c r="BO83" s="682">
        <f t="shared" si="28"/>
        <v>0.86948783324033319</v>
      </c>
      <c r="BP83" s="682">
        <f t="shared" si="28"/>
        <v>0.87240385355894534</v>
      </c>
      <c r="BQ83" s="682">
        <f t="shared" si="28"/>
        <v>0.8752513089883367</v>
      </c>
      <c r="BR83" s="682">
        <f t="shared" si="28"/>
        <v>0.87803195575397719</v>
      </c>
      <c r="BS83" s="682">
        <f t="shared" si="28"/>
        <v>0.88074750009669001</v>
      </c>
      <c r="BT83" s="682">
        <f t="shared" ref="BT83:CI83" si="29">BT66/(BT66+BT74)</f>
        <v>0.88339960006993445</v>
      </c>
      <c r="BU83" s="682">
        <f t="shared" si="29"/>
        <v>0.88598986667775503</v>
      </c>
      <c r="BV83" s="682">
        <f t="shared" si="29"/>
        <v>0.88851986568215124</v>
      </c>
      <c r="BW83" s="682">
        <f t="shared" si="29"/>
        <v>0.89099111877724635</v>
      </c>
      <c r="BX83" s="682">
        <f t="shared" si="29"/>
        <v>0.89340510525241201</v>
      </c>
      <c r="BY83" s="682">
        <f t="shared" si="29"/>
        <v>0.8957632631285517</v>
      </c>
      <c r="BZ83" s="682">
        <f t="shared" si="29"/>
        <v>0.89806699051826089</v>
      </c>
      <c r="CA83" s="682">
        <f t="shared" si="29"/>
        <v>0.90031764688115068</v>
      </c>
      <c r="CB83" s="682">
        <f t="shared" si="29"/>
        <v>0.90251655417843701</v>
      </c>
      <c r="CC83" s="682">
        <f t="shared" si="29"/>
        <v>0.90466499806542089</v>
      </c>
      <c r="CD83" s="682">
        <f t="shared" si="29"/>
        <v>0.90676422899626874</v>
      </c>
      <c r="CE83" s="682">
        <f t="shared" si="29"/>
        <v>0.90881546330074148</v>
      </c>
      <c r="CF83" s="682">
        <f t="shared" si="29"/>
        <v>0.9108198842448556</v>
      </c>
      <c r="CG83" s="682">
        <f t="shared" si="29"/>
        <v>0.91277864297967881</v>
      </c>
      <c r="CH83" s="682">
        <f t="shared" si="29"/>
        <v>0.91469285960154478</v>
      </c>
      <c r="CI83" s="683">
        <f t="shared" si="29"/>
        <v>0.91656362398830871</v>
      </c>
      <c r="CK83" s="1401"/>
    </row>
    <row r="84" spans="1:89" s="1400" customFormat="1" ht="29.25" thickBot="1">
      <c r="A84" s="1391"/>
      <c r="B84" s="684" t="s">
        <v>495</v>
      </c>
      <c r="C84" s="685" t="s">
        <v>496</v>
      </c>
      <c r="D84" s="686" t="s">
        <v>497</v>
      </c>
      <c r="E84" s="687" t="s">
        <v>285</v>
      </c>
      <c r="F84" s="688">
        <v>1</v>
      </c>
      <c r="G84" s="689">
        <f>(G66)/(G66+G75+G74+G73)</f>
        <v>0.38664543695225695</v>
      </c>
      <c r="H84" s="689">
        <f t="shared" ref="H84:BS84" si="30">(H66)/(H66+H75+H74+H73)</f>
        <v>0.40083373746136275</v>
      </c>
      <c r="I84" s="689">
        <f t="shared" si="30"/>
        <v>0.40814223870393651</v>
      </c>
      <c r="J84" s="689">
        <f t="shared" si="30"/>
        <v>0.423124056977915</v>
      </c>
      <c r="K84" s="689">
        <f t="shared" si="30"/>
        <v>0.43795555872373282</v>
      </c>
      <c r="L84" s="689">
        <f t="shared" si="30"/>
        <v>0.4523543279231273</v>
      </c>
      <c r="M84" s="689">
        <f t="shared" si="30"/>
        <v>0.46661673840097656</v>
      </c>
      <c r="N84" s="689">
        <f t="shared" si="30"/>
        <v>0.48072125470478572</v>
      </c>
      <c r="O84" s="689">
        <f t="shared" si="30"/>
        <v>0.49461401279319378</v>
      </c>
      <c r="P84" s="689">
        <f t="shared" si="30"/>
        <v>0.50833195016204658</v>
      </c>
      <c r="Q84" s="689">
        <f t="shared" si="30"/>
        <v>0.5218124388547688</v>
      </c>
      <c r="R84" s="689">
        <f t="shared" si="30"/>
        <v>0.53509822478912727</v>
      </c>
      <c r="S84" s="689">
        <f t="shared" si="30"/>
        <v>0.54814163259766846</v>
      </c>
      <c r="T84" s="689">
        <f t="shared" si="30"/>
        <v>0.56086789795677461</v>
      </c>
      <c r="U84" s="689">
        <f t="shared" si="30"/>
        <v>0.57324416763463637</v>
      </c>
      <c r="V84" s="689">
        <f t="shared" si="30"/>
        <v>0.58523743028322195</v>
      </c>
      <c r="W84" s="689">
        <f t="shared" si="30"/>
        <v>0.5968143941591556</v>
      </c>
      <c r="X84" s="689">
        <f t="shared" si="30"/>
        <v>0.60794135753991063</v>
      </c>
      <c r="Y84" s="689">
        <f t="shared" si="30"/>
        <v>0.61862618365367461</v>
      </c>
      <c r="Z84" s="689">
        <f t="shared" si="30"/>
        <v>0.62887615024099519</v>
      </c>
      <c r="AA84" s="689">
        <f t="shared" si="30"/>
        <v>0.63869794696550874</v>
      </c>
      <c r="AB84" s="689">
        <f t="shared" si="30"/>
        <v>0.64809767006085262</v>
      </c>
      <c r="AC84" s="689">
        <f t="shared" si="30"/>
        <v>0.65708081371951566</v>
      </c>
      <c r="AD84" s="689">
        <f t="shared" si="30"/>
        <v>0.66565226141801059</v>
      </c>
      <c r="AE84" s="689">
        <f t="shared" si="30"/>
        <v>0.67381627150337264</v>
      </c>
      <c r="AF84" s="689">
        <f t="shared" si="30"/>
        <v>0.68157646325039722</v>
      </c>
      <c r="AG84" s="689">
        <f t="shared" si="30"/>
        <v>0.68871155985729993</v>
      </c>
      <c r="AH84" s="689">
        <f t="shared" si="30"/>
        <v>0.69546133526427556</v>
      </c>
      <c r="AI84" s="689">
        <f t="shared" si="30"/>
        <v>0.70204256707152213</v>
      </c>
      <c r="AJ84" s="689">
        <f t="shared" si="30"/>
        <v>0.70846001692875238</v>
      </c>
      <c r="AK84" s="689">
        <f t="shared" si="30"/>
        <v>0.71471829228441097</v>
      </c>
      <c r="AL84" s="689">
        <f t="shared" si="30"/>
        <v>0.7208218523659945</v>
      </c>
      <c r="AM84" s="689">
        <f t="shared" si="30"/>
        <v>0.72677501341670936</v>
      </c>
      <c r="AN84" s="689">
        <f t="shared" si="30"/>
        <v>0.73258195419517635</v>
      </c>
      <c r="AO84" s="689">
        <f t="shared" si="30"/>
        <v>0.73824672085535403</v>
      </c>
      <c r="AP84" s="689">
        <f t="shared" si="30"/>
        <v>0.74377323201184209</v>
      </c>
      <c r="AQ84" s="689">
        <f t="shared" si="30"/>
        <v>0.7491652832086666</v>
      </c>
      <c r="AR84" s="689">
        <f t="shared" si="30"/>
        <v>0.75442655129192449</v>
      </c>
      <c r="AS84" s="689">
        <f t="shared" si="30"/>
        <v>0.75956059880416515</v>
      </c>
      <c r="AT84" s="689">
        <f t="shared" si="30"/>
        <v>0.76457087820186587</v>
      </c>
      <c r="AU84" s="689">
        <f t="shared" si="30"/>
        <v>0.7694607355119224</v>
      </c>
      <c r="AV84" s="689">
        <f t="shared" si="30"/>
        <v>0.77423341402782353</v>
      </c>
      <c r="AW84" s="689">
        <f t="shared" si="30"/>
        <v>0.77889205835563013</v>
      </c>
      <c r="AX84" s="689">
        <f t="shared" si="30"/>
        <v>0.78343971732103934</v>
      </c>
      <c r="AY84" s="689">
        <f t="shared" si="30"/>
        <v>0.78787934763568235</v>
      </c>
      <c r="AZ84" s="689">
        <f t="shared" si="30"/>
        <v>0.79221381713481409</v>
      </c>
      <c r="BA84" s="689">
        <f t="shared" si="30"/>
        <v>0.79644590749399646</v>
      </c>
      <c r="BB84" s="689">
        <f t="shared" si="30"/>
        <v>0.80057831752309994</v>
      </c>
      <c r="BC84" s="689">
        <f t="shared" si="30"/>
        <v>0.80461366585008753</v>
      </c>
      <c r="BD84" s="689">
        <f t="shared" si="30"/>
        <v>0.80855449339916408</v>
      </c>
      <c r="BE84" s="689">
        <f t="shared" si="30"/>
        <v>0.81240326645898886</v>
      </c>
      <c r="BF84" s="689">
        <f t="shared" si="30"/>
        <v>0.81616237905636346</v>
      </c>
      <c r="BG84" s="689">
        <f t="shared" si="30"/>
        <v>0.81983415494509215</v>
      </c>
      <c r="BH84" s="689">
        <f t="shared" si="30"/>
        <v>0.8234208504861954</v>
      </c>
      <c r="BI84" s="689">
        <f t="shared" si="30"/>
        <v>0.82692465665656789</v>
      </c>
      <c r="BJ84" s="689">
        <f t="shared" si="30"/>
        <v>0.83034770107426237</v>
      </c>
      <c r="BK84" s="689">
        <f t="shared" si="30"/>
        <v>0.83369205033617999</v>
      </c>
      <c r="BL84" s="689">
        <f t="shared" si="30"/>
        <v>0.8369597117919616</v>
      </c>
      <c r="BM84" s="689">
        <f t="shared" si="30"/>
        <v>0.84015263553895903</v>
      </c>
      <c r="BN84" s="689">
        <f t="shared" si="30"/>
        <v>0.84327271615475186</v>
      </c>
      <c r="BO84" s="689">
        <f t="shared" si="30"/>
        <v>0.84632179474976132</v>
      </c>
      <c r="BP84" s="689">
        <f t="shared" si="30"/>
        <v>0.84930166037709642</v>
      </c>
      <c r="BQ84" s="689">
        <f t="shared" si="30"/>
        <v>0.85221405205638878</v>
      </c>
      <c r="BR84" s="689">
        <f t="shared" si="30"/>
        <v>0.85506065987460766</v>
      </c>
      <c r="BS84" s="689">
        <f t="shared" si="30"/>
        <v>0.85784312680083485</v>
      </c>
      <c r="BT84" s="689">
        <f t="shared" ref="BT84:CI84" si="31">(BT66)/(BT66+BT75+BT74+BT73)</f>
        <v>0.86056305034859504</v>
      </c>
      <c r="BU84" s="689">
        <f t="shared" si="31"/>
        <v>0.86322293074949408</v>
      </c>
      <c r="BV84" s="689">
        <f t="shared" si="31"/>
        <v>0.86582238135186229</v>
      </c>
      <c r="BW84" s="689">
        <f t="shared" si="31"/>
        <v>0.86836382069847218</v>
      </c>
      <c r="BX84" s="689">
        <f t="shared" si="31"/>
        <v>0.87084867737665106</v>
      </c>
      <c r="BY84" s="689">
        <f t="shared" si="31"/>
        <v>0.87327834090701151</v>
      </c>
      <c r="BZ84" s="689">
        <f t="shared" si="31"/>
        <v>0.87565416300580423</v>
      </c>
      <c r="CA84" s="689">
        <f t="shared" si="31"/>
        <v>0.87797745874960675</v>
      </c>
      <c r="CB84" s="689">
        <f t="shared" si="31"/>
        <v>0.88024950764622512</v>
      </c>
      <c r="CC84" s="689">
        <f t="shared" si="31"/>
        <v>0.88247155474338257</v>
      </c>
      <c r="CD84" s="689">
        <f t="shared" si="31"/>
        <v>0.88464481165583131</v>
      </c>
      <c r="CE84" s="689">
        <f t="shared" si="31"/>
        <v>0.88677045756724859</v>
      </c>
      <c r="CF84" s="689">
        <f t="shared" si="31"/>
        <v>0.88884964021853585</v>
      </c>
      <c r="CG84" s="689">
        <f t="shared" si="31"/>
        <v>0.89088347679097968</v>
      </c>
      <c r="CH84" s="689">
        <f t="shared" si="31"/>
        <v>0.89287305489693369</v>
      </c>
      <c r="CI84" s="689">
        <f t="shared" si="31"/>
        <v>0.89481943335849889</v>
      </c>
      <c r="CK84" s="1401"/>
    </row>
    <row r="85" spans="1:89" s="1400" customFormat="1" ht="29.25" thickBot="1">
      <c r="A85" s="1391"/>
      <c r="B85" s="690" t="s">
        <v>498</v>
      </c>
      <c r="C85" s="691" t="s">
        <v>155</v>
      </c>
      <c r="D85" s="691" t="s">
        <v>499</v>
      </c>
      <c r="E85" s="691" t="s">
        <v>146</v>
      </c>
      <c r="F85" s="692">
        <v>2</v>
      </c>
      <c r="G85" s="693">
        <f>SUM(G45:G47)+G43+G54+G59+G60+G53</f>
        <v>312.83999999999997</v>
      </c>
      <c r="H85" s="693">
        <f t="shared" ref="H85:BS85" si="32">SUM(H45:H47)+H43+H54+H59+H60+H53</f>
        <v>308.62</v>
      </c>
      <c r="I85" s="693">
        <f t="shared" si="32"/>
        <v>333.42720830000002</v>
      </c>
      <c r="J85" s="693">
        <f t="shared" si="32"/>
        <v>326.10043788000002</v>
      </c>
      <c r="K85" s="693">
        <f t="shared" si="32"/>
        <v>318.20242136000002</v>
      </c>
      <c r="L85" s="693">
        <f t="shared" si="32"/>
        <v>310.41332985000003</v>
      </c>
      <c r="M85" s="693">
        <f t="shared" si="32"/>
        <v>308.98510453</v>
      </c>
      <c r="N85" s="693">
        <f t="shared" si="32"/>
        <v>309.64134293000001</v>
      </c>
      <c r="O85" s="693">
        <f t="shared" si="32"/>
        <v>310.31139693</v>
      </c>
      <c r="P85" s="693">
        <f t="shared" si="32"/>
        <v>311.01337822000005</v>
      </c>
      <c r="Q85" s="693">
        <f t="shared" si="32"/>
        <v>311.72021065000001</v>
      </c>
      <c r="R85" s="693">
        <f t="shared" si="32"/>
        <v>312.40737075999999</v>
      </c>
      <c r="S85" s="693">
        <f t="shared" si="32"/>
        <v>313.04225074999999</v>
      </c>
      <c r="T85" s="693">
        <f t="shared" si="32"/>
        <v>313.66076045</v>
      </c>
      <c r="U85" s="693">
        <f t="shared" si="32"/>
        <v>314.25852639000004</v>
      </c>
      <c r="V85" s="693">
        <f t="shared" si="32"/>
        <v>314.86115755000003</v>
      </c>
      <c r="W85" s="693">
        <f t="shared" si="32"/>
        <v>315.55792059999999</v>
      </c>
      <c r="X85" s="693">
        <f t="shared" si="32"/>
        <v>316.26245849000003</v>
      </c>
      <c r="Y85" s="693">
        <f t="shared" si="32"/>
        <v>316.96887032000001</v>
      </c>
      <c r="Z85" s="693">
        <f t="shared" si="32"/>
        <v>317.68065171000001</v>
      </c>
      <c r="AA85" s="693">
        <f t="shared" si="32"/>
        <v>318.40005387999997</v>
      </c>
      <c r="AB85" s="693">
        <f t="shared" si="32"/>
        <v>319.10524356999997</v>
      </c>
      <c r="AC85" s="693">
        <f t="shared" si="32"/>
        <v>319.77229471100003</v>
      </c>
      <c r="AD85" s="693">
        <f t="shared" si="32"/>
        <v>320.45026507099999</v>
      </c>
      <c r="AE85" s="693">
        <f t="shared" si="32"/>
        <v>321.12751881200001</v>
      </c>
      <c r="AF85" s="693">
        <f t="shared" si="32"/>
        <v>321.812210553</v>
      </c>
      <c r="AG85" s="693">
        <f t="shared" si="32"/>
        <v>322.36349693400001</v>
      </c>
      <c r="AH85" s="693">
        <f t="shared" si="32"/>
        <v>322.92486945400003</v>
      </c>
      <c r="AI85" s="693">
        <f t="shared" si="32"/>
        <v>323.48819609500003</v>
      </c>
      <c r="AJ85" s="693">
        <f t="shared" si="32"/>
        <v>324.05350882600004</v>
      </c>
      <c r="AK85" s="693">
        <f t="shared" si="32"/>
        <v>324.62126785700002</v>
      </c>
      <c r="AL85" s="693">
        <f t="shared" si="32"/>
        <v>325.47294882699998</v>
      </c>
      <c r="AM85" s="693">
        <f t="shared" si="32"/>
        <v>326.328153138</v>
      </c>
      <c r="AN85" s="693">
        <f t="shared" si="32"/>
        <v>327.18669322900001</v>
      </c>
      <c r="AO85" s="693">
        <f t="shared" si="32"/>
        <v>328.04871524000004</v>
      </c>
      <c r="AP85" s="693">
        <f t="shared" si="32"/>
        <v>328.91411409</v>
      </c>
      <c r="AQ85" s="693">
        <f t="shared" si="32"/>
        <v>329.78295244100002</v>
      </c>
      <c r="AR85" s="693">
        <f t="shared" si="32"/>
        <v>330.65503986199997</v>
      </c>
      <c r="AS85" s="693">
        <f t="shared" si="32"/>
        <v>331.53060794300001</v>
      </c>
      <c r="AT85" s="693">
        <f t="shared" si="32"/>
        <v>332.409550803</v>
      </c>
      <c r="AU85" s="693">
        <f t="shared" si="32"/>
        <v>333.29184668400001</v>
      </c>
      <c r="AV85" s="693">
        <f t="shared" si="32"/>
        <v>334.17755926500001</v>
      </c>
      <c r="AW85" s="693">
        <f t="shared" si="32"/>
        <v>335.06658197500002</v>
      </c>
      <c r="AX85" s="693">
        <f t="shared" si="32"/>
        <v>335.95848591600003</v>
      </c>
      <c r="AY85" s="693">
        <f t="shared" si="32"/>
        <v>336.85335066699997</v>
      </c>
      <c r="AZ85" s="693">
        <f t="shared" si="32"/>
        <v>337.75108386800002</v>
      </c>
      <c r="BA85" s="693">
        <f t="shared" si="32"/>
        <v>338.65167807800003</v>
      </c>
      <c r="BB85" s="693">
        <f t="shared" si="32"/>
        <v>339.55529869899999</v>
      </c>
      <c r="BC85" s="693">
        <f t="shared" si="32"/>
        <v>340.46167831000002</v>
      </c>
      <c r="BD85" s="693">
        <f t="shared" si="32"/>
        <v>341.37106870100001</v>
      </c>
      <c r="BE85" s="693">
        <f t="shared" si="32"/>
        <v>342.283549091</v>
      </c>
      <c r="BF85" s="693">
        <f t="shared" si="32"/>
        <v>343.19876300200002</v>
      </c>
      <c r="BG85" s="693">
        <f t="shared" si="32"/>
        <v>344.117137743</v>
      </c>
      <c r="BH85" s="693">
        <f t="shared" si="32"/>
        <v>345.038227904</v>
      </c>
      <c r="BI85" s="693">
        <f t="shared" si="32"/>
        <v>345.962374184</v>
      </c>
      <c r="BJ85" s="693">
        <f t="shared" si="32"/>
        <v>346.88921687499999</v>
      </c>
      <c r="BK85" s="693">
        <f t="shared" si="32"/>
        <v>347.81918560600002</v>
      </c>
      <c r="BL85" s="693">
        <f t="shared" si="32"/>
        <v>348.75209589600001</v>
      </c>
      <c r="BM85" s="693">
        <f t="shared" si="32"/>
        <v>349.687850217</v>
      </c>
      <c r="BN85" s="693">
        <f t="shared" si="32"/>
        <v>350.62652744799999</v>
      </c>
      <c r="BO85" s="693">
        <f t="shared" si="32"/>
        <v>351.56811803900001</v>
      </c>
      <c r="BP85" s="693">
        <f t="shared" si="32"/>
        <v>352.51270158900002</v>
      </c>
      <c r="BQ85" s="693">
        <f t="shared" si="32"/>
        <v>353.46035806999998</v>
      </c>
      <c r="BR85" s="693">
        <f t="shared" si="32"/>
        <v>354.41081158100002</v>
      </c>
      <c r="BS85" s="693">
        <f t="shared" si="32"/>
        <v>355.364319792</v>
      </c>
      <c r="BT85" s="693">
        <f t="shared" ref="BT85:CI85" si="33">SUM(BT45:BT47)+BT43+BT54+BT59+BT60+BT53</f>
        <v>356.32060610200006</v>
      </c>
      <c r="BU85" s="693">
        <f t="shared" si="33"/>
        <v>357.27992917300003</v>
      </c>
      <c r="BV85" s="693">
        <f t="shared" si="33"/>
        <v>358.24219050400001</v>
      </c>
      <c r="BW85" s="693">
        <f t="shared" si="33"/>
        <v>359.20720151500001</v>
      </c>
      <c r="BX85" s="693">
        <f t="shared" si="33"/>
        <v>360.17540209499998</v>
      </c>
      <c r="BY85" s="693">
        <f t="shared" si="33"/>
        <v>361.14651409599998</v>
      </c>
      <c r="BZ85" s="693">
        <f t="shared" si="33"/>
        <v>362.12052849700001</v>
      </c>
      <c r="CA85" s="693">
        <f t="shared" si="33"/>
        <v>363.09752667800001</v>
      </c>
      <c r="CB85" s="693">
        <f t="shared" si="33"/>
        <v>364.07759046799998</v>
      </c>
      <c r="CC85" s="693">
        <f t="shared" si="33"/>
        <v>365.06043989900002</v>
      </c>
      <c r="CD85" s="693">
        <f t="shared" si="33"/>
        <v>366.04633785000004</v>
      </c>
      <c r="CE85" s="693">
        <f t="shared" si="33"/>
        <v>367.03527614000006</v>
      </c>
      <c r="CF85" s="693">
        <f t="shared" si="33"/>
        <v>368.027064811</v>
      </c>
      <c r="CG85" s="693">
        <f t="shared" si="33"/>
        <v>369.02178605200004</v>
      </c>
      <c r="CH85" s="693">
        <f t="shared" si="33"/>
        <v>370.01961394300002</v>
      </c>
      <c r="CI85" s="693">
        <f t="shared" si="33"/>
        <v>371.02035801300002</v>
      </c>
      <c r="CK85" s="1401"/>
    </row>
    <row r="86" spans="1:89" s="1400" customFormat="1" ht="28.5">
      <c r="A86" s="1391"/>
      <c r="B86" s="694" t="s">
        <v>500</v>
      </c>
      <c r="C86" s="695" t="s">
        <v>501</v>
      </c>
      <c r="D86" s="591" t="s">
        <v>79</v>
      </c>
      <c r="E86" s="695" t="s">
        <v>146</v>
      </c>
      <c r="F86" s="696">
        <v>2</v>
      </c>
      <c r="G86" s="697">
        <v>0.4</v>
      </c>
      <c r="H86" s="697">
        <v>0.45</v>
      </c>
      <c r="I86" s="697">
        <v>0.8</v>
      </c>
      <c r="J86" s="697">
        <v>0.91</v>
      </c>
      <c r="K86" s="697">
        <v>0.92</v>
      </c>
      <c r="L86" s="697">
        <v>0.96</v>
      </c>
      <c r="M86" s="698">
        <v>1.01</v>
      </c>
      <c r="N86" s="698">
        <v>1.1100000000000001</v>
      </c>
      <c r="O86" s="698">
        <v>1.17</v>
      </c>
      <c r="P86" s="698">
        <v>1.17</v>
      </c>
      <c r="Q86" s="698">
        <v>1.2</v>
      </c>
      <c r="R86" s="698">
        <v>1.29</v>
      </c>
      <c r="S86" s="698">
        <v>1.42</v>
      </c>
      <c r="T86" s="698">
        <v>1.45</v>
      </c>
      <c r="U86" s="698">
        <v>1.44</v>
      </c>
      <c r="V86" s="698">
        <v>1.58</v>
      </c>
      <c r="W86" s="698">
        <v>1.64</v>
      </c>
      <c r="X86" s="698">
        <v>1.64</v>
      </c>
      <c r="Y86" s="698">
        <v>1.73</v>
      </c>
      <c r="Z86" s="698">
        <v>1.76</v>
      </c>
      <c r="AA86" s="698">
        <v>1.85</v>
      </c>
      <c r="AB86" s="698">
        <v>1.85</v>
      </c>
      <c r="AC86" s="698">
        <v>1.94</v>
      </c>
      <c r="AD86" s="698">
        <v>1.95</v>
      </c>
      <c r="AE86" s="698">
        <v>1.99</v>
      </c>
      <c r="AF86" s="698">
        <v>1.96</v>
      </c>
      <c r="AG86" s="698">
        <v>2.1</v>
      </c>
      <c r="AH86" s="698">
        <v>2.15</v>
      </c>
      <c r="AI86" s="698">
        <v>2.21</v>
      </c>
      <c r="AJ86" s="698">
        <v>2.25</v>
      </c>
      <c r="AK86" s="698">
        <v>2.37</v>
      </c>
      <c r="AL86" s="698">
        <v>2.29</v>
      </c>
      <c r="AM86" s="698">
        <v>2.46</v>
      </c>
      <c r="AN86" s="698">
        <v>2.44</v>
      </c>
      <c r="AO86" s="698">
        <v>2.44</v>
      </c>
      <c r="AP86" s="698">
        <v>2.57</v>
      </c>
      <c r="AQ86" s="698">
        <v>2.57</v>
      </c>
      <c r="AR86" s="698">
        <v>2.5299999999999998</v>
      </c>
      <c r="AS86" s="698">
        <v>2.66</v>
      </c>
      <c r="AT86" s="698">
        <v>2.64</v>
      </c>
      <c r="AU86" s="698">
        <v>2.89</v>
      </c>
      <c r="AV86" s="698">
        <v>2.96</v>
      </c>
      <c r="AW86" s="698">
        <v>2.84</v>
      </c>
      <c r="AX86" s="698">
        <v>2.94</v>
      </c>
      <c r="AY86" s="698">
        <v>2.9</v>
      </c>
      <c r="AZ86" s="698">
        <v>3.1</v>
      </c>
      <c r="BA86" s="698">
        <v>3.12</v>
      </c>
      <c r="BB86" s="698">
        <v>3.14</v>
      </c>
      <c r="BC86" s="698">
        <v>3.27</v>
      </c>
      <c r="BD86" s="698">
        <v>3.32</v>
      </c>
      <c r="BE86" s="698">
        <v>3.29</v>
      </c>
      <c r="BF86" s="698">
        <v>3.49</v>
      </c>
      <c r="BG86" s="698">
        <v>3.53</v>
      </c>
      <c r="BH86" s="698">
        <v>3.45</v>
      </c>
      <c r="BI86" s="698">
        <v>3.62</v>
      </c>
      <c r="BJ86" s="698">
        <v>3.62</v>
      </c>
      <c r="BK86" s="698">
        <v>3.64</v>
      </c>
      <c r="BL86" s="698">
        <v>3.65</v>
      </c>
      <c r="BM86" s="698">
        <v>3.76</v>
      </c>
      <c r="BN86" s="698">
        <v>3.85</v>
      </c>
      <c r="BO86" s="698">
        <v>3.78</v>
      </c>
      <c r="BP86" s="698">
        <v>3.76</v>
      </c>
      <c r="BQ86" s="698">
        <v>3.9</v>
      </c>
      <c r="BR86" s="698">
        <v>3.93</v>
      </c>
      <c r="BS86" s="698">
        <v>4.12</v>
      </c>
      <c r="BT86" s="698">
        <v>4.0199999999999996</v>
      </c>
      <c r="BU86" s="698">
        <v>4.25</v>
      </c>
      <c r="BV86" s="698">
        <v>4.3099999999999996</v>
      </c>
      <c r="BW86" s="698">
        <v>4.17</v>
      </c>
      <c r="BX86" s="698">
        <v>4.3</v>
      </c>
      <c r="BY86" s="698">
        <v>4.4000000000000004</v>
      </c>
      <c r="BZ86" s="698">
        <v>4.41</v>
      </c>
      <c r="CA86" s="698">
        <v>4.6100000000000003</v>
      </c>
      <c r="CB86" s="698">
        <v>4.5</v>
      </c>
      <c r="CC86" s="698">
        <v>4.8099999999999996</v>
      </c>
      <c r="CD86" s="698">
        <v>4.76</v>
      </c>
      <c r="CE86" s="698">
        <v>4.71</v>
      </c>
      <c r="CF86" s="698">
        <v>4.83</v>
      </c>
      <c r="CG86" s="698">
        <v>4.9800000000000004</v>
      </c>
      <c r="CH86" s="698">
        <v>5.05</v>
      </c>
      <c r="CI86" s="699">
        <v>5.22</v>
      </c>
    </row>
    <row r="87" spans="1:89" s="1400" customFormat="1">
      <c r="A87" s="1391"/>
      <c r="B87" s="700" t="s">
        <v>502</v>
      </c>
      <c r="C87" s="701" t="s">
        <v>503</v>
      </c>
      <c r="D87" s="599" t="s">
        <v>79</v>
      </c>
      <c r="E87" s="701" t="s">
        <v>146</v>
      </c>
      <c r="F87" s="702">
        <v>2</v>
      </c>
      <c r="G87" s="703">
        <v>6.89</v>
      </c>
      <c r="H87" s="703">
        <v>7.11</v>
      </c>
      <c r="I87" s="703">
        <v>10.36</v>
      </c>
      <c r="J87" s="703">
        <v>10.039999999999999</v>
      </c>
      <c r="K87" s="703">
        <v>8.99</v>
      </c>
      <c r="L87" s="703">
        <v>8.8699999999999992</v>
      </c>
      <c r="M87" s="704">
        <v>9.0299999999999994</v>
      </c>
      <c r="N87" s="704">
        <v>9.33</v>
      </c>
      <c r="O87" s="704">
        <v>9.76</v>
      </c>
      <c r="P87" s="704">
        <v>9.57</v>
      </c>
      <c r="Q87" s="704">
        <v>9.85</v>
      </c>
      <c r="R87" s="704">
        <v>10.48</v>
      </c>
      <c r="S87" s="704">
        <v>10.54</v>
      </c>
      <c r="T87" s="704">
        <v>10.48</v>
      </c>
      <c r="U87" s="704">
        <v>10.49</v>
      </c>
      <c r="V87" s="704">
        <v>11.08</v>
      </c>
      <c r="W87" s="704">
        <v>11.69</v>
      </c>
      <c r="X87" s="704">
        <v>11.12</v>
      </c>
      <c r="Y87" s="704">
        <v>11.28</v>
      </c>
      <c r="Z87" s="704">
        <v>11.16</v>
      </c>
      <c r="AA87" s="704">
        <v>12.17</v>
      </c>
      <c r="AB87" s="704">
        <v>11.29</v>
      </c>
      <c r="AC87" s="704">
        <v>11.73</v>
      </c>
      <c r="AD87" s="704">
        <v>11.92</v>
      </c>
      <c r="AE87" s="704">
        <v>11.78</v>
      </c>
      <c r="AF87" s="704">
        <v>11.52</v>
      </c>
      <c r="AG87" s="704">
        <v>12.08</v>
      </c>
      <c r="AH87" s="704">
        <v>11.72</v>
      </c>
      <c r="AI87" s="704">
        <v>12.09</v>
      </c>
      <c r="AJ87" s="704">
        <v>11.81</v>
      </c>
      <c r="AK87" s="704">
        <v>12.03</v>
      </c>
      <c r="AL87" s="704">
        <v>11.87</v>
      </c>
      <c r="AM87" s="704">
        <v>12.16</v>
      </c>
      <c r="AN87" s="704">
        <v>12.16</v>
      </c>
      <c r="AO87" s="704">
        <v>12.06</v>
      </c>
      <c r="AP87" s="704">
        <v>12.38</v>
      </c>
      <c r="AQ87" s="704">
        <v>11.89</v>
      </c>
      <c r="AR87" s="704">
        <v>11.26</v>
      </c>
      <c r="AS87" s="704">
        <v>12.31</v>
      </c>
      <c r="AT87" s="704">
        <v>11.71</v>
      </c>
      <c r="AU87" s="704">
        <v>12.66</v>
      </c>
      <c r="AV87" s="704">
        <v>12.27</v>
      </c>
      <c r="AW87" s="704">
        <v>11.97</v>
      </c>
      <c r="AX87" s="704">
        <v>11.93</v>
      </c>
      <c r="AY87" s="704">
        <v>11.8</v>
      </c>
      <c r="AZ87" s="704">
        <v>12.61</v>
      </c>
      <c r="BA87" s="704">
        <v>12.17</v>
      </c>
      <c r="BB87" s="704">
        <v>12.76</v>
      </c>
      <c r="BC87" s="704">
        <v>12.5</v>
      </c>
      <c r="BD87" s="704">
        <v>12.56</v>
      </c>
      <c r="BE87" s="704">
        <v>13.01</v>
      </c>
      <c r="BF87" s="704">
        <v>12.59</v>
      </c>
      <c r="BG87" s="704">
        <v>12.66</v>
      </c>
      <c r="BH87" s="704">
        <v>12.95</v>
      </c>
      <c r="BI87" s="704">
        <v>12.99</v>
      </c>
      <c r="BJ87" s="704">
        <v>12.73</v>
      </c>
      <c r="BK87" s="704">
        <v>12.75</v>
      </c>
      <c r="BL87" s="704">
        <v>12.88</v>
      </c>
      <c r="BM87" s="704">
        <v>12.89</v>
      </c>
      <c r="BN87" s="704">
        <v>13.1</v>
      </c>
      <c r="BO87" s="704">
        <v>12.67</v>
      </c>
      <c r="BP87" s="704">
        <v>12.64</v>
      </c>
      <c r="BQ87" s="704">
        <v>12.6</v>
      </c>
      <c r="BR87" s="704">
        <v>12.95</v>
      </c>
      <c r="BS87" s="704">
        <v>12.74</v>
      </c>
      <c r="BT87" s="704">
        <v>12.34</v>
      </c>
      <c r="BU87" s="704">
        <v>13.05</v>
      </c>
      <c r="BV87" s="704">
        <v>13.36</v>
      </c>
      <c r="BW87" s="704">
        <v>12.73</v>
      </c>
      <c r="BX87" s="704">
        <v>13.04</v>
      </c>
      <c r="BY87" s="704">
        <v>13.18</v>
      </c>
      <c r="BZ87" s="704">
        <v>13.05</v>
      </c>
      <c r="CA87" s="704">
        <v>13.82</v>
      </c>
      <c r="CB87" s="704">
        <v>13.53</v>
      </c>
      <c r="CC87" s="704">
        <v>13.81</v>
      </c>
      <c r="CD87" s="704">
        <v>13.83</v>
      </c>
      <c r="CE87" s="704">
        <v>13.7</v>
      </c>
      <c r="CF87" s="704">
        <v>13.7</v>
      </c>
      <c r="CG87" s="704">
        <v>14.56</v>
      </c>
      <c r="CH87" s="704">
        <v>14.37</v>
      </c>
      <c r="CI87" s="705">
        <v>14.88</v>
      </c>
    </row>
    <row r="88" spans="1:89" s="1400" customFormat="1">
      <c r="A88" s="1391"/>
      <c r="B88" s="700" t="s">
        <v>504</v>
      </c>
      <c r="C88" s="701" t="s">
        <v>294</v>
      </c>
      <c r="D88" s="599" t="s">
        <v>505</v>
      </c>
      <c r="E88" s="701" t="s">
        <v>146</v>
      </c>
      <c r="F88" s="702">
        <v>2</v>
      </c>
      <c r="G88" s="706">
        <f>G86+G87</f>
        <v>7.29</v>
      </c>
      <c r="H88" s="706">
        <f t="shared" ref="H88:BS88" si="34">H86+H87</f>
        <v>7.5600000000000005</v>
      </c>
      <c r="I88" s="706">
        <f t="shared" si="34"/>
        <v>11.16</v>
      </c>
      <c r="J88" s="706">
        <f t="shared" si="34"/>
        <v>10.95</v>
      </c>
      <c r="K88" s="706">
        <f t="shared" si="34"/>
        <v>9.91</v>
      </c>
      <c r="L88" s="706">
        <f t="shared" si="34"/>
        <v>9.8299999999999983</v>
      </c>
      <c r="M88" s="707">
        <f t="shared" si="34"/>
        <v>10.039999999999999</v>
      </c>
      <c r="N88" s="707">
        <f t="shared" si="34"/>
        <v>10.44</v>
      </c>
      <c r="O88" s="707">
        <f t="shared" si="34"/>
        <v>10.93</v>
      </c>
      <c r="P88" s="707">
        <f t="shared" si="34"/>
        <v>10.74</v>
      </c>
      <c r="Q88" s="707">
        <f t="shared" si="34"/>
        <v>11.049999999999999</v>
      </c>
      <c r="R88" s="707">
        <f t="shared" si="34"/>
        <v>11.77</v>
      </c>
      <c r="S88" s="707">
        <f t="shared" si="34"/>
        <v>11.959999999999999</v>
      </c>
      <c r="T88" s="707">
        <f t="shared" si="34"/>
        <v>11.93</v>
      </c>
      <c r="U88" s="707">
        <f t="shared" si="34"/>
        <v>11.93</v>
      </c>
      <c r="V88" s="707">
        <f t="shared" si="34"/>
        <v>12.66</v>
      </c>
      <c r="W88" s="707">
        <f t="shared" si="34"/>
        <v>13.33</v>
      </c>
      <c r="X88" s="707">
        <f t="shared" si="34"/>
        <v>12.76</v>
      </c>
      <c r="Y88" s="707">
        <f t="shared" si="34"/>
        <v>13.01</v>
      </c>
      <c r="Z88" s="707">
        <f t="shared" si="34"/>
        <v>12.92</v>
      </c>
      <c r="AA88" s="707">
        <f t="shared" si="34"/>
        <v>14.02</v>
      </c>
      <c r="AB88" s="707">
        <f t="shared" si="34"/>
        <v>13.139999999999999</v>
      </c>
      <c r="AC88" s="707">
        <f t="shared" si="34"/>
        <v>13.67</v>
      </c>
      <c r="AD88" s="707">
        <f t="shared" si="34"/>
        <v>13.87</v>
      </c>
      <c r="AE88" s="707">
        <f t="shared" si="34"/>
        <v>13.77</v>
      </c>
      <c r="AF88" s="707">
        <f t="shared" si="34"/>
        <v>13.48</v>
      </c>
      <c r="AG88" s="707">
        <f t="shared" si="34"/>
        <v>14.18</v>
      </c>
      <c r="AH88" s="707">
        <f t="shared" si="34"/>
        <v>13.870000000000001</v>
      </c>
      <c r="AI88" s="707">
        <f t="shared" si="34"/>
        <v>14.3</v>
      </c>
      <c r="AJ88" s="707">
        <f t="shared" si="34"/>
        <v>14.06</v>
      </c>
      <c r="AK88" s="707">
        <f t="shared" si="34"/>
        <v>14.399999999999999</v>
      </c>
      <c r="AL88" s="707">
        <f t="shared" si="34"/>
        <v>14.16</v>
      </c>
      <c r="AM88" s="707">
        <f t="shared" si="34"/>
        <v>14.620000000000001</v>
      </c>
      <c r="AN88" s="707">
        <f t="shared" si="34"/>
        <v>14.6</v>
      </c>
      <c r="AO88" s="707">
        <f t="shared" si="34"/>
        <v>14.5</v>
      </c>
      <c r="AP88" s="707">
        <f t="shared" si="34"/>
        <v>14.950000000000001</v>
      </c>
      <c r="AQ88" s="707">
        <f t="shared" si="34"/>
        <v>14.46</v>
      </c>
      <c r="AR88" s="707">
        <f t="shared" si="34"/>
        <v>13.79</v>
      </c>
      <c r="AS88" s="707">
        <f t="shared" si="34"/>
        <v>14.97</v>
      </c>
      <c r="AT88" s="707">
        <f t="shared" si="34"/>
        <v>14.350000000000001</v>
      </c>
      <c r="AU88" s="707">
        <f t="shared" si="34"/>
        <v>15.55</v>
      </c>
      <c r="AV88" s="707">
        <f t="shared" si="34"/>
        <v>15.23</v>
      </c>
      <c r="AW88" s="707">
        <f t="shared" si="34"/>
        <v>14.81</v>
      </c>
      <c r="AX88" s="707">
        <f t="shared" si="34"/>
        <v>14.87</v>
      </c>
      <c r="AY88" s="707">
        <f t="shared" si="34"/>
        <v>14.700000000000001</v>
      </c>
      <c r="AZ88" s="707">
        <f t="shared" si="34"/>
        <v>15.709999999999999</v>
      </c>
      <c r="BA88" s="707">
        <f t="shared" si="34"/>
        <v>15.29</v>
      </c>
      <c r="BB88" s="707">
        <f t="shared" si="34"/>
        <v>15.9</v>
      </c>
      <c r="BC88" s="707">
        <f t="shared" si="34"/>
        <v>15.77</v>
      </c>
      <c r="BD88" s="707">
        <f t="shared" si="34"/>
        <v>15.88</v>
      </c>
      <c r="BE88" s="707">
        <f t="shared" si="34"/>
        <v>16.3</v>
      </c>
      <c r="BF88" s="707">
        <f t="shared" si="34"/>
        <v>16.079999999999998</v>
      </c>
      <c r="BG88" s="707">
        <f t="shared" si="34"/>
        <v>16.190000000000001</v>
      </c>
      <c r="BH88" s="707">
        <f t="shared" si="34"/>
        <v>16.399999999999999</v>
      </c>
      <c r="BI88" s="707">
        <f t="shared" si="34"/>
        <v>16.61</v>
      </c>
      <c r="BJ88" s="707">
        <f t="shared" si="34"/>
        <v>16.350000000000001</v>
      </c>
      <c r="BK88" s="707">
        <f t="shared" si="34"/>
        <v>16.39</v>
      </c>
      <c r="BL88" s="707">
        <f t="shared" si="34"/>
        <v>16.53</v>
      </c>
      <c r="BM88" s="707">
        <f t="shared" si="34"/>
        <v>16.649999999999999</v>
      </c>
      <c r="BN88" s="707">
        <f t="shared" si="34"/>
        <v>16.95</v>
      </c>
      <c r="BO88" s="707">
        <f t="shared" si="34"/>
        <v>16.45</v>
      </c>
      <c r="BP88" s="707">
        <f t="shared" si="34"/>
        <v>16.399999999999999</v>
      </c>
      <c r="BQ88" s="707">
        <f t="shared" si="34"/>
        <v>16.5</v>
      </c>
      <c r="BR88" s="707">
        <f t="shared" si="34"/>
        <v>16.88</v>
      </c>
      <c r="BS88" s="707">
        <f t="shared" si="34"/>
        <v>16.86</v>
      </c>
      <c r="BT88" s="707">
        <f t="shared" ref="BT88:CI88" si="35">BT86+BT87</f>
        <v>16.36</v>
      </c>
      <c r="BU88" s="707">
        <f t="shared" si="35"/>
        <v>17.3</v>
      </c>
      <c r="BV88" s="707">
        <f t="shared" si="35"/>
        <v>17.669999999999998</v>
      </c>
      <c r="BW88" s="707">
        <f t="shared" si="35"/>
        <v>16.899999999999999</v>
      </c>
      <c r="BX88" s="707">
        <f t="shared" si="35"/>
        <v>17.34</v>
      </c>
      <c r="BY88" s="707">
        <f t="shared" si="35"/>
        <v>17.579999999999998</v>
      </c>
      <c r="BZ88" s="707">
        <f t="shared" si="35"/>
        <v>17.46</v>
      </c>
      <c r="CA88" s="707">
        <f t="shared" si="35"/>
        <v>18.43</v>
      </c>
      <c r="CB88" s="707">
        <f t="shared" si="35"/>
        <v>18.03</v>
      </c>
      <c r="CC88" s="707">
        <f t="shared" si="35"/>
        <v>18.62</v>
      </c>
      <c r="CD88" s="707">
        <f t="shared" si="35"/>
        <v>18.59</v>
      </c>
      <c r="CE88" s="707">
        <f t="shared" si="35"/>
        <v>18.41</v>
      </c>
      <c r="CF88" s="707">
        <f t="shared" si="35"/>
        <v>18.53</v>
      </c>
      <c r="CG88" s="707">
        <f t="shared" si="35"/>
        <v>19.54</v>
      </c>
      <c r="CH88" s="707">
        <f t="shared" si="35"/>
        <v>19.419999999999998</v>
      </c>
      <c r="CI88" s="708">
        <f t="shared" si="35"/>
        <v>20.100000000000001</v>
      </c>
    </row>
    <row r="89" spans="1:89" s="1400" customFormat="1">
      <c r="A89" s="1391"/>
      <c r="B89" s="1131" t="s">
        <v>506</v>
      </c>
      <c r="C89" s="1132" t="s">
        <v>507</v>
      </c>
      <c r="D89" s="1133" t="s">
        <v>508</v>
      </c>
      <c r="E89" s="1132" t="s">
        <v>146</v>
      </c>
      <c r="F89" s="1134">
        <v>2</v>
      </c>
      <c r="G89" s="709">
        <f>G42-G85</f>
        <v>-44.430000000000007</v>
      </c>
      <c r="H89" s="709">
        <f t="shared" ref="H89:BS89" si="36">H42-H85</f>
        <v>-47.939999999999941</v>
      </c>
      <c r="I89" s="709">
        <f t="shared" si="36"/>
        <v>-77.467208299999953</v>
      </c>
      <c r="J89" s="709">
        <f t="shared" si="36"/>
        <v>-58.550437880000061</v>
      </c>
      <c r="K89" s="709">
        <f t="shared" si="36"/>
        <v>-50.942421360000026</v>
      </c>
      <c r="L89" s="709">
        <f t="shared" si="36"/>
        <v>-37.093329849999975</v>
      </c>
      <c r="M89" s="710">
        <f t="shared" si="36"/>
        <v>-40.415104530000008</v>
      </c>
      <c r="N89" s="710">
        <f t="shared" si="36"/>
        <v>-41.181342930000028</v>
      </c>
      <c r="O89" s="710">
        <f t="shared" si="36"/>
        <v>-41.961396929999921</v>
      </c>
      <c r="P89" s="710">
        <f t="shared" si="36"/>
        <v>-42.773378219999984</v>
      </c>
      <c r="Q89" s="710">
        <f t="shared" si="36"/>
        <v>-62.370210650000047</v>
      </c>
      <c r="R89" s="710">
        <f t="shared" si="36"/>
        <v>-66.839370759999952</v>
      </c>
      <c r="S89" s="710">
        <f t="shared" si="36"/>
        <v>-71.256250749999992</v>
      </c>
      <c r="T89" s="710">
        <f t="shared" si="36"/>
        <v>-75.646760449999931</v>
      </c>
      <c r="U89" s="710">
        <f t="shared" si="36"/>
        <v>-80.026526390000015</v>
      </c>
      <c r="V89" s="710">
        <f t="shared" si="36"/>
        <v>-84.411157550000041</v>
      </c>
      <c r="W89" s="710">
        <f t="shared" si="36"/>
        <v>-87.419920600000012</v>
      </c>
      <c r="X89" s="710">
        <f t="shared" si="36"/>
        <v>-90.43645848999995</v>
      </c>
      <c r="Y89" s="710">
        <f t="shared" si="36"/>
        <v>-93.454870319999941</v>
      </c>
      <c r="Z89" s="710">
        <f t="shared" si="36"/>
        <v>-95.478651709999951</v>
      </c>
      <c r="AA89" s="710">
        <f t="shared" si="36"/>
        <v>-99.51005387999993</v>
      </c>
      <c r="AB89" s="710">
        <f t="shared" si="36"/>
        <v>-100.3652435699999</v>
      </c>
      <c r="AC89" s="710">
        <f t="shared" si="36"/>
        <v>-101.17229471099995</v>
      </c>
      <c r="AD89" s="710">
        <f t="shared" si="36"/>
        <v>-102.000265071</v>
      </c>
      <c r="AE89" s="710">
        <f t="shared" si="36"/>
        <v>-102.817518812</v>
      </c>
      <c r="AF89" s="710">
        <f t="shared" si="36"/>
        <v>-103.65221055299997</v>
      </c>
      <c r="AG89" s="710">
        <f t="shared" si="36"/>
        <v>-104.313496934</v>
      </c>
      <c r="AH89" s="710">
        <f t="shared" si="36"/>
        <v>-104.98486945400003</v>
      </c>
      <c r="AI89" s="710">
        <f t="shared" si="36"/>
        <v>-105.65819609500005</v>
      </c>
      <c r="AJ89" s="710">
        <f t="shared" si="36"/>
        <v>-106.33350882600007</v>
      </c>
      <c r="AK89" s="710">
        <f t="shared" si="36"/>
        <v>-107.01126785699995</v>
      </c>
      <c r="AL89" s="710">
        <f t="shared" si="36"/>
        <v>-108.012948827</v>
      </c>
      <c r="AM89" s="710">
        <f t="shared" si="36"/>
        <v>-109.00815313800001</v>
      </c>
      <c r="AN89" s="710">
        <f t="shared" si="36"/>
        <v>-110.016693229</v>
      </c>
      <c r="AO89" s="710">
        <f t="shared" si="36"/>
        <v>-111.01871524000001</v>
      </c>
      <c r="AP89" s="710">
        <f t="shared" si="36"/>
        <v>-112.09411409000001</v>
      </c>
      <c r="AQ89" s="710">
        <f t="shared" si="36"/>
        <v>-113.01295244099998</v>
      </c>
      <c r="AR89" s="710">
        <f t="shared" si="36"/>
        <v>-113.99503986199994</v>
      </c>
      <c r="AS89" s="710">
        <f t="shared" si="36"/>
        <v>-114.980607943</v>
      </c>
      <c r="AT89" s="710">
        <f t="shared" si="36"/>
        <v>-115.969550803</v>
      </c>
      <c r="AU89" s="710">
        <f t="shared" si="36"/>
        <v>-116.96184668400002</v>
      </c>
      <c r="AV89" s="710">
        <f t="shared" si="36"/>
        <v>-117.99755926500001</v>
      </c>
      <c r="AW89" s="710">
        <f t="shared" si="36"/>
        <v>-119.026581975</v>
      </c>
      <c r="AX89" s="710">
        <f t="shared" si="36"/>
        <v>-120.06848591599999</v>
      </c>
      <c r="AY89" s="710">
        <f t="shared" si="36"/>
        <v>-121.10335066699992</v>
      </c>
      <c r="AZ89" s="710">
        <f t="shared" si="36"/>
        <v>-122.15108386799994</v>
      </c>
      <c r="BA89" s="710">
        <f t="shared" si="36"/>
        <v>-123.16167807799997</v>
      </c>
      <c r="BB89" s="710">
        <f t="shared" si="36"/>
        <v>-124.17529869899994</v>
      </c>
      <c r="BC89" s="710">
        <f t="shared" si="36"/>
        <v>-125.18167831</v>
      </c>
      <c r="BD89" s="710">
        <f t="shared" si="36"/>
        <v>-126.201068701</v>
      </c>
      <c r="BE89" s="710">
        <f t="shared" si="36"/>
        <v>-127.223549091</v>
      </c>
      <c r="BF89" s="710">
        <f t="shared" si="36"/>
        <v>-128.288763002</v>
      </c>
      <c r="BG89" s="710">
        <f t="shared" si="36"/>
        <v>-129.34713774299996</v>
      </c>
      <c r="BH89" s="710">
        <f t="shared" si="36"/>
        <v>-130.41822790399993</v>
      </c>
      <c r="BI89" s="710">
        <f t="shared" si="36"/>
        <v>-131.48237418399992</v>
      </c>
      <c r="BJ89" s="710">
        <f t="shared" si="36"/>
        <v>-132.559216875</v>
      </c>
      <c r="BK89" s="710">
        <f t="shared" si="36"/>
        <v>-132.63918560600001</v>
      </c>
      <c r="BL89" s="710">
        <f t="shared" si="36"/>
        <v>-134.71209589599999</v>
      </c>
      <c r="BM89" s="710">
        <f t="shared" si="36"/>
        <v>-135.79785021699999</v>
      </c>
      <c r="BN89" s="710">
        <f t="shared" si="36"/>
        <v>-136.87652744799996</v>
      </c>
      <c r="BO89" s="710">
        <f t="shared" si="36"/>
        <v>-137.96811803899996</v>
      </c>
      <c r="BP89" s="710">
        <f t="shared" si="36"/>
        <v>-139.02270158899998</v>
      </c>
      <c r="BQ89" s="710">
        <f t="shared" si="36"/>
        <v>-140.08035806999996</v>
      </c>
      <c r="BR89" s="710">
        <f t="shared" si="36"/>
        <v>-141.14081158100001</v>
      </c>
      <c r="BS89" s="710">
        <f t="shared" si="36"/>
        <v>-142.20431979199995</v>
      </c>
      <c r="BT89" s="710">
        <f t="shared" ref="BT89:CI89" si="37">BT42-BT85</f>
        <v>-143.27060610200002</v>
      </c>
      <c r="BU89" s="710">
        <f t="shared" si="37"/>
        <v>-144.37992917300002</v>
      </c>
      <c r="BV89" s="710">
        <f t="shared" si="37"/>
        <v>-145.48219050399999</v>
      </c>
      <c r="BW89" s="710">
        <f t="shared" si="37"/>
        <v>-146.59720151499997</v>
      </c>
      <c r="BX89" s="710">
        <f t="shared" si="37"/>
        <v>-147.70540209499998</v>
      </c>
      <c r="BY89" s="710">
        <f t="shared" si="37"/>
        <v>-148.82651409599995</v>
      </c>
      <c r="BZ89" s="710">
        <f t="shared" si="37"/>
        <v>-149.95052849699997</v>
      </c>
      <c r="CA89" s="710">
        <f t="shared" si="37"/>
        <v>-151.06752667800001</v>
      </c>
      <c r="CB89" s="710">
        <f t="shared" si="37"/>
        <v>-152.19759046799996</v>
      </c>
      <c r="CC89" s="710">
        <f t="shared" si="37"/>
        <v>-153.32043989899998</v>
      </c>
      <c r="CD89" s="710">
        <f t="shared" si="37"/>
        <v>-154.45633785000004</v>
      </c>
      <c r="CE89" s="710">
        <f t="shared" si="37"/>
        <v>-155.59527614000004</v>
      </c>
      <c r="CF89" s="710">
        <f t="shared" si="37"/>
        <v>-156.72706481099996</v>
      </c>
      <c r="CG89" s="710">
        <f t="shared" si="37"/>
        <v>-157.87178605200003</v>
      </c>
      <c r="CH89" s="710">
        <f t="shared" si="37"/>
        <v>-159.00961394300001</v>
      </c>
      <c r="CI89" s="711">
        <f t="shared" si="37"/>
        <v>-160.16035801299998</v>
      </c>
    </row>
    <row r="90" spans="1:89" s="1400" customFormat="1" ht="15" thickBot="1">
      <c r="A90" s="1391"/>
      <c r="B90" s="1131" t="s">
        <v>509</v>
      </c>
      <c r="C90" s="1132" t="s">
        <v>510</v>
      </c>
      <c r="D90" s="1133" t="s">
        <v>511</v>
      </c>
      <c r="E90" s="1132" t="s">
        <v>146</v>
      </c>
      <c r="F90" s="1134">
        <v>2</v>
      </c>
      <c r="G90" s="1130">
        <f>G25-G44</f>
        <v>-2.2999999999999998</v>
      </c>
      <c r="H90" s="1130">
        <f t="shared" ref="H90:BS90" si="38">H25-H44</f>
        <v>-2.2999999999999998</v>
      </c>
      <c r="I90" s="1130">
        <f t="shared" si="38"/>
        <v>-2.2999999999999998</v>
      </c>
      <c r="J90" s="1130">
        <f t="shared" si="38"/>
        <v>-2.2999999999999998</v>
      </c>
      <c r="K90" s="1130">
        <f t="shared" si="38"/>
        <v>-2.2999999999999998</v>
      </c>
      <c r="L90" s="1130">
        <f t="shared" si="38"/>
        <v>-2.2999999999999998</v>
      </c>
      <c r="M90" s="1130">
        <f t="shared" si="38"/>
        <v>-2.2999999999999998</v>
      </c>
      <c r="N90" s="1130">
        <f t="shared" si="38"/>
        <v>-2.2999999999999998</v>
      </c>
      <c r="O90" s="1130">
        <f t="shared" si="38"/>
        <v>-2.2999999999999998</v>
      </c>
      <c r="P90" s="1130">
        <f t="shared" si="38"/>
        <v>-2.2999999999999998</v>
      </c>
      <c r="Q90" s="1130">
        <f t="shared" si="38"/>
        <v>-2.2999999999999998</v>
      </c>
      <c r="R90" s="1130">
        <f t="shared" si="38"/>
        <v>-2.2999999999999998</v>
      </c>
      <c r="S90" s="1130">
        <f t="shared" si="38"/>
        <v>-2.2999999999999998</v>
      </c>
      <c r="T90" s="1130">
        <f t="shared" si="38"/>
        <v>-2.2999999999999998</v>
      </c>
      <c r="U90" s="1130">
        <f t="shared" si="38"/>
        <v>-2.2999999999999998</v>
      </c>
      <c r="V90" s="1130">
        <f t="shared" si="38"/>
        <v>-2.2999999999999998</v>
      </c>
      <c r="W90" s="1130">
        <f t="shared" si="38"/>
        <v>-2.2999999999999998</v>
      </c>
      <c r="X90" s="1130">
        <f t="shared" si="38"/>
        <v>-2.2999999999999998</v>
      </c>
      <c r="Y90" s="1130">
        <f t="shared" si="38"/>
        <v>-2.2999999999999998</v>
      </c>
      <c r="Z90" s="1130">
        <f t="shared" si="38"/>
        <v>-2.2999999999999998</v>
      </c>
      <c r="AA90" s="1130">
        <f t="shared" si="38"/>
        <v>-2.2999999999999998</v>
      </c>
      <c r="AB90" s="1130">
        <f t="shared" si="38"/>
        <v>-2.2999999999999998</v>
      </c>
      <c r="AC90" s="1130">
        <f t="shared" si="38"/>
        <v>-2.2999999999999998</v>
      </c>
      <c r="AD90" s="1130">
        <f t="shared" si="38"/>
        <v>-2.2999999999999998</v>
      </c>
      <c r="AE90" s="1130">
        <f t="shared" si="38"/>
        <v>-2.2999999999999998</v>
      </c>
      <c r="AF90" s="1130">
        <f t="shared" si="38"/>
        <v>-2.2999999999999998</v>
      </c>
      <c r="AG90" s="1130">
        <f t="shared" si="38"/>
        <v>-2.2999999999999998</v>
      </c>
      <c r="AH90" s="1130">
        <f t="shared" si="38"/>
        <v>-2.2999999999999998</v>
      </c>
      <c r="AI90" s="1130">
        <f t="shared" si="38"/>
        <v>-2.2999999999999998</v>
      </c>
      <c r="AJ90" s="1130">
        <f t="shared" si="38"/>
        <v>-2.2999999999999998</v>
      </c>
      <c r="AK90" s="1130">
        <f t="shared" si="38"/>
        <v>-2.2999999999999998</v>
      </c>
      <c r="AL90" s="1130">
        <f t="shared" si="38"/>
        <v>-2.2999999999999998</v>
      </c>
      <c r="AM90" s="1130">
        <f t="shared" si="38"/>
        <v>-2.2999999999999998</v>
      </c>
      <c r="AN90" s="1130">
        <f t="shared" si="38"/>
        <v>-2.2999999999999998</v>
      </c>
      <c r="AO90" s="1130">
        <f t="shared" si="38"/>
        <v>-2.2999999999999998</v>
      </c>
      <c r="AP90" s="1130">
        <f t="shared" si="38"/>
        <v>-2.2999999999999998</v>
      </c>
      <c r="AQ90" s="1130">
        <f t="shared" si="38"/>
        <v>-2.2999999999999998</v>
      </c>
      <c r="AR90" s="1130">
        <f t="shared" si="38"/>
        <v>-2.2999999999999998</v>
      </c>
      <c r="AS90" s="1130">
        <f t="shared" si="38"/>
        <v>-2.2999999999999998</v>
      </c>
      <c r="AT90" s="1130">
        <f t="shared" si="38"/>
        <v>-2.2999999999999998</v>
      </c>
      <c r="AU90" s="1130">
        <f t="shared" si="38"/>
        <v>-2.2999999999999998</v>
      </c>
      <c r="AV90" s="1130">
        <f t="shared" si="38"/>
        <v>-2.2999999999999998</v>
      </c>
      <c r="AW90" s="1130">
        <f t="shared" si="38"/>
        <v>-2.2999999999999998</v>
      </c>
      <c r="AX90" s="1130">
        <f t="shared" si="38"/>
        <v>-2.2999999999999998</v>
      </c>
      <c r="AY90" s="1130">
        <f t="shared" si="38"/>
        <v>-2.2999999999999998</v>
      </c>
      <c r="AZ90" s="1130">
        <f t="shared" si="38"/>
        <v>-2.2999999999999998</v>
      </c>
      <c r="BA90" s="1130">
        <f t="shared" si="38"/>
        <v>-2.2999999999999998</v>
      </c>
      <c r="BB90" s="1130">
        <f t="shared" si="38"/>
        <v>-2.2999999999999998</v>
      </c>
      <c r="BC90" s="1130">
        <f t="shared" si="38"/>
        <v>-2.2999999999999998</v>
      </c>
      <c r="BD90" s="1130">
        <f t="shared" si="38"/>
        <v>-2.2999999999999998</v>
      </c>
      <c r="BE90" s="1130">
        <f t="shared" si="38"/>
        <v>-2.2999999999999998</v>
      </c>
      <c r="BF90" s="1130">
        <f t="shared" si="38"/>
        <v>-2.2999999999999998</v>
      </c>
      <c r="BG90" s="1130">
        <f t="shared" si="38"/>
        <v>-2.2999999999999998</v>
      </c>
      <c r="BH90" s="1130">
        <f t="shared" si="38"/>
        <v>-2.2999999999999998</v>
      </c>
      <c r="BI90" s="1130">
        <f t="shared" si="38"/>
        <v>-2.2999999999999998</v>
      </c>
      <c r="BJ90" s="1130">
        <f t="shared" si="38"/>
        <v>-2.2999999999999998</v>
      </c>
      <c r="BK90" s="1130">
        <f t="shared" si="38"/>
        <v>-2.2999999999999998</v>
      </c>
      <c r="BL90" s="1130">
        <f t="shared" si="38"/>
        <v>-2.2999999999999998</v>
      </c>
      <c r="BM90" s="1130">
        <f t="shared" si="38"/>
        <v>-2.2999999999999998</v>
      </c>
      <c r="BN90" s="1130">
        <f t="shared" si="38"/>
        <v>-2.2999999999999998</v>
      </c>
      <c r="BO90" s="1130">
        <f t="shared" si="38"/>
        <v>-2.2999999999999998</v>
      </c>
      <c r="BP90" s="1130">
        <f t="shared" si="38"/>
        <v>-2.2999999999999998</v>
      </c>
      <c r="BQ90" s="1130">
        <f t="shared" si="38"/>
        <v>-2.2999999999999998</v>
      </c>
      <c r="BR90" s="1130">
        <f t="shared" si="38"/>
        <v>-2.2999999999999998</v>
      </c>
      <c r="BS90" s="1130">
        <f t="shared" si="38"/>
        <v>-2.2999999999999998</v>
      </c>
      <c r="BT90" s="1130">
        <f t="shared" ref="BT90:CI90" si="39">BT25-BT44</f>
        <v>-2.2999999999999998</v>
      </c>
      <c r="BU90" s="1130">
        <f t="shared" si="39"/>
        <v>-2.2999999999999998</v>
      </c>
      <c r="BV90" s="1130">
        <f t="shared" si="39"/>
        <v>-2.2999999999999998</v>
      </c>
      <c r="BW90" s="1130">
        <f t="shared" si="39"/>
        <v>-2.2999999999999998</v>
      </c>
      <c r="BX90" s="1130">
        <f t="shared" si="39"/>
        <v>-2.2999999999999998</v>
      </c>
      <c r="BY90" s="1130">
        <f t="shared" si="39"/>
        <v>-2.2999999999999998</v>
      </c>
      <c r="BZ90" s="1130">
        <f t="shared" si="39"/>
        <v>-2.2999999999999998</v>
      </c>
      <c r="CA90" s="1130">
        <f t="shared" si="39"/>
        <v>-2.2999999999999998</v>
      </c>
      <c r="CB90" s="1130">
        <f t="shared" si="39"/>
        <v>-2.2999999999999998</v>
      </c>
      <c r="CC90" s="1130">
        <f t="shared" si="39"/>
        <v>-2.2999999999999998</v>
      </c>
      <c r="CD90" s="1130">
        <f t="shared" si="39"/>
        <v>-2.2999999999999998</v>
      </c>
      <c r="CE90" s="1130">
        <f t="shared" si="39"/>
        <v>-2.2999999999999998</v>
      </c>
      <c r="CF90" s="1130">
        <f t="shared" si="39"/>
        <v>-2.2999999999999998</v>
      </c>
      <c r="CG90" s="1130">
        <f t="shared" si="39"/>
        <v>-2.2999999999999998</v>
      </c>
      <c r="CH90" s="1130">
        <f t="shared" si="39"/>
        <v>-2.2999999999999998</v>
      </c>
      <c r="CI90" s="1130">
        <f t="shared" si="39"/>
        <v>-2.2999999999999998</v>
      </c>
    </row>
    <row r="91" spans="1:89" s="1400" customFormat="1" ht="15" thickBot="1">
      <c r="A91" s="1391"/>
      <c r="B91" s="712" t="s">
        <v>512</v>
      </c>
      <c r="C91" s="713" t="s">
        <v>303</v>
      </c>
      <c r="D91" s="714" t="s">
        <v>513</v>
      </c>
      <c r="E91" s="713" t="s">
        <v>146</v>
      </c>
      <c r="F91" s="715">
        <v>2</v>
      </c>
      <c r="G91" s="716">
        <f>G89-G88</f>
        <v>-51.720000000000006</v>
      </c>
      <c r="H91" s="716">
        <f t="shared" ref="H91:BS91" si="40">H89-H88</f>
        <v>-55.499999999999943</v>
      </c>
      <c r="I91" s="716">
        <f t="shared" si="40"/>
        <v>-88.62720829999995</v>
      </c>
      <c r="J91" s="716">
        <f t="shared" si="40"/>
        <v>-69.500437880000064</v>
      </c>
      <c r="K91" s="716">
        <f t="shared" si="40"/>
        <v>-60.852421360000022</v>
      </c>
      <c r="L91" s="716">
        <f t="shared" si="40"/>
        <v>-46.923329849999973</v>
      </c>
      <c r="M91" s="717">
        <f t="shared" si="40"/>
        <v>-50.455104530000007</v>
      </c>
      <c r="N91" s="717">
        <f t="shared" si="40"/>
        <v>-51.621342930000026</v>
      </c>
      <c r="O91" s="717">
        <f t="shared" si="40"/>
        <v>-52.891396929999921</v>
      </c>
      <c r="P91" s="717">
        <f t="shared" si="40"/>
        <v>-53.513378219999986</v>
      </c>
      <c r="Q91" s="717">
        <f t="shared" si="40"/>
        <v>-73.420210650000044</v>
      </c>
      <c r="R91" s="717">
        <f t="shared" si="40"/>
        <v>-78.609370759999948</v>
      </c>
      <c r="S91" s="717">
        <f t="shared" si="40"/>
        <v>-83.216250749999986</v>
      </c>
      <c r="T91" s="717">
        <f t="shared" si="40"/>
        <v>-87.576760449999938</v>
      </c>
      <c r="U91" s="717">
        <f t="shared" si="40"/>
        <v>-91.956526390000022</v>
      </c>
      <c r="V91" s="717">
        <f t="shared" si="40"/>
        <v>-97.071157550000038</v>
      </c>
      <c r="W91" s="717">
        <f t="shared" si="40"/>
        <v>-100.74992060000001</v>
      </c>
      <c r="X91" s="717">
        <f t="shared" si="40"/>
        <v>-103.19645848999996</v>
      </c>
      <c r="Y91" s="717">
        <f t="shared" si="40"/>
        <v>-106.46487031999995</v>
      </c>
      <c r="Z91" s="717">
        <f t="shared" si="40"/>
        <v>-108.39865170999995</v>
      </c>
      <c r="AA91" s="717">
        <f t="shared" si="40"/>
        <v>-113.53005387999993</v>
      </c>
      <c r="AB91" s="717">
        <f t="shared" si="40"/>
        <v>-113.50524356999991</v>
      </c>
      <c r="AC91" s="717">
        <f t="shared" si="40"/>
        <v>-114.84229471099995</v>
      </c>
      <c r="AD91" s="717">
        <f t="shared" si="40"/>
        <v>-115.87026507100001</v>
      </c>
      <c r="AE91" s="717">
        <f t="shared" si="40"/>
        <v>-116.587518812</v>
      </c>
      <c r="AF91" s="717">
        <f t="shared" si="40"/>
        <v>-117.13221055299998</v>
      </c>
      <c r="AG91" s="717">
        <f t="shared" si="40"/>
        <v>-118.49349693400001</v>
      </c>
      <c r="AH91" s="717">
        <f t="shared" si="40"/>
        <v>-118.85486945400004</v>
      </c>
      <c r="AI91" s="717">
        <f t="shared" si="40"/>
        <v>-119.95819609500005</v>
      </c>
      <c r="AJ91" s="717">
        <f t="shared" si="40"/>
        <v>-120.39350882600007</v>
      </c>
      <c r="AK91" s="717">
        <f t="shared" si="40"/>
        <v>-121.41126785699996</v>
      </c>
      <c r="AL91" s="717">
        <f t="shared" si="40"/>
        <v>-122.172948827</v>
      </c>
      <c r="AM91" s="717">
        <f t="shared" si="40"/>
        <v>-123.62815313800002</v>
      </c>
      <c r="AN91" s="717">
        <f t="shared" si="40"/>
        <v>-124.61669322899999</v>
      </c>
      <c r="AO91" s="717">
        <f t="shared" si="40"/>
        <v>-125.51871524000001</v>
      </c>
      <c r="AP91" s="717">
        <f t="shared" si="40"/>
        <v>-127.04411409000001</v>
      </c>
      <c r="AQ91" s="717">
        <f t="shared" si="40"/>
        <v>-127.47295244099999</v>
      </c>
      <c r="AR91" s="717">
        <f t="shared" si="40"/>
        <v>-127.78503986199993</v>
      </c>
      <c r="AS91" s="717">
        <f t="shared" si="40"/>
        <v>-129.95060794299999</v>
      </c>
      <c r="AT91" s="717">
        <f t="shared" si="40"/>
        <v>-130.319550803</v>
      </c>
      <c r="AU91" s="717">
        <f t="shared" si="40"/>
        <v>-132.51184668400003</v>
      </c>
      <c r="AV91" s="717">
        <f t="shared" si="40"/>
        <v>-133.227559265</v>
      </c>
      <c r="AW91" s="717">
        <f t="shared" si="40"/>
        <v>-133.836581975</v>
      </c>
      <c r="AX91" s="717">
        <f t="shared" si="40"/>
        <v>-134.93848591599999</v>
      </c>
      <c r="AY91" s="717">
        <f t="shared" si="40"/>
        <v>-135.8033506669999</v>
      </c>
      <c r="AZ91" s="717">
        <f t="shared" si="40"/>
        <v>-137.86108386799995</v>
      </c>
      <c r="BA91" s="717">
        <f t="shared" si="40"/>
        <v>-138.45167807799996</v>
      </c>
      <c r="BB91" s="717">
        <f t="shared" si="40"/>
        <v>-140.07529869899994</v>
      </c>
      <c r="BC91" s="717">
        <f t="shared" si="40"/>
        <v>-140.95167831000001</v>
      </c>
      <c r="BD91" s="717">
        <f t="shared" si="40"/>
        <v>-142.08106870099999</v>
      </c>
      <c r="BE91" s="717">
        <f t="shared" si="40"/>
        <v>-143.52354909100001</v>
      </c>
      <c r="BF91" s="717">
        <f t="shared" si="40"/>
        <v>-144.36876300199998</v>
      </c>
      <c r="BG91" s="717">
        <f t="shared" si="40"/>
        <v>-145.53713774299996</v>
      </c>
      <c r="BH91" s="717">
        <f t="shared" si="40"/>
        <v>-146.81822790399994</v>
      </c>
      <c r="BI91" s="717">
        <f t="shared" si="40"/>
        <v>-148.09237418399994</v>
      </c>
      <c r="BJ91" s="717">
        <f t="shared" si="40"/>
        <v>-148.909216875</v>
      </c>
      <c r="BK91" s="717">
        <f t="shared" si="40"/>
        <v>-149.029185606</v>
      </c>
      <c r="BL91" s="717">
        <f t="shared" si="40"/>
        <v>-151.242095896</v>
      </c>
      <c r="BM91" s="717">
        <f t="shared" si="40"/>
        <v>-152.447850217</v>
      </c>
      <c r="BN91" s="717">
        <f t="shared" si="40"/>
        <v>-153.82652744799995</v>
      </c>
      <c r="BO91" s="717">
        <f t="shared" si="40"/>
        <v>-154.41811803899995</v>
      </c>
      <c r="BP91" s="717">
        <f t="shared" si="40"/>
        <v>-155.42270158899998</v>
      </c>
      <c r="BQ91" s="717">
        <f t="shared" si="40"/>
        <v>-156.58035806999996</v>
      </c>
      <c r="BR91" s="717">
        <f t="shared" si="40"/>
        <v>-158.020811581</v>
      </c>
      <c r="BS91" s="717">
        <f t="shared" si="40"/>
        <v>-159.06431979199994</v>
      </c>
      <c r="BT91" s="717">
        <f t="shared" ref="BT91:CI91" si="41">BT89-BT88</f>
        <v>-159.630606102</v>
      </c>
      <c r="BU91" s="717">
        <f t="shared" si="41"/>
        <v>-161.67992917300003</v>
      </c>
      <c r="BV91" s="717">
        <f t="shared" si="41"/>
        <v>-163.15219050399998</v>
      </c>
      <c r="BW91" s="717">
        <f t="shared" si="41"/>
        <v>-163.49720151499997</v>
      </c>
      <c r="BX91" s="717">
        <f t="shared" si="41"/>
        <v>-165.04540209499999</v>
      </c>
      <c r="BY91" s="717">
        <f t="shared" si="41"/>
        <v>-166.40651409599997</v>
      </c>
      <c r="BZ91" s="717">
        <f t="shared" si="41"/>
        <v>-167.41052849699997</v>
      </c>
      <c r="CA91" s="717">
        <f t="shared" si="41"/>
        <v>-169.49752667800001</v>
      </c>
      <c r="CB91" s="717">
        <f t="shared" si="41"/>
        <v>-170.22759046799996</v>
      </c>
      <c r="CC91" s="717">
        <f t="shared" si="41"/>
        <v>-171.94043989899998</v>
      </c>
      <c r="CD91" s="717">
        <f t="shared" si="41"/>
        <v>-173.04633785000004</v>
      </c>
      <c r="CE91" s="717">
        <f t="shared" si="41"/>
        <v>-174.00527614000003</v>
      </c>
      <c r="CF91" s="717">
        <f t="shared" si="41"/>
        <v>-175.25706481099996</v>
      </c>
      <c r="CG91" s="717">
        <f t="shared" si="41"/>
        <v>-177.41178605200002</v>
      </c>
      <c r="CH91" s="717">
        <f t="shared" si="41"/>
        <v>-178.42961394299999</v>
      </c>
      <c r="CI91" s="718">
        <f t="shared" si="41"/>
        <v>-180.26035801299997</v>
      </c>
    </row>
    <row r="92" spans="1:89" ht="15" thickBot="1">
      <c r="B92" s="719"/>
      <c r="C92" s="720"/>
      <c r="D92" s="60"/>
      <c r="E92" s="720"/>
      <c r="F92" s="721"/>
      <c r="G92" s="722"/>
      <c r="H92" s="722"/>
      <c r="I92" s="722"/>
      <c r="J92" s="722"/>
      <c r="K92" s="722"/>
      <c r="L92" s="722"/>
      <c r="M92" s="722"/>
      <c r="N92" s="722"/>
      <c r="O92" s="722"/>
      <c r="P92" s="722"/>
      <c r="Q92" s="722"/>
      <c r="R92" s="722"/>
      <c r="S92" s="722"/>
      <c r="T92" s="722"/>
      <c r="U92" s="722"/>
      <c r="V92" s="722"/>
      <c r="W92" s="722"/>
      <c r="X92" s="722"/>
      <c r="Y92" s="722"/>
      <c r="Z92" s="722"/>
      <c r="AA92" s="722"/>
      <c r="AB92" s="722"/>
      <c r="AC92" s="722"/>
      <c r="AD92" s="722"/>
      <c r="AE92" s="722"/>
      <c r="AF92" s="722"/>
      <c r="AG92" s="722"/>
      <c r="AH92" s="722"/>
      <c r="AI92" s="722"/>
      <c r="AJ92" s="722"/>
      <c r="AK92" s="722"/>
      <c r="AL92" s="722"/>
      <c r="AM92" s="722"/>
      <c r="AN92" s="722"/>
      <c r="AO92" s="722"/>
      <c r="AP92" s="722"/>
      <c r="AQ92" s="722"/>
      <c r="AR92" s="722"/>
      <c r="AS92" s="722"/>
      <c r="AT92" s="722"/>
      <c r="AU92" s="722"/>
      <c r="AV92" s="722"/>
      <c r="AW92" s="722"/>
      <c r="AX92" s="722"/>
      <c r="AY92" s="722"/>
      <c r="AZ92" s="722"/>
      <c r="BA92" s="722"/>
      <c r="BB92" s="722"/>
      <c r="BC92" s="722"/>
      <c r="BD92" s="722"/>
      <c r="BE92" s="722"/>
      <c r="BF92" s="722"/>
      <c r="BG92" s="722"/>
      <c r="BH92" s="722"/>
      <c r="BI92" s="722"/>
      <c r="BJ92" s="722"/>
      <c r="BK92" s="722"/>
      <c r="BL92" s="722"/>
      <c r="BM92" s="722"/>
      <c r="BN92" s="722"/>
      <c r="BO92" s="722"/>
      <c r="BP92" s="722"/>
      <c r="BQ92" s="722"/>
      <c r="BR92" s="722"/>
      <c r="BS92" s="722"/>
      <c r="BT92" s="722"/>
      <c r="BU92" s="722"/>
      <c r="BV92" s="722"/>
      <c r="BW92" s="722"/>
      <c r="BX92" s="722"/>
      <c r="BY92" s="722"/>
      <c r="BZ92" s="722"/>
      <c r="CA92" s="722"/>
      <c r="CB92" s="722"/>
      <c r="CC92" s="722"/>
      <c r="CD92" s="722"/>
      <c r="CE92" s="722"/>
      <c r="CF92" s="722"/>
      <c r="CG92" s="722"/>
      <c r="CH92" s="722"/>
      <c r="CI92" s="722"/>
    </row>
    <row r="93" spans="1:89" ht="15.75" thickBot="1">
      <c r="B93" s="723" t="s">
        <v>349</v>
      </c>
      <c r="C93" s="1417" t="s">
        <v>115</v>
      </c>
      <c r="D93" s="60"/>
      <c r="E93" s="720"/>
      <c r="F93" s="721"/>
      <c r="G93" s="722">
        <v>0.1</v>
      </c>
      <c r="H93" s="722"/>
      <c r="I93" s="722"/>
      <c r="J93" s="722"/>
      <c r="K93" s="722"/>
      <c r="L93" s="722"/>
      <c r="M93" s="722"/>
      <c r="N93" s="722"/>
      <c r="O93" s="722"/>
      <c r="P93" s="722"/>
      <c r="Q93" s="722"/>
      <c r="R93" s="722"/>
      <c r="S93" s="722"/>
      <c r="T93" s="722"/>
      <c r="U93" s="722"/>
      <c r="V93" s="722"/>
      <c r="W93" s="722"/>
      <c r="X93" s="722"/>
      <c r="Y93" s="722"/>
      <c r="Z93" s="722"/>
      <c r="AA93" s="722"/>
      <c r="AB93" s="722"/>
      <c r="AC93" s="722"/>
      <c r="AD93" s="722"/>
      <c r="AE93" s="722"/>
      <c r="AF93" s="722"/>
      <c r="AG93" s="722"/>
      <c r="AH93" s="722"/>
      <c r="AI93" s="722"/>
      <c r="AJ93" s="722"/>
      <c r="AK93" s="722"/>
      <c r="AL93" s="722"/>
      <c r="AM93" s="722"/>
      <c r="AN93" s="722"/>
      <c r="AO93" s="722"/>
      <c r="AP93" s="722"/>
      <c r="AQ93" s="722"/>
      <c r="AR93" s="722"/>
      <c r="AS93" s="722"/>
      <c r="AT93" s="722"/>
      <c r="AU93" s="722"/>
      <c r="AV93" s="722"/>
      <c r="AW93" s="722"/>
      <c r="AX93" s="722"/>
      <c r="AY93" s="722"/>
      <c r="AZ93" s="722"/>
      <c r="BA93" s="722"/>
      <c r="BB93" s="722"/>
      <c r="BC93" s="722"/>
      <c r="BD93" s="722"/>
      <c r="BE93" s="722"/>
      <c r="BF93" s="722"/>
      <c r="BG93" s="722"/>
      <c r="BH93" s="722"/>
      <c r="BI93" s="722"/>
      <c r="BJ93" s="722"/>
      <c r="BK93" s="722"/>
      <c r="BL93" s="722"/>
      <c r="BM93" s="722"/>
      <c r="BN93" s="722"/>
      <c r="BO93" s="722"/>
      <c r="BP93" s="722"/>
      <c r="BQ93" s="722"/>
      <c r="BR93" s="722"/>
      <c r="BS93" s="722"/>
      <c r="BT93" s="722"/>
      <c r="BU93" s="722"/>
      <c r="BV93" s="722"/>
      <c r="BW93" s="722"/>
      <c r="BX93" s="722"/>
      <c r="BY93" s="722"/>
      <c r="BZ93" s="722"/>
      <c r="CA93" s="722"/>
      <c r="CB93" s="722"/>
      <c r="CC93" s="722"/>
      <c r="CD93" s="722"/>
      <c r="CE93" s="722"/>
      <c r="CF93" s="722"/>
      <c r="CG93" s="722"/>
      <c r="CH93" s="722"/>
      <c r="CI93" s="722"/>
    </row>
    <row r="94" spans="1:89" ht="15.75" thickBot="1">
      <c r="B94" s="724" t="s">
        <v>356</v>
      </c>
      <c r="C94" s="725" t="s">
        <v>514</v>
      </c>
      <c r="D94" s="725" t="s">
        <v>515</v>
      </c>
      <c r="E94" s="725" t="s">
        <v>117</v>
      </c>
      <c r="F94" s="726" t="s">
        <v>118</v>
      </c>
      <c r="G94" s="727" t="s">
        <v>119</v>
      </c>
      <c r="H94" s="727" t="s">
        <v>120</v>
      </c>
      <c r="I94" s="727" t="s">
        <v>121</v>
      </c>
      <c r="J94" s="727" t="s">
        <v>122</v>
      </c>
      <c r="K94" s="727" t="s">
        <v>123</v>
      </c>
      <c r="L94" s="727" t="s">
        <v>124</v>
      </c>
      <c r="M94" s="725" t="s">
        <v>125</v>
      </c>
      <c r="N94" s="725" t="s">
        <v>126</v>
      </c>
      <c r="O94" s="725" t="s">
        <v>127</v>
      </c>
      <c r="P94" s="725" t="s">
        <v>128</v>
      </c>
      <c r="Q94" s="725" t="s">
        <v>129</v>
      </c>
      <c r="R94" s="725" t="s">
        <v>130</v>
      </c>
      <c r="S94" s="725" t="s">
        <v>157</v>
      </c>
      <c r="T94" s="725" t="s">
        <v>158</v>
      </c>
      <c r="U94" s="725" t="s">
        <v>159</v>
      </c>
      <c r="V94" s="725" t="s">
        <v>160</v>
      </c>
      <c r="W94" s="725" t="s">
        <v>131</v>
      </c>
      <c r="X94" s="725" t="s">
        <v>161</v>
      </c>
      <c r="Y94" s="725" t="s">
        <v>162</v>
      </c>
      <c r="Z94" s="725" t="s">
        <v>163</v>
      </c>
      <c r="AA94" s="725" t="s">
        <v>164</v>
      </c>
      <c r="AB94" s="725" t="s">
        <v>132</v>
      </c>
      <c r="AC94" s="725" t="s">
        <v>165</v>
      </c>
      <c r="AD94" s="725" t="s">
        <v>166</v>
      </c>
      <c r="AE94" s="725" t="s">
        <v>167</v>
      </c>
      <c r="AF94" s="725" t="s">
        <v>168</v>
      </c>
      <c r="AG94" s="725" t="s">
        <v>133</v>
      </c>
      <c r="AH94" s="725" t="s">
        <v>169</v>
      </c>
      <c r="AI94" s="725" t="s">
        <v>170</v>
      </c>
      <c r="AJ94" s="725" t="s">
        <v>171</v>
      </c>
      <c r="AK94" s="725" t="s">
        <v>172</v>
      </c>
      <c r="AL94" s="725" t="s">
        <v>134</v>
      </c>
      <c r="AM94" s="725" t="s">
        <v>173</v>
      </c>
      <c r="AN94" s="725" t="s">
        <v>174</v>
      </c>
      <c r="AO94" s="725" t="s">
        <v>175</v>
      </c>
      <c r="AP94" s="725" t="s">
        <v>176</v>
      </c>
      <c r="AQ94" s="725" t="s">
        <v>135</v>
      </c>
      <c r="AR94" s="725" t="s">
        <v>177</v>
      </c>
      <c r="AS94" s="725" t="s">
        <v>178</v>
      </c>
      <c r="AT94" s="725" t="s">
        <v>179</v>
      </c>
      <c r="AU94" s="725" t="s">
        <v>180</v>
      </c>
      <c r="AV94" s="725" t="s">
        <v>136</v>
      </c>
      <c r="AW94" s="725" t="s">
        <v>181</v>
      </c>
      <c r="AX94" s="725" t="s">
        <v>182</v>
      </c>
      <c r="AY94" s="725" t="s">
        <v>183</v>
      </c>
      <c r="AZ94" s="725" t="s">
        <v>184</v>
      </c>
      <c r="BA94" s="725" t="s">
        <v>137</v>
      </c>
      <c r="BB94" s="725" t="s">
        <v>185</v>
      </c>
      <c r="BC94" s="725" t="s">
        <v>186</v>
      </c>
      <c r="BD94" s="725" t="s">
        <v>187</v>
      </c>
      <c r="BE94" s="725" t="s">
        <v>188</v>
      </c>
      <c r="BF94" s="725" t="s">
        <v>138</v>
      </c>
      <c r="BG94" s="725" t="s">
        <v>189</v>
      </c>
      <c r="BH94" s="725" t="s">
        <v>190</v>
      </c>
      <c r="BI94" s="725" t="s">
        <v>191</v>
      </c>
      <c r="BJ94" s="725" t="s">
        <v>192</v>
      </c>
      <c r="BK94" s="725" t="s">
        <v>139</v>
      </c>
      <c r="BL94" s="725" t="s">
        <v>193</v>
      </c>
      <c r="BM94" s="725" t="s">
        <v>194</v>
      </c>
      <c r="BN94" s="725" t="s">
        <v>195</v>
      </c>
      <c r="BO94" s="725" t="s">
        <v>196</v>
      </c>
      <c r="BP94" s="725" t="s">
        <v>140</v>
      </c>
      <c r="BQ94" s="725" t="s">
        <v>197</v>
      </c>
      <c r="BR94" s="725" t="s">
        <v>198</v>
      </c>
      <c r="BS94" s="725" t="s">
        <v>199</v>
      </c>
      <c r="BT94" s="725" t="s">
        <v>200</v>
      </c>
      <c r="BU94" s="725" t="s">
        <v>141</v>
      </c>
      <c r="BV94" s="725" t="s">
        <v>201</v>
      </c>
      <c r="BW94" s="725" t="s">
        <v>202</v>
      </c>
      <c r="BX94" s="725" t="s">
        <v>203</v>
      </c>
      <c r="BY94" s="725" t="s">
        <v>204</v>
      </c>
      <c r="BZ94" s="725" t="s">
        <v>142</v>
      </c>
      <c r="CA94" s="725" t="s">
        <v>205</v>
      </c>
      <c r="CB94" s="725" t="s">
        <v>206</v>
      </c>
      <c r="CC94" s="725" t="s">
        <v>207</v>
      </c>
      <c r="CD94" s="725" t="s">
        <v>208</v>
      </c>
      <c r="CE94" s="725" t="s">
        <v>143</v>
      </c>
      <c r="CF94" s="725" t="s">
        <v>209</v>
      </c>
      <c r="CG94" s="725" t="s">
        <v>210</v>
      </c>
      <c r="CH94" s="725" t="s">
        <v>211</v>
      </c>
      <c r="CI94" s="728" t="s">
        <v>212</v>
      </c>
    </row>
    <row r="95" spans="1:89" ht="28.5">
      <c r="B95" s="737" t="s">
        <v>516</v>
      </c>
      <c r="C95" s="738" t="s">
        <v>517</v>
      </c>
      <c r="D95" s="738" t="s">
        <v>518</v>
      </c>
      <c r="E95" s="738" t="s">
        <v>146</v>
      </c>
      <c r="F95" s="739">
        <v>2</v>
      </c>
      <c r="G95" s="740"/>
      <c r="H95" s="741"/>
      <c r="I95" s="741"/>
      <c r="J95" s="741"/>
      <c r="K95" s="741"/>
      <c r="L95" s="741"/>
      <c r="M95" s="735"/>
      <c r="N95" s="735"/>
      <c r="O95" s="735"/>
      <c r="P95" s="735"/>
      <c r="Q95" s="735"/>
      <c r="R95" s="735"/>
      <c r="S95" s="735"/>
      <c r="T95" s="735"/>
      <c r="U95" s="735"/>
      <c r="V95" s="735"/>
      <c r="W95" s="735"/>
      <c r="X95" s="735"/>
      <c r="Y95" s="735"/>
      <c r="Z95" s="735"/>
      <c r="AA95" s="735"/>
      <c r="AB95" s="735"/>
      <c r="AC95" s="735"/>
      <c r="AD95" s="735"/>
      <c r="AE95" s="735"/>
      <c r="AF95" s="735"/>
      <c r="AG95" s="735"/>
      <c r="AH95" s="735"/>
      <c r="AI95" s="735"/>
      <c r="AJ95" s="735"/>
      <c r="AK95" s="735"/>
      <c r="AL95" s="735"/>
      <c r="AM95" s="735"/>
      <c r="AN95" s="735"/>
      <c r="AO95" s="735"/>
      <c r="AP95" s="735"/>
      <c r="AQ95" s="735"/>
      <c r="AR95" s="735"/>
      <c r="AS95" s="735"/>
      <c r="AT95" s="735"/>
      <c r="AU95" s="735"/>
      <c r="AV95" s="735"/>
      <c r="AW95" s="735"/>
      <c r="AX95" s="735"/>
      <c r="AY95" s="735"/>
      <c r="AZ95" s="735"/>
      <c r="BA95" s="735"/>
      <c r="BB95" s="735"/>
      <c r="BC95" s="735"/>
      <c r="BD95" s="735"/>
      <c r="BE95" s="735"/>
      <c r="BF95" s="735"/>
      <c r="BG95" s="735"/>
      <c r="BH95" s="735"/>
      <c r="BI95" s="735"/>
      <c r="BJ95" s="735"/>
      <c r="BK95" s="735"/>
      <c r="BL95" s="735"/>
      <c r="BM95" s="735"/>
      <c r="BN95" s="735"/>
      <c r="BO95" s="735"/>
      <c r="BP95" s="735"/>
      <c r="BQ95" s="735"/>
      <c r="BR95" s="735"/>
      <c r="BS95" s="735"/>
      <c r="BT95" s="735"/>
      <c r="BU95" s="735"/>
      <c r="BV95" s="735"/>
      <c r="BW95" s="735"/>
      <c r="BX95" s="735"/>
      <c r="BY95" s="735"/>
      <c r="BZ95" s="735"/>
      <c r="CA95" s="735"/>
      <c r="CB95" s="735"/>
      <c r="CC95" s="735"/>
      <c r="CD95" s="735"/>
      <c r="CE95" s="735"/>
      <c r="CF95" s="735"/>
      <c r="CG95" s="735"/>
      <c r="CH95" s="735"/>
      <c r="CI95" s="736"/>
    </row>
    <row r="96" spans="1:89">
      <c r="B96" s="729" t="s">
        <v>519</v>
      </c>
      <c r="C96" s="730" t="s">
        <v>520</v>
      </c>
      <c r="D96" s="730" t="s">
        <v>521</v>
      </c>
      <c r="E96" s="730" t="s">
        <v>146</v>
      </c>
      <c r="F96" s="731">
        <v>2</v>
      </c>
      <c r="G96" s="740"/>
      <c r="H96" s="741"/>
      <c r="I96" s="741"/>
      <c r="J96" s="741"/>
      <c r="K96" s="741"/>
      <c r="L96" s="741"/>
      <c r="M96" s="735"/>
      <c r="N96" s="735"/>
      <c r="O96" s="735"/>
      <c r="P96" s="735"/>
      <c r="Q96" s="735"/>
      <c r="R96" s="735"/>
      <c r="S96" s="735"/>
      <c r="T96" s="735"/>
      <c r="U96" s="735"/>
      <c r="V96" s="735"/>
      <c r="W96" s="735"/>
      <c r="X96" s="735"/>
      <c r="Y96" s="735"/>
      <c r="Z96" s="735"/>
      <c r="AA96" s="735"/>
      <c r="AB96" s="735"/>
      <c r="AC96" s="735"/>
      <c r="AD96" s="735"/>
      <c r="AE96" s="735"/>
      <c r="AF96" s="735"/>
      <c r="AG96" s="735"/>
      <c r="AH96" s="735"/>
      <c r="AI96" s="735"/>
      <c r="AJ96" s="735"/>
      <c r="AK96" s="735"/>
      <c r="AL96" s="735"/>
      <c r="AM96" s="735"/>
      <c r="AN96" s="735"/>
      <c r="AO96" s="735"/>
      <c r="AP96" s="735"/>
      <c r="AQ96" s="735"/>
      <c r="AR96" s="735"/>
      <c r="AS96" s="735"/>
      <c r="AT96" s="735"/>
      <c r="AU96" s="735"/>
      <c r="AV96" s="735"/>
      <c r="AW96" s="735"/>
      <c r="AX96" s="735"/>
      <c r="AY96" s="735"/>
      <c r="AZ96" s="735"/>
      <c r="BA96" s="735"/>
      <c r="BB96" s="735"/>
      <c r="BC96" s="735"/>
      <c r="BD96" s="735"/>
      <c r="BE96" s="735"/>
      <c r="BF96" s="735"/>
      <c r="BG96" s="735"/>
      <c r="BH96" s="735"/>
      <c r="BI96" s="735"/>
      <c r="BJ96" s="735"/>
      <c r="BK96" s="735"/>
      <c r="BL96" s="735"/>
      <c r="BM96" s="735"/>
      <c r="BN96" s="735"/>
      <c r="BO96" s="735"/>
      <c r="BP96" s="735"/>
      <c r="BQ96" s="735"/>
      <c r="BR96" s="735"/>
      <c r="BS96" s="735"/>
      <c r="BT96" s="735"/>
      <c r="BU96" s="735"/>
      <c r="BV96" s="735"/>
      <c r="BW96" s="735"/>
      <c r="BX96" s="735"/>
      <c r="BY96" s="735"/>
      <c r="BZ96" s="735"/>
      <c r="CA96" s="735"/>
      <c r="CB96" s="735"/>
      <c r="CC96" s="735"/>
      <c r="CD96" s="735"/>
      <c r="CE96" s="735"/>
      <c r="CF96" s="735"/>
      <c r="CG96" s="735"/>
      <c r="CH96" s="735"/>
      <c r="CI96" s="736"/>
    </row>
    <row r="97" spans="2:87" ht="28.5">
      <c r="B97" s="737" t="s">
        <v>522</v>
      </c>
      <c r="C97" s="738" t="s">
        <v>523</v>
      </c>
      <c r="D97" s="738" t="s">
        <v>524</v>
      </c>
      <c r="E97" s="738" t="s">
        <v>146</v>
      </c>
      <c r="F97" s="739">
        <v>2</v>
      </c>
      <c r="G97" s="740"/>
      <c r="H97" s="741"/>
      <c r="I97" s="741"/>
      <c r="J97" s="741"/>
      <c r="K97" s="741"/>
      <c r="L97" s="741"/>
      <c r="M97" s="735"/>
      <c r="N97" s="735"/>
      <c r="O97" s="735"/>
      <c r="P97" s="735"/>
      <c r="Q97" s="735"/>
      <c r="R97" s="735"/>
      <c r="S97" s="735"/>
      <c r="T97" s="735"/>
      <c r="U97" s="735"/>
      <c r="V97" s="735"/>
      <c r="W97" s="735"/>
      <c r="X97" s="735"/>
      <c r="Y97" s="735"/>
      <c r="Z97" s="735"/>
      <c r="AA97" s="735"/>
      <c r="AB97" s="735"/>
      <c r="AC97" s="735"/>
      <c r="AD97" s="735"/>
      <c r="AE97" s="735"/>
      <c r="AF97" s="735"/>
      <c r="AG97" s="735"/>
      <c r="AH97" s="735"/>
      <c r="AI97" s="735"/>
      <c r="AJ97" s="735"/>
      <c r="AK97" s="735"/>
      <c r="AL97" s="735"/>
      <c r="AM97" s="735"/>
      <c r="AN97" s="735"/>
      <c r="AO97" s="735"/>
      <c r="AP97" s="735"/>
      <c r="AQ97" s="735"/>
      <c r="AR97" s="735"/>
      <c r="AS97" s="735"/>
      <c r="AT97" s="735"/>
      <c r="AU97" s="735"/>
      <c r="AV97" s="735"/>
      <c r="AW97" s="735"/>
      <c r="AX97" s="735"/>
      <c r="AY97" s="735"/>
      <c r="AZ97" s="735"/>
      <c r="BA97" s="735"/>
      <c r="BB97" s="735"/>
      <c r="BC97" s="735"/>
      <c r="BD97" s="735"/>
      <c r="BE97" s="735"/>
      <c r="BF97" s="735"/>
      <c r="BG97" s="735"/>
      <c r="BH97" s="735"/>
      <c r="BI97" s="735"/>
      <c r="BJ97" s="735"/>
      <c r="BK97" s="735"/>
      <c r="BL97" s="735"/>
      <c r="BM97" s="735"/>
      <c r="BN97" s="735"/>
      <c r="BO97" s="735"/>
      <c r="BP97" s="735"/>
      <c r="BQ97" s="735"/>
      <c r="BR97" s="735"/>
      <c r="BS97" s="735"/>
      <c r="BT97" s="735"/>
      <c r="BU97" s="735"/>
      <c r="BV97" s="735"/>
      <c r="BW97" s="735"/>
      <c r="BX97" s="735"/>
      <c r="BY97" s="735"/>
      <c r="BZ97" s="735"/>
      <c r="CA97" s="735"/>
      <c r="CB97" s="735"/>
      <c r="CC97" s="735"/>
      <c r="CD97" s="735"/>
      <c r="CE97" s="735"/>
      <c r="CF97" s="735"/>
      <c r="CG97" s="735"/>
      <c r="CH97" s="735"/>
      <c r="CI97" s="736"/>
    </row>
    <row r="98" spans="2:87" ht="28.5">
      <c r="B98" s="737" t="s">
        <v>525</v>
      </c>
      <c r="C98" s="738" t="s">
        <v>526</v>
      </c>
      <c r="D98" s="738" t="s">
        <v>527</v>
      </c>
      <c r="E98" s="738" t="s">
        <v>146</v>
      </c>
      <c r="F98" s="739">
        <v>2</v>
      </c>
      <c r="G98" s="740"/>
      <c r="H98" s="741"/>
      <c r="I98" s="741"/>
      <c r="J98" s="741"/>
      <c r="K98" s="741"/>
      <c r="L98" s="741"/>
      <c r="M98" s="735"/>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35"/>
      <c r="AT98" s="735"/>
      <c r="AU98" s="735"/>
      <c r="AV98" s="735"/>
      <c r="AW98" s="735"/>
      <c r="AX98" s="735"/>
      <c r="AY98" s="735"/>
      <c r="AZ98" s="735"/>
      <c r="BA98" s="735"/>
      <c r="BB98" s="735"/>
      <c r="BC98" s="735"/>
      <c r="BD98" s="735"/>
      <c r="BE98" s="735"/>
      <c r="BF98" s="735"/>
      <c r="BG98" s="735"/>
      <c r="BH98" s="735"/>
      <c r="BI98" s="735"/>
      <c r="BJ98" s="735"/>
      <c r="BK98" s="735"/>
      <c r="BL98" s="735"/>
      <c r="BM98" s="735"/>
      <c r="BN98" s="735"/>
      <c r="BO98" s="735"/>
      <c r="BP98" s="735"/>
      <c r="BQ98" s="735"/>
      <c r="BR98" s="735"/>
      <c r="BS98" s="735"/>
      <c r="BT98" s="735"/>
      <c r="BU98" s="735"/>
      <c r="BV98" s="735"/>
      <c r="BW98" s="735"/>
      <c r="BX98" s="735"/>
      <c r="BY98" s="735"/>
      <c r="BZ98" s="735"/>
      <c r="CA98" s="735"/>
      <c r="CB98" s="735"/>
      <c r="CC98" s="735"/>
      <c r="CD98" s="735"/>
      <c r="CE98" s="735"/>
      <c r="CF98" s="735"/>
      <c r="CG98" s="735"/>
      <c r="CH98" s="735"/>
      <c r="CI98" s="736"/>
    </row>
    <row r="99" spans="2:87" ht="28.5">
      <c r="B99" s="737" t="s">
        <v>528</v>
      </c>
      <c r="C99" s="738" t="s">
        <v>529</v>
      </c>
      <c r="D99" s="738" t="s">
        <v>530</v>
      </c>
      <c r="E99" s="738" t="s">
        <v>146</v>
      </c>
      <c r="F99" s="739">
        <v>2</v>
      </c>
      <c r="G99" s="740"/>
      <c r="H99" s="741"/>
      <c r="I99" s="741"/>
      <c r="J99" s="741"/>
      <c r="K99" s="741"/>
      <c r="L99" s="741"/>
      <c r="M99" s="735"/>
      <c r="N99" s="735"/>
      <c r="O99" s="735"/>
      <c r="P99" s="735"/>
      <c r="Q99" s="735"/>
      <c r="R99" s="735"/>
      <c r="S99" s="735"/>
      <c r="T99" s="735"/>
      <c r="U99" s="735"/>
      <c r="V99" s="735"/>
      <c r="W99" s="735"/>
      <c r="X99" s="735"/>
      <c r="Y99" s="735"/>
      <c r="Z99" s="735"/>
      <c r="AA99" s="735"/>
      <c r="AB99" s="735"/>
      <c r="AC99" s="735"/>
      <c r="AD99" s="735"/>
      <c r="AE99" s="735"/>
      <c r="AF99" s="735"/>
      <c r="AG99" s="735"/>
      <c r="AH99" s="735"/>
      <c r="AI99" s="735"/>
      <c r="AJ99" s="735"/>
      <c r="AK99" s="735"/>
      <c r="AL99" s="735"/>
      <c r="AM99" s="735"/>
      <c r="AN99" s="735"/>
      <c r="AO99" s="735"/>
      <c r="AP99" s="735"/>
      <c r="AQ99" s="735"/>
      <c r="AR99" s="735"/>
      <c r="AS99" s="735"/>
      <c r="AT99" s="735"/>
      <c r="AU99" s="735"/>
      <c r="AV99" s="735"/>
      <c r="AW99" s="735"/>
      <c r="AX99" s="735"/>
      <c r="AY99" s="735"/>
      <c r="AZ99" s="735"/>
      <c r="BA99" s="735"/>
      <c r="BB99" s="735"/>
      <c r="BC99" s="735"/>
      <c r="BD99" s="735"/>
      <c r="BE99" s="735"/>
      <c r="BF99" s="735"/>
      <c r="BG99" s="735"/>
      <c r="BH99" s="735"/>
      <c r="BI99" s="735"/>
      <c r="BJ99" s="735"/>
      <c r="BK99" s="735"/>
      <c r="BL99" s="735"/>
      <c r="BM99" s="735"/>
      <c r="BN99" s="735"/>
      <c r="BO99" s="735"/>
      <c r="BP99" s="735"/>
      <c r="BQ99" s="735"/>
      <c r="BR99" s="735"/>
      <c r="BS99" s="735"/>
      <c r="BT99" s="735"/>
      <c r="BU99" s="735"/>
      <c r="BV99" s="735"/>
      <c r="BW99" s="735"/>
      <c r="BX99" s="735"/>
      <c r="BY99" s="735"/>
      <c r="BZ99" s="735"/>
      <c r="CA99" s="735"/>
      <c r="CB99" s="735"/>
      <c r="CC99" s="735"/>
      <c r="CD99" s="735"/>
      <c r="CE99" s="735"/>
      <c r="CF99" s="735"/>
      <c r="CG99" s="735"/>
      <c r="CH99" s="735"/>
      <c r="CI99" s="736"/>
    </row>
    <row r="100" spans="2:87" ht="28.5">
      <c r="B100" s="742" t="s">
        <v>531</v>
      </c>
      <c r="C100" s="743" t="s">
        <v>532</v>
      </c>
      <c r="D100" s="743" t="s">
        <v>533</v>
      </c>
      <c r="E100" s="743" t="s">
        <v>146</v>
      </c>
      <c r="F100" s="739">
        <v>2</v>
      </c>
      <c r="G100" s="740"/>
      <c r="H100" s="741"/>
      <c r="I100" s="741"/>
      <c r="J100" s="741"/>
      <c r="K100" s="741"/>
      <c r="L100" s="741"/>
      <c r="M100" s="735"/>
      <c r="N100" s="735"/>
      <c r="O100" s="735"/>
      <c r="P100" s="735"/>
      <c r="Q100" s="735"/>
      <c r="R100" s="735"/>
      <c r="S100" s="735"/>
      <c r="T100" s="735"/>
      <c r="U100" s="735"/>
      <c r="V100" s="735"/>
      <c r="W100" s="735"/>
      <c r="X100" s="735"/>
      <c r="Y100" s="735"/>
      <c r="Z100" s="735"/>
      <c r="AA100" s="735"/>
      <c r="AB100" s="735"/>
      <c r="AC100" s="735"/>
      <c r="AD100" s="735"/>
      <c r="AE100" s="735"/>
      <c r="AF100" s="735"/>
      <c r="AG100" s="735"/>
      <c r="AH100" s="735"/>
      <c r="AI100" s="735"/>
      <c r="AJ100" s="735"/>
      <c r="AK100" s="735"/>
      <c r="AL100" s="735"/>
      <c r="AM100" s="735"/>
      <c r="AN100" s="735"/>
      <c r="AO100" s="735"/>
      <c r="AP100" s="735"/>
      <c r="AQ100" s="735"/>
      <c r="AR100" s="735"/>
      <c r="AS100" s="735"/>
      <c r="AT100" s="735"/>
      <c r="AU100" s="735"/>
      <c r="AV100" s="735"/>
      <c r="AW100" s="735"/>
      <c r="AX100" s="735"/>
      <c r="AY100" s="735"/>
      <c r="AZ100" s="735"/>
      <c r="BA100" s="735"/>
      <c r="BB100" s="735"/>
      <c r="BC100" s="735"/>
      <c r="BD100" s="735"/>
      <c r="BE100" s="735"/>
      <c r="BF100" s="735"/>
      <c r="BG100" s="735"/>
      <c r="BH100" s="735"/>
      <c r="BI100" s="735"/>
      <c r="BJ100" s="735"/>
      <c r="BK100" s="735"/>
      <c r="BL100" s="735"/>
      <c r="BM100" s="735"/>
      <c r="BN100" s="735"/>
      <c r="BO100" s="735"/>
      <c r="BP100" s="735"/>
      <c r="BQ100" s="735"/>
      <c r="BR100" s="735"/>
      <c r="BS100" s="735"/>
      <c r="BT100" s="735"/>
      <c r="BU100" s="735"/>
      <c r="BV100" s="735"/>
      <c r="BW100" s="735"/>
      <c r="BX100" s="735"/>
      <c r="BY100" s="735"/>
      <c r="BZ100" s="735"/>
      <c r="CA100" s="735"/>
      <c r="CB100" s="735"/>
      <c r="CC100" s="735"/>
      <c r="CD100" s="735"/>
      <c r="CE100" s="735"/>
      <c r="CF100" s="735"/>
      <c r="CG100" s="735"/>
      <c r="CH100" s="735"/>
      <c r="CI100" s="736"/>
    </row>
    <row r="101" spans="2:87">
      <c r="B101" s="737" t="s">
        <v>534</v>
      </c>
      <c r="C101" s="738" t="s">
        <v>535</v>
      </c>
      <c r="D101" s="738" t="s">
        <v>536</v>
      </c>
      <c r="E101" s="738" t="s">
        <v>146</v>
      </c>
      <c r="F101" s="739">
        <v>2</v>
      </c>
      <c r="G101" s="740"/>
      <c r="H101" s="741"/>
      <c r="I101" s="741"/>
      <c r="J101" s="741"/>
      <c r="K101" s="741"/>
      <c r="L101" s="741"/>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c r="AJ101" s="735"/>
      <c r="AK101" s="735"/>
      <c r="AL101" s="735"/>
      <c r="AM101" s="735"/>
      <c r="AN101" s="735"/>
      <c r="AO101" s="735"/>
      <c r="AP101" s="735"/>
      <c r="AQ101" s="735"/>
      <c r="AR101" s="735"/>
      <c r="AS101" s="735"/>
      <c r="AT101" s="735"/>
      <c r="AU101" s="735"/>
      <c r="AV101" s="735"/>
      <c r="AW101" s="735"/>
      <c r="AX101" s="735"/>
      <c r="AY101" s="735"/>
      <c r="AZ101" s="735"/>
      <c r="BA101" s="735"/>
      <c r="BB101" s="735"/>
      <c r="BC101" s="735"/>
      <c r="BD101" s="735"/>
      <c r="BE101" s="735"/>
      <c r="BF101" s="735"/>
      <c r="BG101" s="735"/>
      <c r="BH101" s="735"/>
      <c r="BI101" s="735"/>
      <c r="BJ101" s="735"/>
      <c r="BK101" s="735"/>
      <c r="BL101" s="735"/>
      <c r="BM101" s="735"/>
      <c r="BN101" s="735"/>
      <c r="BO101" s="735"/>
      <c r="BP101" s="735"/>
      <c r="BQ101" s="735"/>
      <c r="BR101" s="735"/>
      <c r="BS101" s="735"/>
      <c r="BT101" s="735"/>
      <c r="BU101" s="735"/>
      <c r="BV101" s="735"/>
      <c r="BW101" s="735"/>
      <c r="BX101" s="735"/>
      <c r="BY101" s="735"/>
      <c r="BZ101" s="735"/>
      <c r="CA101" s="735"/>
      <c r="CB101" s="735"/>
      <c r="CC101" s="735"/>
      <c r="CD101" s="735"/>
      <c r="CE101" s="735"/>
      <c r="CF101" s="735"/>
      <c r="CG101" s="735"/>
      <c r="CH101" s="735"/>
      <c r="CI101" s="736"/>
    </row>
    <row r="102" spans="2:87" ht="30.6" customHeight="1">
      <c r="B102" s="744" t="s">
        <v>537</v>
      </c>
      <c r="C102" s="745" t="s">
        <v>538</v>
      </c>
      <c r="D102" s="746" t="s">
        <v>539</v>
      </c>
      <c r="E102" s="745" t="s">
        <v>146</v>
      </c>
      <c r="F102" s="747">
        <v>2</v>
      </c>
      <c r="G102" s="740">
        <v>32</v>
      </c>
      <c r="H102" s="741">
        <v>32</v>
      </c>
      <c r="I102" s="741">
        <v>32</v>
      </c>
      <c r="J102" s="741">
        <v>32</v>
      </c>
      <c r="K102" s="741">
        <v>32</v>
      </c>
      <c r="L102" s="741">
        <v>32</v>
      </c>
      <c r="M102" s="735">
        <v>32</v>
      </c>
      <c r="N102" s="735">
        <v>32</v>
      </c>
      <c r="O102" s="735">
        <v>32</v>
      </c>
      <c r="P102" s="735">
        <v>32</v>
      </c>
      <c r="Q102" s="735">
        <v>32</v>
      </c>
      <c r="R102" s="735">
        <v>32</v>
      </c>
      <c r="S102" s="735">
        <v>32</v>
      </c>
      <c r="T102" s="735">
        <v>32</v>
      </c>
      <c r="U102" s="735">
        <v>32</v>
      </c>
      <c r="V102" s="735">
        <v>32</v>
      </c>
      <c r="W102" s="735">
        <v>32</v>
      </c>
      <c r="X102" s="735">
        <v>32</v>
      </c>
      <c r="Y102" s="735">
        <v>32</v>
      </c>
      <c r="Z102" s="735">
        <v>32</v>
      </c>
      <c r="AA102" s="735">
        <v>32</v>
      </c>
      <c r="AB102" s="735">
        <v>32</v>
      </c>
      <c r="AC102" s="735">
        <v>32</v>
      </c>
      <c r="AD102" s="735">
        <v>32</v>
      </c>
      <c r="AE102" s="735">
        <v>32</v>
      </c>
      <c r="AF102" s="735">
        <v>32</v>
      </c>
      <c r="AG102" s="735">
        <v>32</v>
      </c>
      <c r="AH102" s="735">
        <v>32</v>
      </c>
      <c r="AI102" s="735">
        <v>32</v>
      </c>
      <c r="AJ102" s="735">
        <v>32</v>
      </c>
      <c r="AK102" s="735">
        <v>32</v>
      </c>
      <c r="AL102" s="735">
        <v>32</v>
      </c>
      <c r="AM102" s="735">
        <v>32</v>
      </c>
      <c r="AN102" s="735">
        <v>32</v>
      </c>
      <c r="AO102" s="735">
        <v>32</v>
      </c>
      <c r="AP102" s="735">
        <v>32</v>
      </c>
      <c r="AQ102" s="735">
        <v>32</v>
      </c>
      <c r="AR102" s="735">
        <v>32</v>
      </c>
      <c r="AS102" s="735">
        <v>32</v>
      </c>
      <c r="AT102" s="735">
        <v>32</v>
      </c>
      <c r="AU102" s="735">
        <v>32</v>
      </c>
      <c r="AV102" s="735">
        <v>32</v>
      </c>
      <c r="AW102" s="735">
        <v>32</v>
      </c>
      <c r="AX102" s="735">
        <v>32</v>
      </c>
      <c r="AY102" s="735">
        <v>32</v>
      </c>
      <c r="AZ102" s="735">
        <v>32</v>
      </c>
      <c r="BA102" s="735">
        <v>32</v>
      </c>
      <c r="BB102" s="735">
        <v>32</v>
      </c>
      <c r="BC102" s="735">
        <v>32</v>
      </c>
      <c r="BD102" s="735">
        <v>32</v>
      </c>
      <c r="BE102" s="735">
        <v>32</v>
      </c>
      <c r="BF102" s="735">
        <v>32</v>
      </c>
      <c r="BG102" s="735">
        <v>32</v>
      </c>
      <c r="BH102" s="735">
        <v>32</v>
      </c>
      <c r="BI102" s="735">
        <v>32</v>
      </c>
      <c r="BJ102" s="735">
        <v>32</v>
      </c>
      <c r="BK102" s="735">
        <v>32</v>
      </c>
      <c r="BL102" s="735">
        <v>32</v>
      </c>
      <c r="BM102" s="735">
        <v>32</v>
      </c>
      <c r="BN102" s="735">
        <v>32</v>
      </c>
      <c r="BO102" s="735">
        <v>32</v>
      </c>
      <c r="BP102" s="735">
        <v>32</v>
      </c>
      <c r="BQ102" s="735">
        <v>32</v>
      </c>
      <c r="BR102" s="735">
        <v>32</v>
      </c>
      <c r="BS102" s="735">
        <v>32</v>
      </c>
      <c r="BT102" s="735">
        <v>32</v>
      </c>
      <c r="BU102" s="735">
        <v>32</v>
      </c>
      <c r="BV102" s="735">
        <v>32</v>
      </c>
      <c r="BW102" s="735">
        <v>32</v>
      </c>
      <c r="BX102" s="735">
        <v>32</v>
      </c>
      <c r="BY102" s="735">
        <v>32</v>
      </c>
      <c r="BZ102" s="735">
        <v>32</v>
      </c>
      <c r="CA102" s="735">
        <v>32</v>
      </c>
      <c r="CB102" s="735">
        <v>32</v>
      </c>
      <c r="CC102" s="735">
        <v>32</v>
      </c>
      <c r="CD102" s="735">
        <v>32</v>
      </c>
      <c r="CE102" s="735">
        <v>32</v>
      </c>
      <c r="CF102" s="735">
        <v>32</v>
      </c>
      <c r="CG102" s="735">
        <v>32</v>
      </c>
      <c r="CH102" s="735">
        <v>32</v>
      </c>
      <c r="CI102" s="735">
        <v>32</v>
      </c>
    </row>
    <row r="103" spans="2:87" ht="30.6" customHeight="1">
      <c r="B103" s="744" t="s">
        <v>540</v>
      </c>
      <c r="C103" s="745" t="s">
        <v>541</v>
      </c>
      <c r="D103" s="746" t="s">
        <v>542</v>
      </c>
      <c r="E103" s="745" t="s">
        <v>146</v>
      </c>
      <c r="F103" s="747">
        <v>2</v>
      </c>
      <c r="G103" s="740">
        <v>48</v>
      </c>
      <c r="H103" s="740">
        <v>48</v>
      </c>
      <c r="I103" s="740">
        <v>48</v>
      </c>
      <c r="J103" s="740">
        <v>48</v>
      </c>
      <c r="K103" s="740">
        <v>48</v>
      </c>
      <c r="L103" s="740">
        <v>48</v>
      </c>
      <c r="M103" s="735">
        <v>48</v>
      </c>
      <c r="N103" s="735">
        <v>48</v>
      </c>
      <c r="O103" s="735">
        <v>48</v>
      </c>
      <c r="P103" s="735">
        <v>48</v>
      </c>
      <c r="Q103" s="735">
        <v>48</v>
      </c>
      <c r="R103" s="735">
        <v>48</v>
      </c>
      <c r="S103" s="735">
        <v>48</v>
      </c>
      <c r="T103" s="735">
        <v>48</v>
      </c>
      <c r="U103" s="735">
        <v>48</v>
      </c>
      <c r="V103" s="735">
        <v>48</v>
      </c>
      <c r="W103" s="735">
        <v>48</v>
      </c>
      <c r="X103" s="735">
        <v>48</v>
      </c>
      <c r="Y103" s="735">
        <v>48</v>
      </c>
      <c r="Z103" s="735">
        <v>48</v>
      </c>
      <c r="AA103" s="735">
        <v>48</v>
      </c>
      <c r="AB103" s="735">
        <v>48</v>
      </c>
      <c r="AC103" s="735">
        <v>48</v>
      </c>
      <c r="AD103" s="735">
        <v>48</v>
      </c>
      <c r="AE103" s="735">
        <v>48</v>
      </c>
      <c r="AF103" s="735">
        <v>48</v>
      </c>
      <c r="AG103" s="735">
        <v>48</v>
      </c>
      <c r="AH103" s="735">
        <v>48</v>
      </c>
      <c r="AI103" s="735">
        <v>48</v>
      </c>
      <c r="AJ103" s="735">
        <v>48</v>
      </c>
      <c r="AK103" s="735">
        <v>48</v>
      </c>
      <c r="AL103" s="735">
        <v>48</v>
      </c>
      <c r="AM103" s="735">
        <v>48</v>
      </c>
      <c r="AN103" s="735">
        <v>48</v>
      </c>
      <c r="AO103" s="735">
        <v>48</v>
      </c>
      <c r="AP103" s="735">
        <v>48</v>
      </c>
      <c r="AQ103" s="735">
        <v>48</v>
      </c>
      <c r="AR103" s="735">
        <v>48</v>
      </c>
      <c r="AS103" s="735">
        <v>48</v>
      </c>
      <c r="AT103" s="735">
        <v>48</v>
      </c>
      <c r="AU103" s="735">
        <v>48</v>
      </c>
      <c r="AV103" s="735">
        <v>48</v>
      </c>
      <c r="AW103" s="735">
        <v>48</v>
      </c>
      <c r="AX103" s="735">
        <v>48</v>
      </c>
      <c r="AY103" s="735">
        <v>48</v>
      </c>
      <c r="AZ103" s="735">
        <v>48</v>
      </c>
      <c r="BA103" s="735">
        <v>48</v>
      </c>
      <c r="BB103" s="735">
        <v>48</v>
      </c>
      <c r="BC103" s="735">
        <v>48</v>
      </c>
      <c r="BD103" s="735">
        <v>48</v>
      </c>
      <c r="BE103" s="735">
        <v>48</v>
      </c>
      <c r="BF103" s="735">
        <v>48</v>
      </c>
      <c r="BG103" s="735">
        <v>48</v>
      </c>
      <c r="BH103" s="735">
        <v>48</v>
      </c>
      <c r="BI103" s="735">
        <v>48</v>
      </c>
      <c r="BJ103" s="735">
        <v>48</v>
      </c>
      <c r="BK103" s="735">
        <v>48</v>
      </c>
      <c r="BL103" s="735">
        <v>48</v>
      </c>
      <c r="BM103" s="735">
        <v>48</v>
      </c>
      <c r="BN103" s="735">
        <v>48</v>
      </c>
      <c r="BO103" s="735">
        <v>48</v>
      </c>
      <c r="BP103" s="735">
        <v>48</v>
      </c>
      <c r="BQ103" s="735">
        <v>48</v>
      </c>
      <c r="BR103" s="735">
        <v>48</v>
      </c>
      <c r="BS103" s="735">
        <v>48</v>
      </c>
      <c r="BT103" s="735">
        <v>48</v>
      </c>
      <c r="BU103" s="735">
        <v>48</v>
      </c>
      <c r="BV103" s="735">
        <v>48</v>
      </c>
      <c r="BW103" s="735">
        <v>48</v>
      </c>
      <c r="BX103" s="735">
        <v>48</v>
      </c>
      <c r="BY103" s="735">
        <v>48</v>
      </c>
      <c r="BZ103" s="735">
        <v>48</v>
      </c>
      <c r="CA103" s="735">
        <v>48</v>
      </c>
      <c r="CB103" s="735">
        <v>48</v>
      </c>
      <c r="CC103" s="735">
        <v>48</v>
      </c>
      <c r="CD103" s="735">
        <v>48</v>
      </c>
      <c r="CE103" s="735">
        <v>48</v>
      </c>
      <c r="CF103" s="735">
        <v>48</v>
      </c>
      <c r="CG103" s="735">
        <v>48</v>
      </c>
      <c r="CH103" s="735">
        <v>48</v>
      </c>
      <c r="CI103" s="735">
        <v>48</v>
      </c>
    </row>
    <row r="104" spans="2:87" ht="42.75">
      <c r="B104" s="737" t="s">
        <v>543</v>
      </c>
      <c r="C104" s="738" t="s">
        <v>544</v>
      </c>
      <c r="D104" s="738" t="s">
        <v>545</v>
      </c>
      <c r="E104" s="738" t="s">
        <v>146</v>
      </c>
      <c r="F104" s="739">
        <v>2</v>
      </c>
      <c r="G104" s="740"/>
      <c r="H104" s="741"/>
      <c r="I104" s="741"/>
      <c r="J104" s="741"/>
      <c r="K104" s="741"/>
      <c r="L104" s="741"/>
      <c r="M104" s="735"/>
      <c r="N104" s="735"/>
      <c r="O104" s="735"/>
      <c r="P104" s="735"/>
      <c r="Q104" s="735"/>
      <c r="R104" s="735"/>
      <c r="S104" s="735"/>
      <c r="T104" s="735"/>
      <c r="U104" s="735"/>
      <c r="V104" s="735"/>
      <c r="W104" s="735"/>
      <c r="X104" s="735"/>
      <c r="Y104" s="735"/>
      <c r="Z104" s="735"/>
      <c r="AA104" s="735"/>
      <c r="AB104" s="735"/>
      <c r="AC104" s="735"/>
      <c r="AD104" s="735"/>
      <c r="AE104" s="735"/>
      <c r="AF104" s="735"/>
      <c r="AG104" s="735"/>
      <c r="AH104" s="735"/>
      <c r="AI104" s="735"/>
      <c r="AJ104" s="735"/>
      <c r="AK104" s="735"/>
      <c r="AL104" s="735"/>
      <c r="AM104" s="735"/>
      <c r="AN104" s="735"/>
      <c r="AO104" s="735"/>
      <c r="AP104" s="735"/>
      <c r="AQ104" s="735"/>
      <c r="AR104" s="735"/>
      <c r="AS104" s="735"/>
      <c r="AT104" s="735"/>
      <c r="AU104" s="735"/>
      <c r="AV104" s="735"/>
      <c r="AW104" s="735"/>
      <c r="AX104" s="735"/>
      <c r="AY104" s="735"/>
      <c r="AZ104" s="735"/>
      <c r="BA104" s="735"/>
      <c r="BB104" s="735"/>
      <c r="BC104" s="735"/>
      <c r="BD104" s="735"/>
      <c r="BE104" s="735"/>
      <c r="BF104" s="735"/>
      <c r="BG104" s="735"/>
      <c r="BH104" s="735"/>
      <c r="BI104" s="735"/>
      <c r="BJ104" s="735"/>
      <c r="BK104" s="735"/>
      <c r="BL104" s="735"/>
      <c r="BM104" s="735"/>
      <c r="BN104" s="735"/>
      <c r="BO104" s="735"/>
      <c r="BP104" s="735"/>
      <c r="BQ104" s="735"/>
      <c r="BR104" s="735"/>
      <c r="BS104" s="735"/>
      <c r="BT104" s="735"/>
      <c r="BU104" s="735"/>
      <c r="BV104" s="735"/>
      <c r="BW104" s="735"/>
      <c r="BX104" s="735"/>
      <c r="BY104" s="735"/>
      <c r="BZ104" s="735"/>
      <c r="CA104" s="735"/>
      <c r="CB104" s="735"/>
      <c r="CC104" s="735"/>
      <c r="CD104" s="735"/>
      <c r="CE104" s="735"/>
      <c r="CF104" s="735"/>
      <c r="CG104" s="735"/>
      <c r="CH104" s="735"/>
      <c r="CI104" s="736"/>
    </row>
    <row r="105" spans="2:87">
      <c r="B105" s="737" t="s">
        <v>546</v>
      </c>
      <c r="C105" s="738" t="s">
        <v>547</v>
      </c>
      <c r="D105" s="738" t="s">
        <v>548</v>
      </c>
      <c r="E105" s="738" t="s">
        <v>146</v>
      </c>
      <c r="F105" s="739">
        <v>2</v>
      </c>
      <c r="G105" s="740"/>
      <c r="H105" s="741"/>
      <c r="I105" s="741"/>
      <c r="J105" s="741"/>
      <c r="K105" s="741"/>
      <c r="L105" s="741"/>
      <c r="M105" s="735"/>
      <c r="N105" s="735"/>
      <c r="O105" s="735"/>
      <c r="P105" s="735"/>
      <c r="Q105" s="735"/>
      <c r="R105" s="735"/>
      <c r="S105" s="735"/>
      <c r="T105" s="735"/>
      <c r="U105" s="735"/>
      <c r="V105" s="735"/>
      <c r="W105" s="735"/>
      <c r="X105" s="735"/>
      <c r="Y105" s="735"/>
      <c r="Z105" s="735"/>
      <c r="AA105" s="735"/>
      <c r="AB105" s="735"/>
      <c r="AC105" s="735"/>
      <c r="AD105" s="735"/>
      <c r="AE105" s="735"/>
      <c r="AF105" s="735"/>
      <c r="AG105" s="735"/>
      <c r="AH105" s="735"/>
      <c r="AI105" s="735"/>
      <c r="AJ105" s="735"/>
      <c r="AK105" s="735"/>
      <c r="AL105" s="735"/>
      <c r="AM105" s="735"/>
      <c r="AN105" s="735"/>
      <c r="AO105" s="735"/>
      <c r="AP105" s="735"/>
      <c r="AQ105" s="735"/>
      <c r="AR105" s="735"/>
      <c r="AS105" s="735"/>
      <c r="AT105" s="735"/>
      <c r="AU105" s="735"/>
      <c r="AV105" s="735"/>
      <c r="AW105" s="735"/>
      <c r="AX105" s="735"/>
      <c r="AY105" s="735"/>
      <c r="AZ105" s="735"/>
      <c r="BA105" s="735"/>
      <c r="BB105" s="735"/>
      <c r="BC105" s="735"/>
      <c r="BD105" s="735"/>
      <c r="BE105" s="735"/>
      <c r="BF105" s="735"/>
      <c r="BG105" s="735"/>
      <c r="BH105" s="735"/>
      <c r="BI105" s="735"/>
      <c r="BJ105" s="735"/>
      <c r="BK105" s="735"/>
      <c r="BL105" s="735"/>
      <c r="BM105" s="735"/>
      <c r="BN105" s="735"/>
      <c r="BO105" s="735"/>
      <c r="BP105" s="735"/>
      <c r="BQ105" s="735"/>
      <c r="BR105" s="735"/>
      <c r="BS105" s="735"/>
      <c r="BT105" s="735"/>
      <c r="BU105" s="735"/>
      <c r="BV105" s="735"/>
      <c r="BW105" s="735"/>
      <c r="BX105" s="735"/>
      <c r="BY105" s="735"/>
      <c r="BZ105" s="735"/>
      <c r="CA105" s="735"/>
      <c r="CB105" s="735"/>
      <c r="CC105" s="735"/>
      <c r="CD105" s="735"/>
      <c r="CE105" s="735"/>
      <c r="CF105" s="735"/>
      <c r="CG105" s="735"/>
      <c r="CH105" s="735"/>
      <c r="CI105" s="736"/>
    </row>
    <row r="106" spans="2:87" ht="15" thickBot="1">
      <c r="B106" s="748" t="s">
        <v>549</v>
      </c>
      <c r="C106" s="749" t="s">
        <v>550</v>
      </c>
      <c r="D106" s="749" t="s">
        <v>551</v>
      </c>
      <c r="E106" s="749" t="s">
        <v>146</v>
      </c>
      <c r="F106" s="750">
        <v>2</v>
      </c>
      <c r="G106" s="751"/>
      <c r="H106" s="752"/>
      <c r="I106" s="752"/>
      <c r="J106" s="752"/>
      <c r="K106" s="752"/>
      <c r="L106" s="752"/>
      <c r="M106" s="753"/>
      <c r="N106" s="753"/>
      <c r="O106" s="753"/>
      <c r="P106" s="753"/>
      <c r="Q106" s="753"/>
      <c r="R106" s="753"/>
      <c r="S106" s="753"/>
      <c r="T106" s="753"/>
      <c r="U106" s="753"/>
      <c r="V106" s="753"/>
      <c r="W106" s="753"/>
      <c r="X106" s="753"/>
      <c r="Y106" s="753"/>
      <c r="Z106" s="753"/>
      <c r="AA106" s="753"/>
      <c r="AB106" s="753"/>
      <c r="AC106" s="753"/>
      <c r="AD106" s="753"/>
      <c r="AE106" s="753"/>
      <c r="AF106" s="753"/>
      <c r="AG106" s="753"/>
      <c r="AH106" s="753"/>
      <c r="AI106" s="753"/>
      <c r="AJ106" s="753"/>
      <c r="AK106" s="753"/>
      <c r="AL106" s="753"/>
      <c r="AM106" s="753"/>
      <c r="AN106" s="753"/>
      <c r="AO106" s="753"/>
      <c r="AP106" s="753"/>
      <c r="AQ106" s="753"/>
      <c r="AR106" s="753"/>
      <c r="AS106" s="753"/>
      <c r="AT106" s="753"/>
      <c r="AU106" s="753"/>
      <c r="AV106" s="753"/>
      <c r="AW106" s="753"/>
      <c r="AX106" s="753"/>
      <c r="AY106" s="753"/>
      <c r="AZ106" s="753"/>
      <c r="BA106" s="753"/>
      <c r="BB106" s="753"/>
      <c r="BC106" s="753"/>
      <c r="BD106" s="753"/>
      <c r="BE106" s="753"/>
      <c r="BF106" s="753"/>
      <c r="BG106" s="753"/>
      <c r="BH106" s="753"/>
      <c r="BI106" s="753"/>
      <c r="BJ106" s="753"/>
      <c r="BK106" s="753"/>
      <c r="BL106" s="753"/>
      <c r="BM106" s="753"/>
      <c r="BN106" s="753"/>
      <c r="BO106" s="753"/>
      <c r="BP106" s="753"/>
      <c r="BQ106" s="753"/>
      <c r="BR106" s="753"/>
      <c r="BS106" s="753"/>
      <c r="BT106" s="753"/>
      <c r="BU106" s="753"/>
      <c r="BV106" s="753"/>
      <c r="BW106" s="753"/>
      <c r="BX106" s="753"/>
      <c r="BY106" s="753"/>
      <c r="BZ106" s="753"/>
      <c r="CA106" s="753"/>
      <c r="CB106" s="753"/>
      <c r="CC106" s="753"/>
      <c r="CD106" s="753"/>
      <c r="CE106" s="753"/>
      <c r="CF106" s="753"/>
      <c r="CG106" s="753"/>
      <c r="CH106" s="753"/>
      <c r="CI106" s="754"/>
    </row>
    <row r="107" spans="2:87" ht="57">
      <c r="B107" s="755" t="s">
        <v>552</v>
      </c>
      <c r="C107" s="756" t="s">
        <v>553</v>
      </c>
      <c r="D107" s="757" t="s">
        <v>554</v>
      </c>
      <c r="E107" s="756" t="s">
        <v>146</v>
      </c>
      <c r="F107" s="758">
        <v>2</v>
      </c>
      <c r="G107" s="732"/>
      <c r="H107" s="733"/>
      <c r="I107" s="733"/>
      <c r="J107" s="733"/>
      <c r="K107" s="733"/>
      <c r="L107" s="733"/>
      <c r="M107" s="734">
        <v>-0.82399999999999995</v>
      </c>
      <c r="N107" s="734">
        <v>-1.506</v>
      </c>
      <c r="O107" s="734">
        <v>-2.1879999999999997</v>
      </c>
      <c r="P107" s="734">
        <v>-2.87</v>
      </c>
      <c r="Q107" s="734">
        <v>-3.552</v>
      </c>
      <c r="R107" s="734">
        <v>-3.9640000000000004</v>
      </c>
      <c r="S107" s="734">
        <v>-4.3759999999999994</v>
      </c>
      <c r="T107" s="734">
        <v>-4.7880000000000003</v>
      </c>
      <c r="U107" s="734">
        <v>-5.2</v>
      </c>
      <c r="V107" s="734">
        <v>-5.6120000000000001</v>
      </c>
      <c r="W107" s="734">
        <v>-6.1879999999999997</v>
      </c>
      <c r="X107" s="734">
        <v>-6.9060000000000006</v>
      </c>
      <c r="Y107" s="734">
        <v>-7.6240000000000006</v>
      </c>
      <c r="Z107" s="734">
        <v>-8.3420000000000005</v>
      </c>
      <c r="AA107" s="734">
        <v>-9.06</v>
      </c>
      <c r="AB107" s="734">
        <v>-9.06</v>
      </c>
      <c r="AC107" s="734">
        <v>-9.0551375089999997</v>
      </c>
      <c r="AD107" s="734">
        <v>-9.0502750190000008</v>
      </c>
      <c r="AE107" s="734">
        <v>-9.045412528</v>
      </c>
      <c r="AF107" s="734">
        <v>-9.0405500370000009</v>
      </c>
      <c r="AG107" s="734">
        <v>-9.0356875460000001</v>
      </c>
      <c r="AH107" s="734">
        <v>-9.0308250560000012</v>
      </c>
      <c r="AI107" s="734">
        <v>-9.0259625650000004</v>
      </c>
      <c r="AJ107" s="734">
        <v>-9.0211000739999996</v>
      </c>
      <c r="AK107" s="734">
        <v>-9.0162375830000006</v>
      </c>
      <c r="AL107" s="734">
        <v>-9.0113750929999998</v>
      </c>
      <c r="AM107" s="734">
        <v>-9.0065126020000008</v>
      </c>
      <c r="AN107" s="734">
        <v>-9.001650111</v>
      </c>
      <c r="AO107" s="734">
        <v>-8.996787620000001</v>
      </c>
      <c r="AP107" s="734">
        <v>-8.9919251300000003</v>
      </c>
      <c r="AQ107" s="734">
        <v>-8.9870626390000012</v>
      </c>
      <c r="AR107" s="734">
        <v>-8.9822001480000004</v>
      </c>
      <c r="AS107" s="734">
        <v>-8.9773376569999996</v>
      </c>
      <c r="AT107" s="734">
        <v>-8.9724751670000007</v>
      </c>
      <c r="AU107" s="734">
        <v>-8.9676126759999999</v>
      </c>
      <c r="AV107" s="734">
        <v>-8.9627501850000009</v>
      </c>
      <c r="AW107" s="734">
        <v>-8.9578876950000002</v>
      </c>
      <c r="AX107" s="734">
        <v>-8.9530252040000011</v>
      </c>
      <c r="AY107" s="734">
        <v>-8.9481627130000003</v>
      </c>
      <c r="AZ107" s="734">
        <v>-8.9433002220000013</v>
      </c>
      <c r="BA107" s="734">
        <v>-8.9384377320000006</v>
      </c>
      <c r="BB107" s="734">
        <v>-8.9335752409999998</v>
      </c>
      <c r="BC107" s="734">
        <v>-8.9287127500000008</v>
      </c>
      <c r="BD107" s="734">
        <v>-8.923850259</v>
      </c>
      <c r="BE107" s="734">
        <v>-8.918987769000001</v>
      </c>
      <c r="BF107" s="734">
        <v>-8.9141252780000002</v>
      </c>
      <c r="BG107" s="734">
        <v>-8.9092627870000012</v>
      </c>
      <c r="BH107" s="734">
        <v>-8.9044002960000004</v>
      </c>
      <c r="BI107" s="734">
        <v>-8.8995378059999997</v>
      </c>
      <c r="BJ107" s="734">
        <v>-8.8946753150000006</v>
      </c>
      <c r="BK107" s="734">
        <v>-8.8898128239999998</v>
      </c>
      <c r="BL107" s="734">
        <v>-8.8849503340000009</v>
      </c>
      <c r="BM107" s="734">
        <v>-8.8800878430000001</v>
      </c>
      <c r="BN107" s="734">
        <v>-8.8752253520000011</v>
      </c>
      <c r="BO107" s="734">
        <v>-8.8703628610000003</v>
      </c>
      <c r="BP107" s="734">
        <v>-8.8655003709999995</v>
      </c>
      <c r="BQ107" s="734">
        <v>-8.8606378800000005</v>
      </c>
      <c r="BR107" s="734">
        <v>-8.8557753889999997</v>
      </c>
      <c r="BS107" s="734">
        <v>-8.8509128980000007</v>
      </c>
      <c r="BT107" s="734">
        <v>-8.846050408</v>
      </c>
      <c r="BU107" s="734">
        <v>-8.841187917000001</v>
      </c>
      <c r="BV107" s="734">
        <v>-8.8363254260000001</v>
      </c>
      <c r="BW107" s="734">
        <v>-8.8314629350000011</v>
      </c>
      <c r="BX107" s="734">
        <v>-8.8266004450000004</v>
      </c>
      <c r="BY107" s="734">
        <v>-8.8217379539999996</v>
      </c>
      <c r="BZ107" s="734">
        <v>-8.8168754630000006</v>
      </c>
      <c r="CA107" s="734">
        <v>-8.8120129719999998</v>
      </c>
      <c r="CB107" s="734">
        <v>-8.8071504820000008</v>
      </c>
      <c r="CC107" s="734">
        <v>-8.802287991</v>
      </c>
      <c r="CD107" s="734">
        <v>-8.797425500000001</v>
      </c>
      <c r="CE107" s="734">
        <v>-8.7925630100000003</v>
      </c>
      <c r="CF107" s="734">
        <v>-8.7877005190000013</v>
      </c>
      <c r="CG107" s="734">
        <v>-8.7828380280000005</v>
      </c>
      <c r="CH107" s="734">
        <v>-8.7779755369999997</v>
      </c>
      <c r="CI107" s="734">
        <v>-8.7731130470000007</v>
      </c>
    </row>
    <row r="108" spans="2:87" ht="57">
      <c r="B108" s="760" t="s">
        <v>555</v>
      </c>
      <c r="C108" s="761" t="s">
        <v>556</v>
      </c>
      <c r="D108" s="762" t="s">
        <v>557</v>
      </c>
      <c r="E108" s="761" t="s">
        <v>146</v>
      </c>
      <c r="F108" s="763">
        <v>2</v>
      </c>
      <c r="G108" s="740"/>
      <c r="H108" s="741"/>
      <c r="I108" s="741"/>
      <c r="J108" s="741"/>
      <c r="K108" s="741"/>
      <c r="L108" s="741"/>
      <c r="M108" s="735">
        <v>0</v>
      </c>
      <c r="N108" s="735">
        <v>-0.1419999999999999</v>
      </c>
      <c r="O108" s="735">
        <v>-0.28400000000000003</v>
      </c>
      <c r="P108" s="735">
        <v>-0.42599999999999993</v>
      </c>
      <c r="Q108" s="735">
        <v>-0.56799999999999995</v>
      </c>
      <c r="R108" s="735">
        <v>-0.71</v>
      </c>
      <c r="S108" s="735">
        <v>-0.85199999999999987</v>
      </c>
      <c r="T108" s="735">
        <v>-0.99399999999999988</v>
      </c>
      <c r="U108" s="735">
        <v>-1.1359999999999999</v>
      </c>
      <c r="V108" s="735">
        <v>-1.2779999999999998</v>
      </c>
      <c r="W108" s="735">
        <v>-1.42</v>
      </c>
      <c r="X108" s="735">
        <v>-1.42</v>
      </c>
      <c r="Y108" s="735">
        <v>-1.42</v>
      </c>
      <c r="Z108" s="735">
        <v>-1.42</v>
      </c>
      <c r="AA108" s="735">
        <v>-1.42</v>
      </c>
      <c r="AB108" s="735">
        <v>-1.42</v>
      </c>
      <c r="AC108" s="735">
        <v>-1.4248624910000001</v>
      </c>
      <c r="AD108" s="735">
        <v>-1.4297249809999999</v>
      </c>
      <c r="AE108" s="735">
        <v>-1.434587472</v>
      </c>
      <c r="AF108" s="735">
        <v>-1.4394499629999999</v>
      </c>
      <c r="AG108" s="735">
        <v>-1.4443124540000001</v>
      </c>
      <c r="AH108" s="735">
        <v>-1.4491749439999999</v>
      </c>
      <c r="AI108" s="735">
        <v>-1.454037435</v>
      </c>
      <c r="AJ108" s="735">
        <v>-1.458899926</v>
      </c>
      <c r="AK108" s="735">
        <v>-1.4637624170000001</v>
      </c>
      <c r="AL108" s="735">
        <v>-1.4686249069999999</v>
      </c>
      <c r="AM108" s="735">
        <v>-1.4734873980000001</v>
      </c>
      <c r="AN108" s="735">
        <v>-1.478349889</v>
      </c>
      <c r="AO108" s="735">
        <v>-1.4832123800000001</v>
      </c>
      <c r="AP108" s="735">
        <v>-1.4880748699999999</v>
      </c>
      <c r="AQ108" s="735">
        <v>-1.4929373610000001</v>
      </c>
      <c r="AR108" s="735">
        <v>-1.497799852</v>
      </c>
      <c r="AS108" s="735">
        <v>-1.5026623429999999</v>
      </c>
      <c r="AT108" s="735">
        <v>-1.507524833</v>
      </c>
      <c r="AU108" s="735">
        <v>-1.5123873240000001</v>
      </c>
      <c r="AV108" s="735">
        <v>-1.517249815</v>
      </c>
      <c r="AW108" s="735">
        <v>-1.5221123050000001</v>
      </c>
      <c r="AX108" s="735">
        <v>-1.526974796</v>
      </c>
      <c r="AY108" s="735">
        <v>-1.5318372870000001</v>
      </c>
      <c r="AZ108" s="735">
        <v>-1.536699778</v>
      </c>
      <c r="BA108" s="735">
        <v>-1.5415622680000001</v>
      </c>
      <c r="BB108" s="735">
        <v>-1.546424759</v>
      </c>
      <c r="BC108" s="735">
        <v>-1.5512872499999999</v>
      </c>
      <c r="BD108" s="735">
        <v>-1.556149741</v>
      </c>
      <c r="BE108" s="735">
        <v>-1.5610122310000001</v>
      </c>
      <c r="BF108" s="735">
        <v>-1.565874722</v>
      </c>
      <c r="BG108" s="735">
        <v>-1.5707372129999999</v>
      </c>
      <c r="BH108" s="735">
        <v>-1.575599704</v>
      </c>
      <c r="BI108" s="735">
        <v>-1.5804621940000001</v>
      </c>
      <c r="BJ108" s="735">
        <v>-1.585324685</v>
      </c>
      <c r="BK108" s="735">
        <v>-1.5901871759999999</v>
      </c>
      <c r="BL108" s="735">
        <v>-1.595049666</v>
      </c>
      <c r="BM108" s="735">
        <v>-1.5999121569999999</v>
      </c>
      <c r="BN108" s="735">
        <v>-1.604774648</v>
      </c>
      <c r="BO108" s="735">
        <v>-1.6096371389999999</v>
      </c>
      <c r="BP108" s="735">
        <v>-1.614499629</v>
      </c>
      <c r="BQ108" s="735">
        <v>-1.6193621199999999</v>
      </c>
      <c r="BR108" s="735">
        <v>-1.624224611</v>
      </c>
      <c r="BS108" s="735">
        <v>-1.629087102</v>
      </c>
      <c r="BT108" s="735">
        <v>-1.633949592</v>
      </c>
      <c r="BU108" s="735">
        <v>-1.6388120829999999</v>
      </c>
      <c r="BV108" s="735">
        <v>-1.6436745740000001</v>
      </c>
      <c r="BW108" s="735">
        <v>-1.648537065</v>
      </c>
      <c r="BX108" s="735">
        <v>-1.653399555</v>
      </c>
      <c r="BY108" s="735">
        <v>-1.6582620459999999</v>
      </c>
      <c r="BZ108" s="735">
        <v>-1.6631245370000001</v>
      </c>
      <c r="CA108" s="735">
        <v>-1.667987028</v>
      </c>
      <c r="CB108" s="735">
        <v>-1.672849518</v>
      </c>
      <c r="CC108" s="735">
        <v>-1.6777120089999999</v>
      </c>
      <c r="CD108" s="735">
        <v>-1.6825745000000001</v>
      </c>
      <c r="CE108" s="735">
        <v>-1.6874369899999999</v>
      </c>
      <c r="CF108" s="735">
        <v>-1.692299481</v>
      </c>
      <c r="CG108" s="735">
        <v>-1.697161972</v>
      </c>
      <c r="CH108" s="735">
        <v>-1.7020244630000001</v>
      </c>
      <c r="CI108" s="735">
        <v>-1.7068869529999999</v>
      </c>
    </row>
    <row r="109" spans="2:87" ht="57">
      <c r="B109" s="760" t="s">
        <v>558</v>
      </c>
      <c r="C109" s="761" t="s">
        <v>559</v>
      </c>
      <c r="D109" s="762" t="s">
        <v>560</v>
      </c>
      <c r="E109" s="761" t="s">
        <v>146</v>
      </c>
      <c r="F109" s="763">
        <v>2</v>
      </c>
      <c r="G109" s="740"/>
      <c r="H109" s="741"/>
      <c r="I109" s="741"/>
      <c r="J109" s="741"/>
      <c r="K109" s="741"/>
      <c r="L109" s="741"/>
      <c r="M109" s="735">
        <v>-2.3090172355819942</v>
      </c>
      <c r="N109" s="735">
        <v>4.7292879608360137</v>
      </c>
      <c r="O109" s="735">
        <v>11.785539533254003</v>
      </c>
      <c r="P109" s="735">
        <v>18.851964853672023</v>
      </c>
      <c r="Q109" s="735">
        <v>25.927537342090002</v>
      </c>
      <c r="R109" s="735">
        <v>33.038867632202845</v>
      </c>
      <c r="S109" s="735">
        <v>41.157706152315697</v>
      </c>
      <c r="T109" s="735">
        <v>48.283016912428508</v>
      </c>
      <c r="U109" s="735">
        <v>55.444213032541356</v>
      </c>
      <c r="V109" s="735">
        <v>61.631776402654175</v>
      </c>
      <c r="W109" s="735">
        <v>69.746103772130439</v>
      </c>
      <c r="X109" s="735">
        <v>66.131860897606686</v>
      </c>
      <c r="Y109" s="735">
        <v>62.570830623082948</v>
      </c>
      <c r="Z109" s="735">
        <v>59.063798066559187</v>
      </c>
      <c r="AA109" s="735">
        <v>55.611466270035471</v>
      </c>
      <c r="AB109" s="735">
        <v>52.871435500848897</v>
      </c>
      <c r="AC109" s="735">
        <v>50.252625743662321</v>
      </c>
      <c r="AD109" s="735">
        <v>47.565673174475805</v>
      </c>
      <c r="AE109" s="735">
        <v>45.132545909289234</v>
      </c>
      <c r="AF109" s="735">
        <v>42.674049084102613</v>
      </c>
      <c r="AG109" s="735">
        <v>40.852927827605413</v>
      </c>
      <c r="AH109" s="735">
        <v>39.103518383108209</v>
      </c>
      <c r="AI109" s="735">
        <v>37.372487988610892</v>
      </c>
      <c r="AJ109" s="735">
        <v>35.659462440113607</v>
      </c>
      <c r="AK109" s="735">
        <v>34.199391430000013</v>
      </c>
      <c r="AL109" s="735">
        <v>33.129031130000008</v>
      </c>
      <c r="AM109" s="735">
        <v>32.075679080000008</v>
      </c>
      <c r="AN109" s="735">
        <v>31.039046500000005</v>
      </c>
      <c r="AO109" s="735">
        <v>30.018866650000014</v>
      </c>
      <c r="AP109" s="735">
        <v>29.014864940000017</v>
      </c>
      <c r="AQ109" s="735">
        <v>28.026779820000009</v>
      </c>
      <c r="AR109" s="735">
        <v>27.05434248000001</v>
      </c>
      <c r="AS109" s="735">
        <v>26.097308300000016</v>
      </c>
      <c r="AT109" s="735">
        <v>25.155421390000008</v>
      </c>
      <c r="AU109" s="735">
        <v>24.22843421000001</v>
      </c>
      <c r="AV109" s="735">
        <v>23.316107130000013</v>
      </c>
      <c r="AW109" s="735">
        <v>22.418197470000017</v>
      </c>
      <c r="AX109" s="735">
        <v>21.534803750000016</v>
      </c>
      <c r="AY109" s="735">
        <v>20.665685740000008</v>
      </c>
      <c r="AZ109" s="735">
        <v>19.810600670000014</v>
      </c>
      <c r="BA109" s="735">
        <v>18.969313620000008</v>
      </c>
      <c r="BB109" s="735">
        <v>18.141600270000012</v>
      </c>
      <c r="BC109" s="735">
        <v>17.327224220000012</v>
      </c>
      <c r="BD109" s="735">
        <v>16.525972350000011</v>
      </c>
      <c r="BE109" s="735">
        <v>15.737628770000008</v>
      </c>
      <c r="BF109" s="735">
        <v>14.961966320000002</v>
      </c>
      <c r="BG109" s="735">
        <v>14.198788900000004</v>
      </c>
      <c r="BH109" s="735">
        <v>13.447874290000001</v>
      </c>
      <c r="BI109" s="735">
        <v>12.709030410000004</v>
      </c>
      <c r="BJ109" s="735">
        <v>11.982045740000004</v>
      </c>
      <c r="BK109" s="735">
        <v>11.266737600000006</v>
      </c>
      <c r="BL109" s="735">
        <v>10.562907030000005</v>
      </c>
      <c r="BM109" s="735">
        <v>9.8703614800000068</v>
      </c>
      <c r="BN109" s="735">
        <v>9.1889170500000077</v>
      </c>
      <c r="BO109" s="735">
        <v>8.5183903800000067</v>
      </c>
      <c r="BP109" s="735">
        <v>7.8586037600000012</v>
      </c>
      <c r="BQ109" s="735">
        <v>7.2093824800000021</v>
      </c>
      <c r="BR109" s="735">
        <v>6.5705450300000052</v>
      </c>
      <c r="BS109" s="735">
        <v>5.9419276700000054</v>
      </c>
      <c r="BT109" s="735">
        <v>5.3233551200000022</v>
      </c>
      <c r="BU109" s="735">
        <v>4.7146692300000055</v>
      </c>
      <c r="BV109" s="735">
        <v>4.115705190000007</v>
      </c>
      <c r="BW109" s="735">
        <v>3.5262989400000038</v>
      </c>
      <c r="BX109" s="735">
        <v>2.9463046600000027</v>
      </c>
      <c r="BY109" s="735">
        <v>2.3755613900000014</v>
      </c>
      <c r="BZ109" s="735">
        <v>1.8139175300000048</v>
      </c>
      <c r="CA109" s="735">
        <v>1.2612261400000051</v>
      </c>
      <c r="CB109" s="735">
        <v>0.71734267000000784</v>
      </c>
      <c r="CC109" s="735">
        <v>0.18211694000000733</v>
      </c>
      <c r="CD109" s="735">
        <v>-0.34458657999999787</v>
      </c>
      <c r="CE109" s="735">
        <v>-0.86290724999999213</v>
      </c>
      <c r="CF109" s="735">
        <v>-1.3729858399999983</v>
      </c>
      <c r="CG109" s="735">
        <v>-1.8749549699999974</v>
      </c>
      <c r="CH109" s="735">
        <v>-2.368943239999993</v>
      </c>
      <c r="CI109" s="735">
        <v>-2.8550845299999921</v>
      </c>
    </row>
    <row r="110" spans="2:87" ht="57">
      <c r="B110" s="760" t="s">
        <v>561</v>
      </c>
      <c r="C110" s="761" t="s">
        <v>562</v>
      </c>
      <c r="D110" s="762" t="s">
        <v>563</v>
      </c>
      <c r="E110" s="761" t="s">
        <v>146</v>
      </c>
      <c r="F110" s="763">
        <v>2</v>
      </c>
      <c r="G110" s="740"/>
      <c r="H110" s="741"/>
      <c r="I110" s="741"/>
      <c r="J110" s="741"/>
      <c r="K110" s="741"/>
      <c r="L110" s="741"/>
      <c r="M110" s="735">
        <v>1.8596999999971331E-3</v>
      </c>
      <c r="N110" s="735">
        <v>-9.3485085000000083</v>
      </c>
      <c r="O110" s="735">
        <v>-18.721741899999998</v>
      </c>
      <c r="P110" s="735">
        <v>-28.110241500000015</v>
      </c>
      <c r="Q110" s="735">
        <v>-37.512570499999995</v>
      </c>
      <c r="R110" s="735">
        <v>-47.089546200000001</v>
      </c>
      <c r="S110" s="735">
        <v>-56.673421900000008</v>
      </c>
      <c r="T110" s="735">
        <v>-66.282979600000004</v>
      </c>
      <c r="U110" s="735">
        <v>-75.926894600000011</v>
      </c>
      <c r="V110" s="735">
        <v>-85.616246600000011</v>
      </c>
      <c r="W110" s="735">
        <v>-95.404535940000002</v>
      </c>
      <c r="X110" s="735">
        <v>-93.475512830000014</v>
      </c>
      <c r="Y110" s="735">
        <v>-91.610567390000014</v>
      </c>
      <c r="Z110" s="735">
        <v>-89.810730200000009</v>
      </c>
      <c r="AA110" s="735">
        <v>-88.077041060000013</v>
      </c>
      <c r="AB110" s="735">
        <v>-86.410265420000002</v>
      </c>
      <c r="AC110" s="735">
        <v>-84.811243690000012</v>
      </c>
      <c r="AD110" s="735">
        <v>-83.281547790000005</v>
      </c>
      <c r="AE110" s="735">
        <v>-81.82163967000001</v>
      </c>
      <c r="AF110" s="735">
        <v>-80.433353940000003</v>
      </c>
      <c r="AG110" s="735">
        <v>-79.118520260000011</v>
      </c>
      <c r="AH110" s="735">
        <v>-77.878855820000012</v>
      </c>
      <c r="AI110" s="735">
        <v>-76.661023290000003</v>
      </c>
      <c r="AJ110" s="735">
        <v>-75.464654360000011</v>
      </c>
      <c r="AK110" s="735">
        <v>-74.289391430000009</v>
      </c>
      <c r="AL110" s="735">
        <v>-73.219031130000005</v>
      </c>
      <c r="AM110" s="735">
        <v>-72.165679080000004</v>
      </c>
      <c r="AN110" s="735">
        <v>-71.129046500000001</v>
      </c>
      <c r="AO110" s="735">
        <v>-70.10886665000001</v>
      </c>
      <c r="AP110" s="735">
        <v>-69.104864940000013</v>
      </c>
      <c r="AQ110" s="735">
        <v>-68.116779820000005</v>
      </c>
      <c r="AR110" s="735">
        <v>-67.144342480000006</v>
      </c>
      <c r="AS110" s="735">
        <v>-66.187308300000012</v>
      </c>
      <c r="AT110" s="735">
        <v>-65.245421390000004</v>
      </c>
      <c r="AU110" s="735">
        <v>-64.318434210000007</v>
      </c>
      <c r="AV110" s="735">
        <v>-63.406107130000009</v>
      </c>
      <c r="AW110" s="735">
        <v>-62.508197470000013</v>
      </c>
      <c r="AX110" s="735">
        <v>-61.624803750000012</v>
      </c>
      <c r="AY110" s="735">
        <v>-60.755685740000004</v>
      </c>
      <c r="AZ110" s="735">
        <v>-59.90060067000001</v>
      </c>
      <c r="BA110" s="735">
        <v>-59.059313620000005</v>
      </c>
      <c r="BB110" s="735">
        <v>-58.231600270000008</v>
      </c>
      <c r="BC110" s="735">
        <v>-57.417224220000008</v>
      </c>
      <c r="BD110" s="735">
        <v>-56.615972350000007</v>
      </c>
      <c r="BE110" s="735">
        <v>-55.827628770000011</v>
      </c>
      <c r="BF110" s="735">
        <v>-55.051966320000005</v>
      </c>
      <c r="BG110" s="735">
        <v>-54.288788900000007</v>
      </c>
      <c r="BH110" s="735">
        <v>-53.537874290000005</v>
      </c>
      <c r="BI110" s="735">
        <v>-52.799030410000007</v>
      </c>
      <c r="BJ110" s="735">
        <v>-52.072045740000007</v>
      </c>
      <c r="BK110" s="735">
        <v>-51.35673760000001</v>
      </c>
      <c r="BL110" s="735">
        <v>-50.652907030000009</v>
      </c>
      <c r="BM110" s="735">
        <v>-49.96036148000001</v>
      </c>
      <c r="BN110" s="735">
        <v>-49.278917050000011</v>
      </c>
      <c r="BO110" s="735">
        <v>-48.60839038000001</v>
      </c>
      <c r="BP110" s="735">
        <v>-47.948603760000005</v>
      </c>
      <c r="BQ110" s="735">
        <v>-47.299382480000006</v>
      </c>
      <c r="BR110" s="735">
        <v>-46.660545030000009</v>
      </c>
      <c r="BS110" s="735">
        <v>-46.031927670000009</v>
      </c>
      <c r="BT110" s="735">
        <v>-45.413355120000006</v>
      </c>
      <c r="BU110" s="735">
        <v>-44.804669230000009</v>
      </c>
      <c r="BV110" s="735">
        <v>-44.20570519000001</v>
      </c>
      <c r="BW110" s="735">
        <v>-43.616298940000007</v>
      </c>
      <c r="BX110" s="735">
        <v>-43.036304660000006</v>
      </c>
      <c r="BY110" s="735">
        <v>-42.465561390000005</v>
      </c>
      <c r="BZ110" s="735">
        <v>-41.903917530000008</v>
      </c>
      <c r="CA110" s="735">
        <v>-41.351226140000009</v>
      </c>
      <c r="CB110" s="735">
        <v>-40.807342670000011</v>
      </c>
      <c r="CC110" s="735">
        <v>-40.272116940000011</v>
      </c>
      <c r="CD110" s="735">
        <v>-39.745413420000006</v>
      </c>
      <c r="CE110" s="735">
        <v>-39.227092750000011</v>
      </c>
      <c r="CF110" s="735">
        <v>-38.717014160000005</v>
      </c>
      <c r="CG110" s="735">
        <v>-38.215045030000006</v>
      </c>
      <c r="CH110" s="735">
        <v>-37.72105676000001</v>
      </c>
      <c r="CI110" s="735">
        <v>-37.234915470000011</v>
      </c>
    </row>
    <row r="111" spans="2:87" ht="28.5">
      <c r="B111" s="760" t="s">
        <v>564</v>
      </c>
      <c r="C111" s="761" t="s">
        <v>565</v>
      </c>
      <c r="D111" s="762" t="s">
        <v>566</v>
      </c>
      <c r="E111" s="761" t="s">
        <v>146</v>
      </c>
      <c r="F111" s="763">
        <v>2</v>
      </c>
      <c r="G111" s="740"/>
      <c r="H111" s="741"/>
      <c r="I111" s="741"/>
      <c r="J111" s="741"/>
      <c r="K111" s="741"/>
      <c r="L111" s="741"/>
      <c r="M111" s="735"/>
      <c r="N111" s="735"/>
      <c r="O111" s="735"/>
      <c r="P111" s="735"/>
      <c r="Q111" s="735"/>
      <c r="R111" s="735"/>
      <c r="S111" s="735"/>
      <c r="T111" s="735"/>
      <c r="U111" s="735"/>
      <c r="V111" s="735"/>
      <c r="W111" s="735"/>
      <c r="X111" s="735"/>
      <c r="Y111" s="735"/>
      <c r="Z111" s="735"/>
      <c r="AA111" s="735"/>
      <c r="AB111" s="735"/>
      <c r="AC111" s="735"/>
      <c r="AD111" s="735"/>
      <c r="AE111" s="735"/>
      <c r="AF111" s="735"/>
      <c r="AG111" s="735"/>
      <c r="AH111" s="735"/>
      <c r="AI111" s="735"/>
      <c r="AJ111" s="735"/>
      <c r="AK111" s="735"/>
      <c r="AL111" s="735"/>
      <c r="AM111" s="735"/>
      <c r="AN111" s="735"/>
      <c r="AO111" s="735"/>
      <c r="AP111" s="735"/>
      <c r="AQ111" s="735"/>
      <c r="AR111" s="735"/>
      <c r="AS111" s="735"/>
      <c r="AT111" s="735"/>
      <c r="AU111" s="735"/>
      <c r="AV111" s="735"/>
      <c r="AW111" s="735"/>
      <c r="AX111" s="735"/>
      <c r="AY111" s="735"/>
      <c r="AZ111" s="735"/>
      <c r="BA111" s="735"/>
      <c r="BB111" s="735"/>
      <c r="BC111" s="735"/>
      <c r="BD111" s="735"/>
      <c r="BE111" s="735"/>
      <c r="BF111" s="735"/>
      <c r="BG111" s="735"/>
      <c r="BH111" s="735"/>
      <c r="BI111" s="735"/>
      <c r="BJ111" s="735"/>
      <c r="BK111" s="735"/>
      <c r="BL111" s="735"/>
      <c r="BM111" s="735"/>
      <c r="BN111" s="735"/>
      <c r="BO111" s="735"/>
      <c r="BP111" s="735"/>
      <c r="BQ111" s="735"/>
      <c r="BR111" s="735"/>
      <c r="BS111" s="735"/>
      <c r="BT111" s="735"/>
      <c r="BU111" s="735"/>
      <c r="BV111" s="735"/>
      <c r="BW111" s="735"/>
      <c r="BX111" s="735"/>
      <c r="BY111" s="735"/>
      <c r="BZ111" s="735"/>
      <c r="CA111" s="735"/>
      <c r="CB111" s="735"/>
      <c r="CC111" s="735"/>
      <c r="CD111" s="735"/>
      <c r="CE111" s="735"/>
      <c r="CF111" s="735"/>
      <c r="CG111" s="735"/>
      <c r="CH111" s="735"/>
      <c r="CI111" s="735"/>
    </row>
    <row r="112" spans="2:87" ht="29.25" thickBot="1">
      <c r="B112" s="764" t="s">
        <v>567</v>
      </c>
      <c r="C112" s="765" t="s">
        <v>568</v>
      </c>
      <c r="D112" s="765" t="s">
        <v>569</v>
      </c>
      <c r="E112" s="765" t="s">
        <v>146</v>
      </c>
      <c r="F112" s="766">
        <v>2</v>
      </c>
      <c r="G112" s="767"/>
      <c r="H112" s="768"/>
      <c r="I112" s="768"/>
      <c r="J112" s="768"/>
      <c r="K112" s="768"/>
      <c r="L112" s="768"/>
      <c r="M112" s="769"/>
      <c r="N112" s="769"/>
      <c r="O112" s="769"/>
      <c r="P112" s="769"/>
      <c r="Q112" s="769"/>
      <c r="R112" s="769"/>
      <c r="S112" s="769"/>
      <c r="T112" s="769"/>
      <c r="U112" s="769"/>
      <c r="V112" s="769"/>
      <c r="W112" s="769"/>
      <c r="X112" s="769"/>
      <c r="Y112" s="769"/>
      <c r="Z112" s="769"/>
      <c r="AA112" s="769"/>
      <c r="AB112" s="769"/>
      <c r="AC112" s="769"/>
      <c r="AD112" s="769"/>
      <c r="AE112" s="769"/>
      <c r="AF112" s="769"/>
      <c r="AG112" s="769"/>
      <c r="AH112" s="769"/>
      <c r="AI112" s="769"/>
      <c r="AJ112" s="769"/>
      <c r="AK112" s="769"/>
      <c r="AL112" s="769"/>
      <c r="AM112" s="769"/>
      <c r="AN112" s="769"/>
      <c r="AO112" s="769"/>
      <c r="AP112" s="769"/>
      <c r="AQ112" s="769"/>
      <c r="AR112" s="769"/>
      <c r="AS112" s="769"/>
      <c r="AT112" s="769"/>
      <c r="AU112" s="769"/>
      <c r="AV112" s="769"/>
      <c r="AW112" s="769"/>
      <c r="AX112" s="769"/>
      <c r="AY112" s="769"/>
      <c r="AZ112" s="769"/>
      <c r="BA112" s="769"/>
      <c r="BB112" s="769"/>
      <c r="BC112" s="769"/>
      <c r="BD112" s="769"/>
      <c r="BE112" s="769"/>
      <c r="BF112" s="769"/>
      <c r="BG112" s="769"/>
      <c r="BH112" s="769"/>
      <c r="BI112" s="769"/>
      <c r="BJ112" s="769"/>
      <c r="BK112" s="769"/>
      <c r="BL112" s="769"/>
      <c r="BM112" s="769"/>
      <c r="BN112" s="769"/>
      <c r="BO112" s="769"/>
      <c r="BP112" s="769"/>
      <c r="BQ112" s="769"/>
      <c r="BR112" s="769"/>
      <c r="BS112" s="769"/>
      <c r="BT112" s="769"/>
      <c r="BU112" s="769"/>
      <c r="BV112" s="769"/>
      <c r="BW112" s="769"/>
      <c r="BX112" s="769"/>
      <c r="BY112" s="769"/>
      <c r="BZ112" s="769"/>
      <c r="CA112" s="769"/>
      <c r="CB112" s="769"/>
      <c r="CC112" s="769"/>
      <c r="CD112" s="769"/>
      <c r="CE112" s="769"/>
      <c r="CF112" s="769"/>
      <c r="CG112" s="769"/>
      <c r="CH112" s="769"/>
      <c r="CI112" s="770"/>
    </row>
    <row r="113" spans="2:89" ht="28.5">
      <c r="B113" s="771" t="s">
        <v>570</v>
      </c>
      <c r="C113" s="772" t="s">
        <v>571</v>
      </c>
      <c r="D113" s="773" t="s">
        <v>572</v>
      </c>
      <c r="E113" s="772" t="s">
        <v>146</v>
      </c>
      <c r="F113" s="774">
        <v>2</v>
      </c>
      <c r="G113" s="732"/>
      <c r="H113" s="733"/>
      <c r="I113" s="733"/>
      <c r="J113" s="733"/>
      <c r="K113" s="733"/>
      <c r="L113" s="733"/>
      <c r="M113" s="734"/>
      <c r="N113" s="734"/>
      <c r="O113" s="734"/>
      <c r="P113" s="734"/>
      <c r="Q113" s="734"/>
      <c r="R113" s="734"/>
      <c r="S113" s="734"/>
      <c r="T113" s="734"/>
      <c r="U113" s="734"/>
      <c r="V113" s="734"/>
      <c r="W113" s="734"/>
      <c r="X113" s="734"/>
      <c r="Y113" s="734"/>
      <c r="Z113" s="734"/>
      <c r="AA113" s="734"/>
      <c r="AB113" s="734"/>
      <c r="AC113" s="734"/>
      <c r="AD113" s="734"/>
      <c r="AE113" s="734"/>
      <c r="AF113" s="734"/>
      <c r="AG113" s="734"/>
      <c r="AH113" s="734"/>
      <c r="AI113" s="734"/>
      <c r="AJ113" s="734"/>
      <c r="AK113" s="734"/>
      <c r="AL113" s="734"/>
      <c r="AM113" s="734"/>
      <c r="AN113" s="734"/>
      <c r="AO113" s="734"/>
      <c r="AP113" s="734"/>
      <c r="AQ113" s="734"/>
      <c r="AR113" s="734"/>
      <c r="AS113" s="734"/>
      <c r="AT113" s="734"/>
      <c r="AU113" s="734"/>
      <c r="AV113" s="734"/>
      <c r="AW113" s="734"/>
      <c r="AX113" s="734"/>
      <c r="AY113" s="734"/>
      <c r="AZ113" s="734"/>
      <c r="BA113" s="734"/>
      <c r="BB113" s="734"/>
      <c r="BC113" s="734"/>
      <c r="BD113" s="734"/>
      <c r="BE113" s="734"/>
      <c r="BF113" s="734"/>
      <c r="BG113" s="734"/>
      <c r="BH113" s="734"/>
      <c r="BI113" s="734"/>
      <c r="BJ113" s="734"/>
      <c r="BK113" s="734"/>
      <c r="BL113" s="734"/>
      <c r="BM113" s="734"/>
      <c r="BN113" s="734"/>
      <c r="BO113" s="734"/>
      <c r="BP113" s="734"/>
      <c r="BQ113" s="734"/>
      <c r="BR113" s="734"/>
      <c r="BS113" s="734"/>
      <c r="BT113" s="734"/>
      <c r="BU113" s="734"/>
      <c r="BV113" s="734"/>
      <c r="BW113" s="734"/>
      <c r="BX113" s="734"/>
      <c r="BY113" s="734"/>
      <c r="BZ113" s="734"/>
      <c r="CA113" s="734"/>
      <c r="CB113" s="734"/>
      <c r="CC113" s="734"/>
      <c r="CD113" s="734"/>
      <c r="CE113" s="734"/>
      <c r="CF113" s="734"/>
      <c r="CG113" s="734"/>
      <c r="CH113" s="734"/>
      <c r="CI113" s="759"/>
    </row>
    <row r="114" spans="2:89" ht="28.5">
      <c r="B114" s="744" t="s">
        <v>573</v>
      </c>
      <c r="C114" s="745" t="s">
        <v>574</v>
      </c>
      <c r="D114" s="746" t="s">
        <v>575</v>
      </c>
      <c r="E114" s="745" t="s">
        <v>146</v>
      </c>
      <c r="F114" s="747">
        <v>2</v>
      </c>
      <c r="G114" s="740"/>
      <c r="H114" s="741"/>
      <c r="I114" s="741"/>
      <c r="J114" s="741"/>
      <c r="K114" s="741"/>
      <c r="L114" s="741"/>
      <c r="M114" s="735"/>
      <c r="N114" s="735"/>
      <c r="O114" s="735"/>
      <c r="P114" s="735"/>
      <c r="Q114" s="735"/>
      <c r="R114" s="735"/>
      <c r="S114" s="735"/>
      <c r="T114" s="735"/>
      <c r="U114" s="735"/>
      <c r="V114" s="735"/>
      <c r="W114" s="735"/>
      <c r="X114" s="735"/>
      <c r="Y114" s="735"/>
      <c r="Z114" s="735"/>
      <c r="AA114" s="735"/>
      <c r="AB114" s="735"/>
      <c r="AC114" s="735"/>
      <c r="AD114" s="735"/>
      <c r="AE114" s="735"/>
      <c r="AF114" s="735"/>
      <c r="AG114" s="735"/>
      <c r="AH114" s="735"/>
      <c r="AI114" s="735"/>
      <c r="AJ114" s="735"/>
      <c r="AK114" s="735"/>
      <c r="AL114" s="735"/>
      <c r="AM114" s="735"/>
      <c r="AN114" s="735"/>
      <c r="AO114" s="735"/>
      <c r="AP114" s="735"/>
      <c r="AQ114" s="735"/>
      <c r="AR114" s="735"/>
      <c r="AS114" s="735"/>
      <c r="AT114" s="735"/>
      <c r="AU114" s="735"/>
      <c r="AV114" s="735"/>
      <c r="AW114" s="735"/>
      <c r="AX114" s="735"/>
      <c r="AY114" s="735"/>
      <c r="AZ114" s="735"/>
      <c r="BA114" s="735"/>
      <c r="BB114" s="735"/>
      <c r="BC114" s="735"/>
      <c r="BD114" s="735"/>
      <c r="BE114" s="735"/>
      <c r="BF114" s="735"/>
      <c r="BG114" s="735"/>
      <c r="BH114" s="735"/>
      <c r="BI114" s="735"/>
      <c r="BJ114" s="735"/>
      <c r="BK114" s="735"/>
      <c r="BL114" s="735"/>
      <c r="BM114" s="735"/>
      <c r="BN114" s="735"/>
      <c r="BO114" s="735"/>
      <c r="BP114" s="735"/>
      <c r="BQ114" s="735"/>
      <c r="BR114" s="735"/>
      <c r="BS114" s="735"/>
      <c r="BT114" s="735"/>
      <c r="BU114" s="735"/>
      <c r="BV114" s="735"/>
      <c r="BW114" s="735"/>
      <c r="BX114" s="735"/>
      <c r="BY114" s="735"/>
      <c r="BZ114" s="735"/>
      <c r="CA114" s="735"/>
      <c r="CB114" s="735"/>
      <c r="CC114" s="735"/>
      <c r="CD114" s="735"/>
      <c r="CE114" s="735"/>
      <c r="CF114" s="735"/>
      <c r="CG114" s="735"/>
      <c r="CH114" s="735"/>
      <c r="CI114" s="736"/>
    </row>
    <row r="115" spans="2:89" ht="28.5">
      <c r="B115" s="744" t="s">
        <v>576</v>
      </c>
      <c r="C115" s="745" t="s">
        <v>577</v>
      </c>
      <c r="D115" s="746" t="s">
        <v>578</v>
      </c>
      <c r="E115" s="745" t="s">
        <v>146</v>
      </c>
      <c r="F115" s="747">
        <v>2</v>
      </c>
      <c r="G115" s="740"/>
      <c r="H115" s="741"/>
      <c r="I115" s="741"/>
      <c r="J115" s="741"/>
      <c r="K115" s="741"/>
      <c r="L115" s="741"/>
      <c r="M115" s="735">
        <v>0.70700000000000007</v>
      </c>
      <c r="N115" s="735">
        <v>1.4140000000000001</v>
      </c>
      <c r="O115" s="735">
        <v>2.121</v>
      </c>
      <c r="P115" s="735">
        <v>2.8280000000000003</v>
      </c>
      <c r="Q115" s="735">
        <v>3.5350000000000001</v>
      </c>
      <c r="R115" s="735">
        <v>4.1779999999999999</v>
      </c>
      <c r="S115" s="735">
        <v>4.8310000000000004</v>
      </c>
      <c r="T115" s="735">
        <v>5.4740000000000002</v>
      </c>
      <c r="U115" s="735">
        <v>6.1270000000000007</v>
      </c>
      <c r="V115" s="735">
        <v>6.7700000000000005</v>
      </c>
      <c r="W115" s="735">
        <v>6.4700000000000006</v>
      </c>
      <c r="X115" s="735">
        <v>6.17</v>
      </c>
      <c r="Y115" s="735">
        <v>5.870000000000001</v>
      </c>
      <c r="Z115" s="735">
        <v>5.57</v>
      </c>
      <c r="AA115" s="735">
        <v>5.2700000000000005</v>
      </c>
      <c r="AB115" s="735">
        <v>4.8500000000000005</v>
      </c>
      <c r="AC115" s="735">
        <v>4.49</v>
      </c>
      <c r="AD115" s="735">
        <v>4</v>
      </c>
      <c r="AE115" s="735">
        <v>3.7000000000000011</v>
      </c>
      <c r="AF115" s="735">
        <v>3.3100000000000005</v>
      </c>
      <c r="AG115" s="735">
        <v>3.3100000000000005</v>
      </c>
      <c r="AH115" s="735">
        <v>3.3100000000000005</v>
      </c>
      <c r="AI115" s="735">
        <v>3.3100000000000005</v>
      </c>
      <c r="AJ115" s="735">
        <v>3.3100000000000005</v>
      </c>
      <c r="AK115" s="735">
        <v>3.3100000000000005</v>
      </c>
      <c r="AL115" s="735">
        <v>3.3100000000000005</v>
      </c>
      <c r="AM115" s="735">
        <v>3.3100000000000005</v>
      </c>
      <c r="AN115" s="735">
        <v>3.3100000000000005</v>
      </c>
      <c r="AO115" s="735">
        <v>3.3100000000000005</v>
      </c>
      <c r="AP115" s="735">
        <v>3.3100000000000005</v>
      </c>
      <c r="AQ115" s="735">
        <v>3.3100000000000005</v>
      </c>
      <c r="AR115" s="735">
        <v>3.3100000000000005</v>
      </c>
      <c r="AS115" s="735">
        <v>3.3100000000000005</v>
      </c>
      <c r="AT115" s="735">
        <v>3.3100000000000005</v>
      </c>
      <c r="AU115" s="735">
        <v>3.3100000000000005</v>
      </c>
      <c r="AV115" s="735">
        <v>3.3100000000000005</v>
      </c>
      <c r="AW115" s="735">
        <v>3.3100000000000005</v>
      </c>
      <c r="AX115" s="735">
        <v>3.3100000000000005</v>
      </c>
      <c r="AY115" s="735">
        <v>3.3100000000000005</v>
      </c>
      <c r="AZ115" s="735">
        <v>3.3100000000000005</v>
      </c>
      <c r="BA115" s="735">
        <v>3.3100000000000005</v>
      </c>
      <c r="BB115" s="735">
        <v>3.3100000000000005</v>
      </c>
      <c r="BC115" s="735">
        <v>3.3100000000000005</v>
      </c>
      <c r="BD115" s="735">
        <v>3.3100000000000005</v>
      </c>
      <c r="BE115" s="735">
        <v>3.3100000000000005</v>
      </c>
      <c r="BF115" s="735">
        <v>3.3100000000000005</v>
      </c>
      <c r="BG115" s="735">
        <v>3.3100000000000005</v>
      </c>
      <c r="BH115" s="735">
        <v>3.3100000000000005</v>
      </c>
      <c r="BI115" s="735">
        <v>3.3100000000000005</v>
      </c>
      <c r="BJ115" s="735">
        <v>3.3100000000000005</v>
      </c>
      <c r="BK115" s="735">
        <v>3.3100000000000005</v>
      </c>
      <c r="BL115" s="735">
        <v>3.3100000000000005</v>
      </c>
      <c r="BM115" s="735">
        <v>3.3100000000000005</v>
      </c>
      <c r="BN115" s="735">
        <v>3.3100000000000005</v>
      </c>
      <c r="BO115" s="735">
        <v>3.3100000000000005</v>
      </c>
      <c r="BP115" s="735">
        <v>3.3100000000000005</v>
      </c>
      <c r="BQ115" s="735">
        <v>3.3100000000000005</v>
      </c>
      <c r="BR115" s="735">
        <v>3.3100000000000005</v>
      </c>
      <c r="BS115" s="735">
        <v>3.3100000000000005</v>
      </c>
      <c r="BT115" s="735">
        <v>3.3100000000000005</v>
      </c>
      <c r="BU115" s="735">
        <v>3.3100000000000005</v>
      </c>
      <c r="BV115" s="735">
        <v>3.3100000000000005</v>
      </c>
      <c r="BW115" s="735">
        <v>3.3100000000000005</v>
      </c>
      <c r="BX115" s="735">
        <v>3.3100000000000005</v>
      </c>
      <c r="BY115" s="735">
        <v>3.3100000000000005</v>
      </c>
      <c r="BZ115" s="735">
        <v>3.3100000000000005</v>
      </c>
      <c r="CA115" s="735">
        <v>3.3100000000000005</v>
      </c>
      <c r="CB115" s="735">
        <v>3.3100000000000005</v>
      </c>
      <c r="CC115" s="735">
        <v>3.3100000000000005</v>
      </c>
      <c r="CD115" s="735">
        <v>3.3100000000000005</v>
      </c>
      <c r="CE115" s="735">
        <v>3.3100000000000005</v>
      </c>
      <c r="CF115" s="735">
        <v>3.3100000000000005</v>
      </c>
      <c r="CG115" s="735">
        <v>3.3100000000000005</v>
      </c>
      <c r="CH115" s="735">
        <v>3.3100000000000005</v>
      </c>
      <c r="CI115" s="735">
        <v>3.3100000000000005</v>
      </c>
    </row>
    <row r="116" spans="2:89" ht="28.5">
      <c r="B116" s="744" t="s">
        <v>579</v>
      </c>
      <c r="C116" s="745" t="s">
        <v>580</v>
      </c>
      <c r="D116" s="746" t="s">
        <v>581</v>
      </c>
      <c r="E116" s="745" t="s">
        <v>146</v>
      </c>
      <c r="F116" s="747">
        <v>2</v>
      </c>
      <c r="G116" s="740"/>
      <c r="H116" s="741"/>
      <c r="I116" s="741"/>
      <c r="J116" s="741"/>
      <c r="K116" s="741"/>
      <c r="L116" s="741"/>
      <c r="M116" s="1559">
        <v>-0.92300000000000004</v>
      </c>
      <c r="N116" s="1559">
        <v>-1.8460000000000001</v>
      </c>
      <c r="O116" s="1559">
        <v>-2.7690000000000001</v>
      </c>
      <c r="P116" s="1559">
        <v>-3.6920000000000002</v>
      </c>
      <c r="Q116" s="1559">
        <v>-4.6150000000000002</v>
      </c>
      <c r="R116" s="1559">
        <v>-5.5380000000000003</v>
      </c>
      <c r="S116" s="1559">
        <v>-6.4610000000000003</v>
      </c>
      <c r="T116" s="1559">
        <v>-7.3840000000000003</v>
      </c>
      <c r="U116" s="1559">
        <v>-8.3070000000000004</v>
      </c>
      <c r="V116" s="1559">
        <v>-9.23</v>
      </c>
      <c r="W116" s="1559">
        <v>-9.23</v>
      </c>
      <c r="X116" s="1559">
        <v>-9.23</v>
      </c>
      <c r="Y116" s="1559">
        <v>-9.23</v>
      </c>
      <c r="Z116" s="1559">
        <v>-9.23</v>
      </c>
      <c r="AA116" s="1559">
        <v>-9.23</v>
      </c>
      <c r="AB116" s="1559">
        <v>-9.23</v>
      </c>
      <c r="AC116" s="1559">
        <v>-9.23</v>
      </c>
      <c r="AD116" s="1559">
        <v>-9.23</v>
      </c>
      <c r="AE116" s="1559">
        <v>-9.23</v>
      </c>
      <c r="AF116" s="1559">
        <v>-9.23</v>
      </c>
      <c r="AG116" s="1559">
        <v>-9.23</v>
      </c>
      <c r="AH116" s="1559">
        <v>-9.23</v>
      </c>
      <c r="AI116" s="1559">
        <v>-9.23</v>
      </c>
      <c r="AJ116" s="1559">
        <v>-9.23</v>
      </c>
      <c r="AK116" s="1559">
        <v>-9.23</v>
      </c>
      <c r="AL116" s="1559">
        <v>-9.23</v>
      </c>
      <c r="AM116" s="1559">
        <v>-9.23</v>
      </c>
      <c r="AN116" s="1559">
        <v>-9.23</v>
      </c>
      <c r="AO116" s="1559">
        <v>-9.23</v>
      </c>
      <c r="AP116" s="1559">
        <v>-9.23</v>
      </c>
      <c r="AQ116" s="1559">
        <v>-9.23</v>
      </c>
      <c r="AR116" s="1559">
        <v>-9.23</v>
      </c>
      <c r="AS116" s="1559">
        <v>-9.23</v>
      </c>
      <c r="AT116" s="1559">
        <v>-9.23</v>
      </c>
      <c r="AU116" s="1559">
        <v>-9.23</v>
      </c>
      <c r="AV116" s="1559">
        <v>-9.23</v>
      </c>
      <c r="AW116" s="1559">
        <v>-9.23</v>
      </c>
      <c r="AX116" s="1559">
        <v>-9.23</v>
      </c>
      <c r="AY116" s="1559">
        <v>-9.23</v>
      </c>
      <c r="AZ116" s="1559">
        <v>-9.23</v>
      </c>
      <c r="BA116" s="1559">
        <v>-9.23</v>
      </c>
      <c r="BB116" s="1559">
        <v>-9.23</v>
      </c>
      <c r="BC116" s="1559">
        <v>-9.23</v>
      </c>
      <c r="BD116" s="1559">
        <v>-9.23</v>
      </c>
      <c r="BE116" s="1559">
        <v>-9.23</v>
      </c>
      <c r="BF116" s="1559">
        <v>-9.23</v>
      </c>
      <c r="BG116" s="1559">
        <v>-9.23</v>
      </c>
      <c r="BH116" s="1559">
        <v>-9.23</v>
      </c>
      <c r="BI116" s="1559">
        <v>-9.23</v>
      </c>
      <c r="BJ116" s="1559">
        <v>-9.23</v>
      </c>
      <c r="BK116" s="1559">
        <v>-9.23</v>
      </c>
      <c r="BL116" s="1559">
        <v>-9.23</v>
      </c>
      <c r="BM116" s="1559">
        <v>-9.23</v>
      </c>
      <c r="BN116" s="1559">
        <v>-9.23</v>
      </c>
      <c r="BO116" s="1559">
        <v>-9.23</v>
      </c>
      <c r="BP116" s="1559">
        <v>-9.23</v>
      </c>
      <c r="BQ116" s="1559">
        <v>-9.23</v>
      </c>
      <c r="BR116" s="1559">
        <v>-9.23</v>
      </c>
      <c r="BS116" s="1559">
        <v>-9.23</v>
      </c>
      <c r="BT116" s="1559">
        <v>-9.23</v>
      </c>
      <c r="BU116" s="1559">
        <v>-9.23</v>
      </c>
      <c r="BV116" s="1559">
        <v>-9.23</v>
      </c>
      <c r="BW116" s="1559">
        <v>-9.23</v>
      </c>
      <c r="BX116" s="1559">
        <v>-9.23</v>
      </c>
      <c r="BY116" s="1559">
        <v>-9.23</v>
      </c>
      <c r="BZ116" s="1559">
        <v>-9.23</v>
      </c>
      <c r="CA116" s="1559">
        <v>-9.23</v>
      </c>
      <c r="CB116" s="1559">
        <v>-9.23</v>
      </c>
      <c r="CC116" s="1559">
        <v>-9.23</v>
      </c>
      <c r="CD116" s="1559">
        <v>-9.23</v>
      </c>
      <c r="CE116" s="1559">
        <v>-9.23</v>
      </c>
      <c r="CF116" s="1559">
        <v>-9.23</v>
      </c>
      <c r="CG116" s="1559">
        <v>-9.23</v>
      </c>
      <c r="CH116" s="1559">
        <v>-9.23</v>
      </c>
      <c r="CI116" s="1559">
        <v>-9.23</v>
      </c>
    </row>
    <row r="117" spans="2:89" ht="42.75">
      <c r="B117" s="744" t="s">
        <v>582</v>
      </c>
      <c r="C117" s="745" t="s">
        <v>583</v>
      </c>
      <c r="D117" s="746" t="s">
        <v>584</v>
      </c>
      <c r="E117" s="745" t="s">
        <v>146</v>
      </c>
      <c r="F117" s="747">
        <v>2</v>
      </c>
      <c r="G117" s="740"/>
      <c r="H117" s="741"/>
      <c r="I117" s="741"/>
      <c r="J117" s="741"/>
      <c r="K117" s="741"/>
      <c r="L117" s="741"/>
      <c r="M117" s="769"/>
      <c r="N117" s="769"/>
      <c r="O117" s="769"/>
      <c r="P117" s="769"/>
      <c r="Q117" s="769"/>
      <c r="R117" s="769"/>
      <c r="S117" s="769"/>
      <c r="T117" s="769"/>
      <c r="U117" s="769"/>
      <c r="V117" s="769"/>
      <c r="W117" s="769"/>
      <c r="X117" s="769"/>
      <c r="Y117" s="769"/>
      <c r="Z117" s="769"/>
      <c r="AA117" s="769"/>
      <c r="AB117" s="769"/>
      <c r="AC117" s="769"/>
      <c r="AD117" s="769"/>
      <c r="AE117" s="769"/>
      <c r="AF117" s="769"/>
      <c r="AG117" s="769"/>
      <c r="AH117" s="769"/>
      <c r="AI117" s="769"/>
      <c r="AJ117" s="769"/>
      <c r="AK117" s="769"/>
      <c r="AL117" s="769"/>
      <c r="AM117" s="769"/>
      <c r="AN117" s="769"/>
      <c r="AO117" s="769"/>
      <c r="AP117" s="769"/>
      <c r="AQ117" s="769"/>
      <c r="AR117" s="769"/>
      <c r="AS117" s="769"/>
      <c r="AT117" s="769"/>
      <c r="AU117" s="769"/>
      <c r="AV117" s="769"/>
      <c r="AW117" s="769"/>
      <c r="AX117" s="769"/>
      <c r="AY117" s="769"/>
      <c r="AZ117" s="769"/>
      <c r="BA117" s="769"/>
      <c r="BB117" s="769"/>
      <c r="BC117" s="769"/>
      <c r="BD117" s="769"/>
      <c r="BE117" s="769"/>
      <c r="BF117" s="769"/>
      <c r="BG117" s="769"/>
      <c r="BH117" s="769"/>
      <c r="BI117" s="769"/>
      <c r="BJ117" s="769"/>
      <c r="BK117" s="769"/>
      <c r="BL117" s="769"/>
      <c r="BM117" s="769"/>
      <c r="BN117" s="769"/>
      <c r="BO117" s="769"/>
      <c r="BP117" s="769"/>
      <c r="BQ117" s="769"/>
      <c r="BR117" s="769"/>
      <c r="BS117" s="769"/>
      <c r="BT117" s="769"/>
      <c r="BU117" s="769"/>
      <c r="BV117" s="769"/>
      <c r="BW117" s="769"/>
      <c r="BX117" s="769"/>
      <c r="BY117" s="769"/>
      <c r="BZ117" s="769"/>
      <c r="CA117" s="769"/>
      <c r="CB117" s="769"/>
      <c r="CC117" s="769"/>
      <c r="CD117" s="769"/>
      <c r="CE117" s="769"/>
      <c r="CF117" s="769"/>
      <c r="CG117" s="769"/>
      <c r="CH117" s="769"/>
      <c r="CI117" s="770"/>
    </row>
    <row r="118" spans="2:89">
      <c r="B118" s="775" t="s">
        <v>585</v>
      </c>
      <c r="C118" s="776" t="s">
        <v>586</v>
      </c>
      <c r="D118" s="776" t="s">
        <v>587</v>
      </c>
      <c r="E118" s="776" t="s">
        <v>146</v>
      </c>
      <c r="F118" s="777">
        <v>2</v>
      </c>
      <c r="G118" s="767"/>
      <c r="H118" s="768"/>
      <c r="I118" s="768"/>
      <c r="J118" s="768"/>
      <c r="K118" s="768"/>
      <c r="L118" s="768"/>
      <c r="M118" s="769">
        <v>-0.76</v>
      </c>
      <c r="N118" s="769">
        <v>-1.52</v>
      </c>
      <c r="O118" s="769">
        <v>-2.2800000000000002</v>
      </c>
      <c r="P118" s="769">
        <v>-3.04</v>
      </c>
      <c r="Q118" s="769">
        <v>-3.8600000000000003</v>
      </c>
      <c r="R118" s="769">
        <v>-5.01</v>
      </c>
      <c r="S118" s="769">
        <v>-6.16</v>
      </c>
      <c r="T118" s="769">
        <v>-7.32</v>
      </c>
      <c r="U118" s="769">
        <v>-8.4699999999999989</v>
      </c>
      <c r="V118" s="769">
        <v>-9.620000000000001</v>
      </c>
      <c r="W118" s="769">
        <v>-10.07</v>
      </c>
      <c r="X118" s="769">
        <v>-10.52</v>
      </c>
      <c r="Y118" s="769">
        <v>-10.98</v>
      </c>
      <c r="Z118" s="769">
        <v>-11.430000000000001</v>
      </c>
      <c r="AA118" s="769">
        <v>-12.02</v>
      </c>
      <c r="AB118" s="769">
        <v>-12.17</v>
      </c>
      <c r="AC118" s="769">
        <v>-12.299999999999999</v>
      </c>
      <c r="AD118" s="769">
        <v>-12.45</v>
      </c>
      <c r="AE118" s="769">
        <v>-12.580000000000002</v>
      </c>
      <c r="AF118" s="769">
        <v>-12.83</v>
      </c>
      <c r="AG118" s="769">
        <v>-13.600000000000001</v>
      </c>
      <c r="AH118" s="769">
        <v>-14.370000000000001</v>
      </c>
      <c r="AI118" s="769">
        <v>-15.14</v>
      </c>
      <c r="AJ118" s="769">
        <v>-15.910000000000002</v>
      </c>
      <c r="AK118" s="769">
        <v>-16.779999999999998</v>
      </c>
      <c r="AL118" s="769">
        <v>-16.779999999999998</v>
      </c>
      <c r="AM118" s="769">
        <v>-16.779999999999998</v>
      </c>
      <c r="AN118" s="769">
        <v>-16.779999999999998</v>
      </c>
      <c r="AO118" s="769">
        <v>-16.779999999999998</v>
      </c>
      <c r="AP118" s="769">
        <v>-16.779999999999998</v>
      </c>
      <c r="AQ118" s="769">
        <v>-16.779999999999998</v>
      </c>
      <c r="AR118" s="769">
        <v>-16.779999999999998</v>
      </c>
      <c r="AS118" s="769">
        <v>-16.779999999999998</v>
      </c>
      <c r="AT118" s="769">
        <v>-16.779999999999998</v>
      </c>
      <c r="AU118" s="769">
        <v>-16.779999999999998</v>
      </c>
      <c r="AV118" s="769">
        <v>-16.779999999999998</v>
      </c>
      <c r="AW118" s="769">
        <v>-16.779999999999998</v>
      </c>
      <c r="AX118" s="769">
        <v>-16.779999999999998</v>
      </c>
      <c r="AY118" s="769">
        <v>-16.779999999999998</v>
      </c>
      <c r="AZ118" s="769">
        <v>-16.779999999999998</v>
      </c>
      <c r="BA118" s="769">
        <v>-16.779999999999998</v>
      </c>
      <c r="BB118" s="769">
        <v>-16.779999999999998</v>
      </c>
      <c r="BC118" s="769">
        <v>-16.779999999999998</v>
      </c>
      <c r="BD118" s="769">
        <v>-16.779999999999998</v>
      </c>
      <c r="BE118" s="769">
        <v>-16.779999999999998</v>
      </c>
      <c r="BF118" s="769">
        <v>-16.779999999999998</v>
      </c>
      <c r="BG118" s="769">
        <v>-16.779999999999998</v>
      </c>
      <c r="BH118" s="769">
        <v>-16.779999999999998</v>
      </c>
      <c r="BI118" s="769">
        <v>-16.779999999999998</v>
      </c>
      <c r="BJ118" s="769">
        <v>-16.779999999999998</v>
      </c>
      <c r="BK118" s="769">
        <v>-16.779999999999998</v>
      </c>
      <c r="BL118" s="769">
        <v>-16.779999999999998</v>
      </c>
      <c r="BM118" s="769">
        <v>-16.779999999999998</v>
      </c>
      <c r="BN118" s="769">
        <v>-16.779999999999998</v>
      </c>
      <c r="BO118" s="769">
        <v>-16.779999999999998</v>
      </c>
      <c r="BP118" s="769">
        <v>-16.779999999999998</v>
      </c>
      <c r="BQ118" s="769">
        <v>-16.779999999999998</v>
      </c>
      <c r="BR118" s="769">
        <v>-16.779999999999998</v>
      </c>
      <c r="BS118" s="769">
        <v>-16.779999999999998</v>
      </c>
      <c r="BT118" s="769">
        <v>-16.779999999999998</v>
      </c>
      <c r="BU118" s="769">
        <v>-16.779999999999998</v>
      </c>
      <c r="BV118" s="769">
        <v>-16.779999999999998</v>
      </c>
      <c r="BW118" s="769">
        <v>-16.779999999999998</v>
      </c>
      <c r="BX118" s="769">
        <v>-16.779999999999998</v>
      </c>
      <c r="BY118" s="769">
        <v>-16.779999999999998</v>
      </c>
      <c r="BZ118" s="769">
        <v>-16.779999999999998</v>
      </c>
      <c r="CA118" s="769">
        <v>-16.779999999999998</v>
      </c>
      <c r="CB118" s="769">
        <v>-16.779999999999998</v>
      </c>
      <c r="CC118" s="769">
        <v>-16.779999999999998</v>
      </c>
      <c r="CD118" s="769">
        <v>-16.779999999999998</v>
      </c>
      <c r="CE118" s="769">
        <v>-16.779999999999998</v>
      </c>
      <c r="CF118" s="769">
        <v>-16.779999999999998</v>
      </c>
      <c r="CG118" s="769">
        <v>-16.779999999999998</v>
      </c>
      <c r="CH118" s="769">
        <v>-16.779999999999998</v>
      </c>
      <c r="CI118" s="769">
        <v>-16.779999999999998</v>
      </c>
    </row>
    <row r="119" spans="2:89" ht="15.75" thickBot="1">
      <c r="B119" s="778"/>
      <c r="C119" s="778"/>
      <c r="D119" s="778"/>
      <c r="E119" s="778"/>
      <c r="F119" s="721"/>
      <c r="G119" s="722"/>
      <c r="H119" s="722"/>
      <c r="I119" s="722"/>
      <c r="J119" s="722"/>
      <c r="K119" s="722"/>
      <c r="L119" s="722"/>
      <c r="M119" s="722"/>
      <c r="N119" s="722"/>
      <c r="O119" s="722"/>
      <c r="P119" s="722"/>
      <c r="Q119" s="722"/>
      <c r="R119" s="722"/>
      <c r="S119" s="722"/>
      <c r="T119" s="722"/>
      <c r="U119" s="722"/>
      <c r="V119" s="722"/>
      <c r="W119" s="722"/>
      <c r="X119" s="722"/>
      <c r="Y119" s="722"/>
      <c r="Z119" s="722"/>
      <c r="AA119" s="722"/>
      <c r="AB119" s="722"/>
      <c r="AC119" s="722"/>
      <c r="AD119" s="722"/>
      <c r="AE119" s="722"/>
      <c r="AF119" s="722"/>
      <c r="AG119" s="722"/>
      <c r="AH119" s="722"/>
      <c r="AI119" s="722"/>
      <c r="AJ119" s="722"/>
      <c r="AK119" s="722"/>
      <c r="AL119" s="722"/>
      <c r="AM119" s="722"/>
      <c r="AN119" s="722"/>
      <c r="AO119" s="722"/>
      <c r="AP119" s="722"/>
      <c r="AQ119" s="722"/>
      <c r="AR119" s="722"/>
      <c r="AS119" s="722"/>
      <c r="AT119" s="722"/>
      <c r="AU119" s="722"/>
      <c r="AV119" s="722"/>
      <c r="AW119" s="722"/>
      <c r="AX119" s="722"/>
      <c r="AY119" s="722"/>
      <c r="AZ119" s="722"/>
      <c r="BA119" s="722"/>
      <c r="BB119" s="722"/>
      <c r="BC119" s="722"/>
      <c r="BD119" s="722"/>
      <c r="BE119" s="722"/>
      <c r="BF119" s="722"/>
      <c r="BG119" s="722"/>
      <c r="BH119" s="722"/>
      <c r="BI119" s="722"/>
      <c r="BJ119" s="722"/>
      <c r="BK119" s="722"/>
      <c r="BL119" s="722"/>
      <c r="BM119" s="722"/>
      <c r="BN119" s="722"/>
      <c r="BO119" s="722"/>
      <c r="BP119" s="722"/>
      <c r="BQ119" s="722"/>
      <c r="BR119" s="722"/>
      <c r="BS119" s="722"/>
      <c r="BT119" s="722"/>
      <c r="BU119" s="722"/>
      <c r="BV119" s="722"/>
      <c r="BW119" s="722"/>
      <c r="BX119" s="722"/>
      <c r="BY119" s="722"/>
      <c r="BZ119" s="722"/>
      <c r="CA119" s="722"/>
      <c r="CB119" s="722"/>
      <c r="CC119" s="722"/>
      <c r="CD119" s="722"/>
      <c r="CE119" s="722"/>
      <c r="CF119" s="722"/>
      <c r="CG119" s="722"/>
      <c r="CH119" s="722"/>
      <c r="CI119" s="722"/>
      <c r="CJ119" s="585"/>
    </row>
    <row r="120" spans="2:89" ht="15.75" thickBot="1">
      <c r="B120" s="723" t="s">
        <v>350</v>
      </c>
      <c r="C120" s="1416" t="s">
        <v>115</v>
      </c>
      <c r="D120" s="585"/>
      <c r="E120" s="585"/>
      <c r="F120" s="585"/>
      <c r="G120" s="585"/>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5"/>
      <c r="AL120" s="585"/>
      <c r="AM120" s="585"/>
      <c r="AN120" s="585"/>
      <c r="AO120" s="585"/>
      <c r="AP120" s="585"/>
      <c r="AQ120" s="585"/>
      <c r="AR120" s="585"/>
      <c r="AS120" s="585"/>
      <c r="AT120" s="585"/>
      <c r="AU120" s="585"/>
      <c r="AV120" s="585"/>
      <c r="AW120" s="585"/>
      <c r="AX120" s="585"/>
      <c r="AY120" s="585"/>
      <c r="AZ120" s="585"/>
      <c r="BA120" s="585"/>
      <c r="BB120" s="585"/>
      <c r="BC120" s="585"/>
      <c r="BD120" s="585"/>
      <c r="BE120" s="585"/>
      <c r="BF120" s="585"/>
      <c r="BG120" s="585"/>
      <c r="BH120" s="585"/>
      <c r="BI120" s="585"/>
      <c r="BJ120" s="585"/>
      <c r="BK120" s="585"/>
      <c r="BL120" s="585"/>
      <c r="BM120" s="585"/>
      <c r="BN120" s="585"/>
      <c r="BO120" s="585"/>
      <c r="BP120" s="585"/>
      <c r="BQ120" s="585"/>
      <c r="BR120" s="585"/>
      <c r="BS120" s="585"/>
      <c r="BT120" s="585"/>
      <c r="BU120" s="585"/>
      <c r="BV120" s="585"/>
      <c r="BW120" s="585"/>
      <c r="BX120" s="585"/>
      <c r="BY120" s="585"/>
      <c r="BZ120" s="585"/>
      <c r="CA120" s="585"/>
      <c r="CB120" s="585"/>
      <c r="CC120" s="585"/>
      <c r="CD120" s="585"/>
      <c r="CE120" s="585"/>
      <c r="CF120" s="585"/>
      <c r="CG120" s="585"/>
      <c r="CH120" s="585"/>
      <c r="CI120" s="585"/>
    </row>
    <row r="121" spans="2:89" ht="15.75" thickBot="1">
      <c r="B121" s="779" t="s">
        <v>356</v>
      </c>
      <c r="C121" s="780" t="s">
        <v>116</v>
      </c>
      <c r="D121" s="780" t="s">
        <v>64</v>
      </c>
      <c r="E121" s="780" t="s">
        <v>117</v>
      </c>
      <c r="F121" s="781" t="s">
        <v>118</v>
      </c>
      <c r="G121" s="779" t="s">
        <v>119</v>
      </c>
      <c r="H121" s="779" t="s">
        <v>120</v>
      </c>
      <c r="I121" s="779" t="s">
        <v>121</v>
      </c>
      <c r="J121" s="779" t="s">
        <v>122</v>
      </c>
      <c r="K121" s="779" t="s">
        <v>123</v>
      </c>
      <c r="L121" s="779" t="s">
        <v>124</v>
      </c>
      <c r="M121" s="780" t="s">
        <v>125</v>
      </c>
      <c r="N121" s="780" t="s">
        <v>126</v>
      </c>
      <c r="O121" s="780" t="s">
        <v>127</v>
      </c>
      <c r="P121" s="780" t="s">
        <v>128</v>
      </c>
      <c r="Q121" s="780" t="s">
        <v>129</v>
      </c>
      <c r="R121" s="780" t="s">
        <v>130</v>
      </c>
      <c r="S121" s="780" t="s">
        <v>157</v>
      </c>
      <c r="T121" s="780" t="s">
        <v>158</v>
      </c>
      <c r="U121" s="780" t="s">
        <v>159</v>
      </c>
      <c r="V121" s="780" t="s">
        <v>160</v>
      </c>
      <c r="W121" s="780" t="s">
        <v>131</v>
      </c>
      <c r="X121" s="780" t="s">
        <v>161</v>
      </c>
      <c r="Y121" s="780" t="s">
        <v>162</v>
      </c>
      <c r="Z121" s="780" t="s">
        <v>163</v>
      </c>
      <c r="AA121" s="780" t="s">
        <v>164</v>
      </c>
      <c r="AB121" s="780" t="s">
        <v>132</v>
      </c>
      <c r="AC121" s="780" t="s">
        <v>165</v>
      </c>
      <c r="AD121" s="780" t="s">
        <v>166</v>
      </c>
      <c r="AE121" s="780" t="s">
        <v>167</v>
      </c>
      <c r="AF121" s="780" t="s">
        <v>168</v>
      </c>
      <c r="AG121" s="780" t="s">
        <v>133</v>
      </c>
      <c r="AH121" s="780" t="s">
        <v>169</v>
      </c>
      <c r="AI121" s="780" t="s">
        <v>170</v>
      </c>
      <c r="AJ121" s="780" t="s">
        <v>171</v>
      </c>
      <c r="AK121" s="780" t="s">
        <v>172</v>
      </c>
      <c r="AL121" s="780" t="s">
        <v>134</v>
      </c>
      <c r="AM121" s="780" t="s">
        <v>173</v>
      </c>
      <c r="AN121" s="780" t="s">
        <v>174</v>
      </c>
      <c r="AO121" s="780" t="s">
        <v>175</v>
      </c>
      <c r="AP121" s="780" t="s">
        <v>176</v>
      </c>
      <c r="AQ121" s="780" t="s">
        <v>135</v>
      </c>
      <c r="AR121" s="780" t="s">
        <v>177</v>
      </c>
      <c r="AS121" s="780" t="s">
        <v>178</v>
      </c>
      <c r="AT121" s="780" t="s">
        <v>179</v>
      </c>
      <c r="AU121" s="780" t="s">
        <v>180</v>
      </c>
      <c r="AV121" s="780" t="s">
        <v>136</v>
      </c>
      <c r="AW121" s="780" t="s">
        <v>181</v>
      </c>
      <c r="AX121" s="780" t="s">
        <v>182</v>
      </c>
      <c r="AY121" s="780" t="s">
        <v>183</v>
      </c>
      <c r="AZ121" s="780" t="s">
        <v>184</v>
      </c>
      <c r="BA121" s="780" t="s">
        <v>137</v>
      </c>
      <c r="BB121" s="780" t="s">
        <v>185</v>
      </c>
      <c r="BC121" s="780" t="s">
        <v>186</v>
      </c>
      <c r="BD121" s="780" t="s">
        <v>187</v>
      </c>
      <c r="BE121" s="780" t="s">
        <v>188</v>
      </c>
      <c r="BF121" s="780" t="s">
        <v>138</v>
      </c>
      <c r="BG121" s="780" t="s">
        <v>189</v>
      </c>
      <c r="BH121" s="780" t="s">
        <v>190</v>
      </c>
      <c r="BI121" s="780" t="s">
        <v>191</v>
      </c>
      <c r="BJ121" s="780" t="s">
        <v>192</v>
      </c>
      <c r="BK121" s="780" t="s">
        <v>139</v>
      </c>
      <c r="BL121" s="780" t="s">
        <v>193</v>
      </c>
      <c r="BM121" s="780" t="s">
        <v>194</v>
      </c>
      <c r="BN121" s="780" t="s">
        <v>195</v>
      </c>
      <c r="BO121" s="780" t="s">
        <v>196</v>
      </c>
      <c r="BP121" s="780" t="s">
        <v>140</v>
      </c>
      <c r="BQ121" s="780" t="s">
        <v>197</v>
      </c>
      <c r="BR121" s="780" t="s">
        <v>198</v>
      </c>
      <c r="BS121" s="780" t="s">
        <v>199</v>
      </c>
      <c r="BT121" s="780" t="s">
        <v>200</v>
      </c>
      <c r="BU121" s="780" t="s">
        <v>141</v>
      </c>
      <c r="BV121" s="780" t="s">
        <v>201</v>
      </c>
      <c r="BW121" s="780" t="s">
        <v>202</v>
      </c>
      <c r="BX121" s="780" t="s">
        <v>203</v>
      </c>
      <c r="BY121" s="780" t="s">
        <v>204</v>
      </c>
      <c r="BZ121" s="780" t="s">
        <v>142</v>
      </c>
      <c r="CA121" s="780" t="s">
        <v>205</v>
      </c>
      <c r="CB121" s="780" t="s">
        <v>206</v>
      </c>
      <c r="CC121" s="780" t="s">
        <v>207</v>
      </c>
      <c r="CD121" s="780" t="s">
        <v>208</v>
      </c>
      <c r="CE121" s="780" t="s">
        <v>143</v>
      </c>
      <c r="CF121" s="780" t="s">
        <v>209</v>
      </c>
      <c r="CG121" s="780" t="s">
        <v>210</v>
      </c>
      <c r="CH121" s="780" t="s">
        <v>211</v>
      </c>
      <c r="CI121" s="781" t="s">
        <v>212</v>
      </c>
      <c r="CJ121" s="1558" t="s">
        <v>1863</v>
      </c>
      <c r="CK121" s="1404"/>
    </row>
    <row r="122" spans="2:89">
      <c r="B122" s="1125" t="s">
        <v>588</v>
      </c>
      <c r="C122" s="1126" t="s">
        <v>358</v>
      </c>
      <c r="D122" s="1127" t="s">
        <v>79</v>
      </c>
      <c r="E122" s="1128" t="s">
        <v>146</v>
      </c>
      <c r="F122" s="1129">
        <v>2</v>
      </c>
      <c r="G122" s="594">
        <v>367.86</v>
      </c>
      <c r="H122" s="594">
        <v>401.3</v>
      </c>
      <c r="I122" s="594">
        <v>397.4</v>
      </c>
      <c r="J122" s="594">
        <v>359.61</v>
      </c>
      <c r="K122" s="594">
        <v>357.14</v>
      </c>
      <c r="L122" s="594">
        <v>354.72</v>
      </c>
      <c r="M122" s="595">
        <v>402.39</v>
      </c>
      <c r="N122" s="595">
        <v>402.39</v>
      </c>
      <c r="O122" s="595">
        <v>402.39</v>
      </c>
      <c r="P122" s="595">
        <v>402.39</v>
      </c>
      <c r="Q122" s="595">
        <v>402.39</v>
      </c>
      <c r="R122" s="595">
        <v>402.39</v>
      </c>
      <c r="S122" s="595">
        <v>402.39</v>
      </c>
      <c r="T122" s="595">
        <v>402.39</v>
      </c>
      <c r="U122" s="595">
        <v>402.39</v>
      </c>
      <c r="V122" s="595">
        <v>402.39</v>
      </c>
      <c r="W122" s="595">
        <v>402.39</v>
      </c>
      <c r="X122" s="595">
        <v>402.39</v>
      </c>
      <c r="Y122" s="595">
        <v>402.39</v>
      </c>
      <c r="Z122" s="595">
        <v>402.39</v>
      </c>
      <c r="AA122" s="595">
        <v>402.39</v>
      </c>
      <c r="AB122" s="595">
        <v>402.39</v>
      </c>
      <c r="AC122" s="595">
        <v>402.39</v>
      </c>
      <c r="AD122" s="595">
        <v>402.39</v>
      </c>
      <c r="AE122" s="595">
        <v>402.39</v>
      </c>
      <c r="AF122" s="595">
        <v>402.39</v>
      </c>
      <c r="AG122" s="595">
        <v>402.39</v>
      </c>
      <c r="AH122" s="595">
        <v>402.39</v>
      </c>
      <c r="AI122" s="595">
        <v>402.39</v>
      </c>
      <c r="AJ122" s="595">
        <v>402.39</v>
      </c>
      <c r="AK122" s="595">
        <v>402.39</v>
      </c>
      <c r="AL122" s="595">
        <v>402.39</v>
      </c>
      <c r="AM122" s="595">
        <v>402.39</v>
      </c>
      <c r="AN122" s="595">
        <v>402.39</v>
      </c>
      <c r="AO122" s="595">
        <v>402.39</v>
      </c>
      <c r="AP122" s="595">
        <v>402.39</v>
      </c>
      <c r="AQ122" s="595">
        <v>402.39</v>
      </c>
      <c r="AR122" s="595">
        <v>402.39</v>
      </c>
      <c r="AS122" s="595">
        <v>402.39</v>
      </c>
      <c r="AT122" s="595">
        <v>402.39</v>
      </c>
      <c r="AU122" s="595">
        <v>402.39</v>
      </c>
      <c r="AV122" s="595">
        <v>402.39</v>
      </c>
      <c r="AW122" s="595">
        <v>402.39</v>
      </c>
      <c r="AX122" s="595">
        <v>402.39</v>
      </c>
      <c r="AY122" s="595">
        <v>402.39</v>
      </c>
      <c r="AZ122" s="595">
        <v>402.39</v>
      </c>
      <c r="BA122" s="595">
        <v>402.39</v>
      </c>
      <c r="BB122" s="595">
        <v>402.39</v>
      </c>
      <c r="BC122" s="595">
        <v>402.39</v>
      </c>
      <c r="BD122" s="595">
        <v>402.39</v>
      </c>
      <c r="BE122" s="595">
        <v>402.39</v>
      </c>
      <c r="BF122" s="595">
        <v>402.39</v>
      </c>
      <c r="BG122" s="595">
        <v>402.39</v>
      </c>
      <c r="BH122" s="595">
        <v>402.39</v>
      </c>
      <c r="BI122" s="595">
        <v>402.39</v>
      </c>
      <c r="BJ122" s="595">
        <v>402.39</v>
      </c>
      <c r="BK122" s="595">
        <v>402.39</v>
      </c>
      <c r="BL122" s="595">
        <v>402.39</v>
      </c>
      <c r="BM122" s="595">
        <v>402.39</v>
      </c>
      <c r="BN122" s="595">
        <v>402.39</v>
      </c>
      <c r="BO122" s="595">
        <v>402.39</v>
      </c>
      <c r="BP122" s="595">
        <v>402.39</v>
      </c>
      <c r="BQ122" s="595">
        <v>402.39</v>
      </c>
      <c r="BR122" s="595">
        <v>402.39</v>
      </c>
      <c r="BS122" s="595">
        <v>402.39</v>
      </c>
      <c r="BT122" s="595">
        <v>402.39</v>
      </c>
      <c r="BU122" s="595">
        <v>402.39</v>
      </c>
      <c r="BV122" s="595">
        <v>402.39</v>
      </c>
      <c r="BW122" s="595">
        <v>402.39</v>
      </c>
      <c r="BX122" s="595">
        <v>402.39</v>
      </c>
      <c r="BY122" s="595">
        <v>402.39</v>
      </c>
      <c r="BZ122" s="595">
        <v>402.39</v>
      </c>
      <c r="CA122" s="595">
        <v>402.39</v>
      </c>
      <c r="CB122" s="595">
        <v>402.39</v>
      </c>
      <c r="CC122" s="595">
        <v>402.39</v>
      </c>
      <c r="CD122" s="595">
        <v>402.39</v>
      </c>
      <c r="CE122" s="595">
        <v>402.39</v>
      </c>
      <c r="CF122" s="595">
        <v>402.39</v>
      </c>
      <c r="CG122" s="595">
        <v>402.39</v>
      </c>
      <c r="CH122" s="595">
        <v>402.39</v>
      </c>
      <c r="CI122" s="595">
        <v>402.39</v>
      </c>
      <c r="CJ122" s="1557"/>
      <c r="CK122" s="1404"/>
    </row>
    <row r="123" spans="2:89">
      <c r="B123" s="1124" t="s">
        <v>589</v>
      </c>
      <c r="C123" s="1115" t="s">
        <v>590</v>
      </c>
      <c r="D123" s="1116" t="s">
        <v>591</v>
      </c>
      <c r="E123" s="1117" t="s">
        <v>146</v>
      </c>
      <c r="F123" s="1118">
        <v>2</v>
      </c>
      <c r="G123" s="874">
        <f>G25+G95</f>
        <v>-2.2999999999999998</v>
      </c>
      <c r="H123" s="874">
        <f t="shared" ref="H123:BS127" si="42">H25+H95</f>
        <v>-2.2999999999999998</v>
      </c>
      <c r="I123" s="874">
        <f t="shared" si="42"/>
        <v>-2.2999999999999998</v>
      </c>
      <c r="J123" s="874">
        <f t="shared" si="42"/>
        <v>-2.2999999999999998</v>
      </c>
      <c r="K123" s="874">
        <f t="shared" si="42"/>
        <v>-2.2999999999999998</v>
      </c>
      <c r="L123" s="874">
        <f t="shared" si="42"/>
        <v>-2.2999999999999998</v>
      </c>
      <c r="M123" s="874">
        <f t="shared" si="42"/>
        <v>-2.2999999999999998</v>
      </c>
      <c r="N123" s="874">
        <f t="shared" si="42"/>
        <v>-2.2999999999999998</v>
      </c>
      <c r="O123" s="874">
        <f t="shared" si="42"/>
        <v>-2.2999999999999998</v>
      </c>
      <c r="P123" s="874">
        <f t="shared" si="42"/>
        <v>-2.2999999999999998</v>
      </c>
      <c r="Q123" s="874">
        <f t="shared" si="42"/>
        <v>-2.2999999999999998</v>
      </c>
      <c r="R123" s="874">
        <f t="shared" si="42"/>
        <v>-2.2999999999999998</v>
      </c>
      <c r="S123" s="874">
        <f t="shared" si="42"/>
        <v>-2.2999999999999998</v>
      </c>
      <c r="T123" s="874">
        <f t="shared" si="42"/>
        <v>-2.2999999999999998</v>
      </c>
      <c r="U123" s="874">
        <f t="shared" si="42"/>
        <v>-2.2999999999999998</v>
      </c>
      <c r="V123" s="874">
        <f t="shared" si="42"/>
        <v>-2.2999999999999998</v>
      </c>
      <c r="W123" s="874">
        <f t="shared" si="42"/>
        <v>-2.2999999999999998</v>
      </c>
      <c r="X123" s="874">
        <f t="shared" si="42"/>
        <v>-2.2999999999999998</v>
      </c>
      <c r="Y123" s="874">
        <f t="shared" si="42"/>
        <v>-2.2999999999999998</v>
      </c>
      <c r="Z123" s="874">
        <f t="shared" si="42"/>
        <v>-2.2999999999999998</v>
      </c>
      <c r="AA123" s="874">
        <f t="shared" si="42"/>
        <v>-2.2999999999999998</v>
      </c>
      <c r="AB123" s="874">
        <f t="shared" si="42"/>
        <v>-2.2999999999999998</v>
      </c>
      <c r="AC123" s="874">
        <f t="shared" si="42"/>
        <v>-2.2999999999999998</v>
      </c>
      <c r="AD123" s="874">
        <f t="shared" si="42"/>
        <v>-2.2999999999999998</v>
      </c>
      <c r="AE123" s="874">
        <f t="shared" si="42"/>
        <v>-2.2999999999999998</v>
      </c>
      <c r="AF123" s="874">
        <f t="shared" si="42"/>
        <v>-2.2999999999999998</v>
      </c>
      <c r="AG123" s="874">
        <f t="shared" si="42"/>
        <v>-2.2999999999999998</v>
      </c>
      <c r="AH123" s="874">
        <f t="shared" si="42"/>
        <v>-2.2999999999999998</v>
      </c>
      <c r="AI123" s="874">
        <f t="shared" si="42"/>
        <v>-2.2999999999999998</v>
      </c>
      <c r="AJ123" s="874">
        <f t="shared" si="42"/>
        <v>-2.2999999999999998</v>
      </c>
      <c r="AK123" s="874">
        <f t="shared" si="42"/>
        <v>-2.2999999999999998</v>
      </c>
      <c r="AL123" s="874">
        <f t="shared" si="42"/>
        <v>-2.2999999999999998</v>
      </c>
      <c r="AM123" s="874">
        <f t="shared" si="42"/>
        <v>-2.2999999999999998</v>
      </c>
      <c r="AN123" s="874">
        <f t="shared" si="42"/>
        <v>-2.2999999999999998</v>
      </c>
      <c r="AO123" s="874">
        <f t="shared" si="42"/>
        <v>-2.2999999999999998</v>
      </c>
      <c r="AP123" s="874">
        <f t="shared" si="42"/>
        <v>-2.2999999999999998</v>
      </c>
      <c r="AQ123" s="874">
        <f t="shared" si="42"/>
        <v>-2.2999999999999998</v>
      </c>
      <c r="AR123" s="874">
        <f t="shared" si="42"/>
        <v>-2.2999999999999998</v>
      </c>
      <c r="AS123" s="874">
        <f t="shared" si="42"/>
        <v>-2.2999999999999998</v>
      </c>
      <c r="AT123" s="874">
        <f t="shared" si="42"/>
        <v>-2.2999999999999998</v>
      </c>
      <c r="AU123" s="874">
        <f t="shared" si="42"/>
        <v>-2.2999999999999998</v>
      </c>
      <c r="AV123" s="874">
        <f t="shared" si="42"/>
        <v>-2.2999999999999998</v>
      </c>
      <c r="AW123" s="874">
        <f t="shared" si="42"/>
        <v>-2.2999999999999998</v>
      </c>
      <c r="AX123" s="874">
        <f t="shared" si="42"/>
        <v>-2.2999999999999998</v>
      </c>
      <c r="AY123" s="874">
        <f t="shared" si="42"/>
        <v>-2.2999999999999998</v>
      </c>
      <c r="AZ123" s="874">
        <f t="shared" si="42"/>
        <v>-2.2999999999999998</v>
      </c>
      <c r="BA123" s="874">
        <f t="shared" si="42"/>
        <v>-2.2999999999999998</v>
      </c>
      <c r="BB123" s="874">
        <f t="shared" si="42"/>
        <v>-2.2999999999999998</v>
      </c>
      <c r="BC123" s="874">
        <f t="shared" si="42"/>
        <v>-2.2999999999999998</v>
      </c>
      <c r="BD123" s="874">
        <f t="shared" si="42"/>
        <v>-2.2999999999999998</v>
      </c>
      <c r="BE123" s="874">
        <f t="shared" si="42"/>
        <v>-2.2999999999999998</v>
      </c>
      <c r="BF123" s="874">
        <f t="shared" si="42"/>
        <v>-2.2999999999999998</v>
      </c>
      <c r="BG123" s="874">
        <f t="shared" si="42"/>
        <v>-2.2999999999999998</v>
      </c>
      <c r="BH123" s="874">
        <f t="shared" si="42"/>
        <v>-2.2999999999999998</v>
      </c>
      <c r="BI123" s="874">
        <f t="shared" si="42"/>
        <v>-2.2999999999999998</v>
      </c>
      <c r="BJ123" s="874">
        <f t="shared" si="42"/>
        <v>-2.2999999999999998</v>
      </c>
      <c r="BK123" s="874">
        <f t="shared" si="42"/>
        <v>-2.2999999999999998</v>
      </c>
      <c r="BL123" s="874">
        <f t="shared" si="42"/>
        <v>-2.2999999999999998</v>
      </c>
      <c r="BM123" s="874">
        <f t="shared" si="42"/>
        <v>-2.2999999999999998</v>
      </c>
      <c r="BN123" s="874">
        <f t="shared" si="42"/>
        <v>-2.2999999999999998</v>
      </c>
      <c r="BO123" s="874">
        <f t="shared" si="42"/>
        <v>-2.2999999999999998</v>
      </c>
      <c r="BP123" s="874">
        <f t="shared" si="42"/>
        <v>-2.2999999999999998</v>
      </c>
      <c r="BQ123" s="874">
        <f t="shared" si="42"/>
        <v>-2.2999999999999998</v>
      </c>
      <c r="BR123" s="874">
        <f t="shared" si="42"/>
        <v>-2.2999999999999998</v>
      </c>
      <c r="BS123" s="874">
        <f t="shared" si="42"/>
        <v>-2.2999999999999998</v>
      </c>
      <c r="BT123" s="874">
        <f t="shared" ref="BT123:CI127" si="43">BT25+BT95</f>
        <v>-2.2999999999999998</v>
      </c>
      <c r="BU123" s="874">
        <f t="shared" si="43"/>
        <v>-2.2999999999999998</v>
      </c>
      <c r="BV123" s="874">
        <f t="shared" si="43"/>
        <v>-2.2999999999999998</v>
      </c>
      <c r="BW123" s="874">
        <f t="shared" si="43"/>
        <v>-2.2999999999999998</v>
      </c>
      <c r="BX123" s="874">
        <f t="shared" si="43"/>
        <v>-2.2999999999999998</v>
      </c>
      <c r="BY123" s="874">
        <f t="shared" si="43"/>
        <v>-2.2999999999999998</v>
      </c>
      <c r="BZ123" s="874">
        <f t="shared" si="43"/>
        <v>-2.2999999999999998</v>
      </c>
      <c r="CA123" s="874">
        <f t="shared" si="43"/>
        <v>-2.2999999999999998</v>
      </c>
      <c r="CB123" s="874">
        <f t="shared" si="43"/>
        <v>-2.2999999999999998</v>
      </c>
      <c r="CC123" s="874">
        <f t="shared" si="43"/>
        <v>-2.2999999999999998</v>
      </c>
      <c r="CD123" s="874">
        <f t="shared" si="43"/>
        <v>-2.2999999999999998</v>
      </c>
      <c r="CE123" s="874">
        <f t="shared" si="43"/>
        <v>-2.2999999999999998</v>
      </c>
      <c r="CF123" s="874">
        <f t="shared" si="43"/>
        <v>-2.2999999999999998</v>
      </c>
      <c r="CG123" s="874">
        <f t="shared" si="43"/>
        <v>-2.2999999999999998</v>
      </c>
      <c r="CH123" s="874">
        <f t="shared" si="43"/>
        <v>-2.2999999999999998</v>
      </c>
      <c r="CI123" s="795">
        <f t="shared" si="43"/>
        <v>-2.2999999999999998</v>
      </c>
      <c r="CJ123" s="1557"/>
      <c r="CK123" s="1404"/>
    </row>
    <row r="124" spans="2:89">
      <c r="B124" s="1114" t="s">
        <v>592</v>
      </c>
      <c r="C124" s="1115" t="s">
        <v>362</v>
      </c>
      <c r="D124" s="1116" t="s">
        <v>593</v>
      </c>
      <c r="E124" s="1117" t="s">
        <v>146</v>
      </c>
      <c r="F124" s="1118">
        <v>2</v>
      </c>
      <c r="G124" s="633">
        <f t="shared" ref="G124:AL127" si="44">G26+G96</f>
        <v>0</v>
      </c>
      <c r="H124" s="633">
        <f t="shared" si="44"/>
        <v>0</v>
      </c>
      <c r="I124" s="633">
        <f t="shared" si="44"/>
        <v>0</v>
      </c>
      <c r="J124" s="633">
        <f t="shared" si="44"/>
        <v>0</v>
      </c>
      <c r="K124" s="633">
        <f t="shared" si="44"/>
        <v>0</v>
      </c>
      <c r="L124" s="633">
        <f t="shared" si="44"/>
        <v>0</v>
      </c>
      <c r="M124" s="794">
        <f t="shared" si="44"/>
        <v>0</v>
      </c>
      <c r="N124" s="794">
        <f t="shared" si="44"/>
        <v>0</v>
      </c>
      <c r="O124" s="794">
        <f t="shared" si="44"/>
        <v>0</v>
      </c>
      <c r="P124" s="794">
        <f t="shared" si="44"/>
        <v>0</v>
      </c>
      <c r="Q124" s="794">
        <f t="shared" si="44"/>
        <v>0</v>
      </c>
      <c r="R124" s="794">
        <f t="shared" si="44"/>
        <v>0</v>
      </c>
      <c r="S124" s="794">
        <f t="shared" si="44"/>
        <v>0</v>
      </c>
      <c r="T124" s="794">
        <f t="shared" si="44"/>
        <v>0</v>
      </c>
      <c r="U124" s="794">
        <f t="shared" si="44"/>
        <v>0</v>
      </c>
      <c r="V124" s="794">
        <f t="shared" si="44"/>
        <v>0</v>
      </c>
      <c r="W124" s="794">
        <f t="shared" si="44"/>
        <v>0</v>
      </c>
      <c r="X124" s="794">
        <f t="shared" si="44"/>
        <v>0</v>
      </c>
      <c r="Y124" s="794">
        <f t="shared" si="44"/>
        <v>0</v>
      </c>
      <c r="Z124" s="794">
        <f t="shared" si="44"/>
        <v>0</v>
      </c>
      <c r="AA124" s="794">
        <f t="shared" si="44"/>
        <v>0</v>
      </c>
      <c r="AB124" s="794">
        <f t="shared" si="44"/>
        <v>0</v>
      </c>
      <c r="AC124" s="794">
        <f t="shared" si="44"/>
        <v>0</v>
      </c>
      <c r="AD124" s="794">
        <f t="shared" si="44"/>
        <v>0</v>
      </c>
      <c r="AE124" s="794">
        <f t="shared" si="44"/>
        <v>0</v>
      </c>
      <c r="AF124" s="794">
        <f t="shared" si="44"/>
        <v>0</v>
      </c>
      <c r="AG124" s="794">
        <f t="shared" si="44"/>
        <v>0</v>
      </c>
      <c r="AH124" s="794">
        <f t="shared" si="44"/>
        <v>0</v>
      </c>
      <c r="AI124" s="794">
        <f t="shared" si="44"/>
        <v>0</v>
      </c>
      <c r="AJ124" s="794">
        <f t="shared" si="44"/>
        <v>0</v>
      </c>
      <c r="AK124" s="794">
        <f t="shared" si="44"/>
        <v>0</v>
      </c>
      <c r="AL124" s="794">
        <f t="shared" si="44"/>
        <v>0</v>
      </c>
      <c r="AM124" s="794">
        <f t="shared" si="42"/>
        <v>0</v>
      </c>
      <c r="AN124" s="794">
        <f t="shared" si="42"/>
        <v>0</v>
      </c>
      <c r="AO124" s="794">
        <f t="shared" si="42"/>
        <v>0</v>
      </c>
      <c r="AP124" s="794">
        <f t="shared" si="42"/>
        <v>0</v>
      </c>
      <c r="AQ124" s="794">
        <f t="shared" si="42"/>
        <v>0</v>
      </c>
      <c r="AR124" s="794">
        <f t="shared" si="42"/>
        <v>0</v>
      </c>
      <c r="AS124" s="794">
        <f t="shared" si="42"/>
        <v>0</v>
      </c>
      <c r="AT124" s="794">
        <f t="shared" si="42"/>
        <v>0</v>
      </c>
      <c r="AU124" s="794">
        <f t="shared" si="42"/>
        <v>0</v>
      </c>
      <c r="AV124" s="794">
        <f t="shared" si="42"/>
        <v>0</v>
      </c>
      <c r="AW124" s="794">
        <f t="shared" si="42"/>
        <v>0</v>
      </c>
      <c r="AX124" s="794">
        <f t="shared" si="42"/>
        <v>0</v>
      </c>
      <c r="AY124" s="794">
        <f t="shared" si="42"/>
        <v>0</v>
      </c>
      <c r="AZ124" s="794">
        <f t="shared" si="42"/>
        <v>0</v>
      </c>
      <c r="BA124" s="794">
        <f t="shared" si="42"/>
        <v>0</v>
      </c>
      <c r="BB124" s="794">
        <f t="shared" si="42"/>
        <v>0</v>
      </c>
      <c r="BC124" s="794">
        <f t="shared" si="42"/>
        <v>0</v>
      </c>
      <c r="BD124" s="794">
        <f t="shared" si="42"/>
        <v>0</v>
      </c>
      <c r="BE124" s="794">
        <f t="shared" si="42"/>
        <v>0</v>
      </c>
      <c r="BF124" s="794">
        <f t="shared" si="42"/>
        <v>0</v>
      </c>
      <c r="BG124" s="794">
        <f t="shared" si="42"/>
        <v>0</v>
      </c>
      <c r="BH124" s="794">
        <f t="shared" si="42"/>
        <v>0</v>
      </c>
      <c r="BI124" s="794">
        <f t="shared" si="42"/>
        <v>0</v>
      </c>
      <c r="BJ124" s="794">
        <f t="shared" si="42"/>
        <v>0</v>
      </c>
      <c r="BK124" s="794">
        <f t="shared" si="42"/>
        <v>0</v>
      </c>
      <c r="BL124" s="794">
        <f t="shared" si="42"/>
        <v>0</v>
      </c>
      <c r="BM124" s="794">
        <f t="shared" si="42"/>
        <v>0</v>
      </c>
      <c r="BN124" s="794">
        <f t="shared" si="42"/>
        <v>0</v>
      </c>
      <c r="BO124" s="794">
        <f t="shared" si="42"/>
        <v>0</v>
      </c>
      <c r="BP124" s="794">
        <f t="shared" si="42"/>
        <v>0</v>
      </c>
      <c r="BQ124" s="794">
        <f t="shared" si="42"/>
        <v>0</v>
      </c>
      <c r="BR124" s="794">
        <f t="shared" si="42"/>
        <v>0</v>
      </c>
      <c r="BS124" s="794">
        <f t="shared" si="42"/>
        <v>0</v>
      </c>
      <c r="BT124" s="794">
        <f t="shared" si="43"/>
        <v>0</v>
      </c>
      <c r="BU124" s="794">
        <f t="shared" si="43"/>
        <v>0</v>
      </c>
      <c r="BV124" s="794">
        <f t="shared" si="43"/>
        <v>0</v>
      </c>
      <c r="BW124" s="794">
        <f t="shared" si="43"/>
        <v>0</v>
      </c>
      <c r="BX124" s="794">
        <f t="shared" si="43"/>
        <v>0</v>
      </c>
      <c r="BY124" s="794">
        <f t="shared" si="43"/>
        <v>0</v>
      </c>
      <c r="BZ124" s="794">
        <f t="shared" si="43"/>
        <v>0</v>
      </c>
      <c r="CA124" s="794">
        <f t="shared" si="43"/>
        <v>0</v>
      </c>
      <c r="CB124" s="794">
        <f t="shared" si="43"/>
        <v>0</v>
      </c>
      <c r="CC124" s="794">
        <f t="shared" si="43"/>
        <v>0</v>
      </c>
      <c r="CD124" s="794">
        <f t="shared" si="43"/>
        <v>0</v>
      </c>
      <c r="CE124" s="794">
        <f t="shared" si="43"/>
        <v>0</v>
      </c>
      <c r="CF124" s="794">
        <f t="shared" si="43"/>
        <v>0</v>
      </c>
      <c r="CG124" s="794">
        <f t="shared" si="43"/>
        <v>0</v>
      </c>
      <c r="CH124" s="794">
        <f t="shared" si="43"/>
        <v>0</v>
      </c>
      <c r="CI124" s="795">
        <f t="shared" si="43"/>
        <v>0</v>
      </c>
      <c r="CJ124" s="1557"/>
      <c r="CK124" s="1404"/>
    </row>
    <row r="125" spans="2:89">
      <c r="B125" s="789" t="s">
        <v>594</v>
      </c>
      <c r="C125" s="790" t="s">
        <v>364</v>
      </c>
      <c r="D125" s="791" t="s">
        <v>595</v>
      </c>
      <c r="E125" s="792" t="s">
        <v>146</v>
      </c>
      <c r="F125" s="793">
        <v>2</v>
      </c>
      <c r="G125" s="633">
        <f t="shared" si="44"/>
        <v>0</v>
      </c>
      <c r="H125" s="633">
        <f t="shared" si="44"/>
        <v>0</v>
      </c>
      <c r="I125" s="633">
        <f t="shared" si="44"/>
        <v>0</v>
      </c>
      <c r="J125" s="633">
        <f t="shared" si="44"/>
        <v>0</v>
      </c>
      <c r="K125" s="633">
        <f t="shared" si="44"/>
        <v>0</v>
      </c>
      <c r="L125" s="633">
        <f t="shared" si="44"/>
        <v>0</v>
      </c>
      <c r="M125" s="794">
        <f t="shared" si="44"/>
        <v>0</v>
      </c>
      <c r="N125" s="794">
        <f t="shared" si="44"/>
        <v>0</v>
      </c>
      <c r="O125" s="794">
        <f t="shared" si="44"/>
        <v>0</v>
      </c>
      <c r="P125" s="794">
        <f t="shared" si="44"/>
        <v>0</v>
      </c>
      <c r="Q125" s="794">
        <f t="shared" si="44"/>
        <v>0</v>
      </c>
      <c r="R125" s="794">
        <f t="shared" si="44"/>
        <v>0</v>
      </c>
      <c r="S125" s="794">
        <f t="shared" si="44"/>
        <v>0</v>
      </c>
      <c r="T125" s="794">
        <f t="shared" si="44"/>
        <v>0</v>
      </c>
      <c r="U125" s="794">
        <f t="shared" si="44"/>
        <v>0</v>
      </c>
      <c r="V125" s="794">
        <f t="shared" si="44"/>
        <v>0</v>
      </c>
      <c r="W125" s="794">
        <f t="shared" si="44"/>
        <v>0</v>
      </c>
      <c r="X125" s="794">
        <f t="shared" si="44"/>
        <v>0</v>
      </c>
      <c r="Y125" s="794">
        <f t="shared" si="44"/>
        <v>0</v>
      </c>
      <c r="Z125" s="794">
        <f t="shared" si="44"/>
        <v>0</v>
      </c>
      <c r="AA125" s="794">
        <f t="shared" si="44"/>
        <v>0</v>
      </c>
      <c r="AB125" s="794">
        <f t="shared" si="44"/>
        <v>0</v>
      </c>
      <c r="AC125" s="794">
        <f t="shared" si="44"/>
        <v>0</v>
      </c>
      <c r="AD125" s="794">
        <f t="shared" si="44"/>
        <v>0</v>
      </c>
      <c r="AE125" s="794">
        <f t="shared" si="44"/>
        <v>0</v>
      </c>
      <c r="AF125" s="794">
        <f t="shared" si="44"/>
        <v>0</v>
      </c>
      <c r="AG125" s="794">
        <f t="shared" si="44"/>
        <v>0</v>
      </c>
      <c r="AH125" s="794">
        <f t="shared" si="44"/>
        <v>0</v>
      </c>
      <c r="AI125" s="794">
        <f t="shared" si="44"/>
        <v>0</v>
      </c>
      <c r="AJ125" s="794">
        <f t="shared" si="44"/>
        <v>0</v>
      </c>
      <c r="AK125" s="794">
        <f t="shared" si="44"/>
        <v>0</v>
      </c>
      <c r="AL125" s="794">
        <f t="shared" si="44"/>
        <v>0</v>
      </c>
      <c r="AM125" s="794">
        <f t="shared" si="42"/>
        <v>0</v>
      </c>
      <c r="AN125" s="794">
        <f t="shared" si="42"/>
        <v>0</v>
      </c>
      <c r="AO125" s="794">
        <f t="shared" si="42"/>
        <v>0</v>
      </c>
      <c r="AP125" s="794">
        <f t="shared" si="42"/>
        <v>0</v>
      </c>
      <c r="AQ125" s="794">
        <f t="shared" si="42"/>
        <v>0</v>
      </c>
      <c r="AR125" s="794">
        <f t="shared" si="42"/>
        <v>0</v>
      </c>
      <c r="AS125" s="794">
        <f t="shared" si="42"/>
        <v>0</v>
      </c>
      <c r="AT125" s="794">
        <f t="shared" si="42"/>
        <v>0</v>
      </c>
      <c r="AU125" s="794">
        <f t="shared" si="42"/>
        <v>0</v>
      </c>
      <c r="AV125" s="794">
        <f t="shared" si="42"/>
        <v>0</v>
      </c>
      <c r="AW125" s="794">
        <f t="shared" si="42"/>
        <v>0</v>
      </c>
      <c r="AX125" s="794">
        <f t="shared" si="42"/>
        <v>0</v>
      </c>
      <c r="AY125" s="794">
        <f t="shared" si="42"/>
        <v>0</v>
      </c>
      <c r="AZ125" s="794">
        <f t="shared" si="42"/>
        <v>0</v>
      </c>
      <c r="BA125" s="794">
        <f t="shared" si="42"/>
        <v>0</v>
      </c>
      <c r="BB125" s="794">
        <f t="shared" si="42"/>
        <v>0</v>
      </c>
      <c r="BC125" s="794">
        <f t="shared" si="42"/>
        <v>0</v>
      </c>
      <c r="BD125" s="794">
        <f t="shared" si="42"/>
        <v>0</v>
      </c>
      <c r="BE125" s="794">
        <f t="shared" si="42"/>
        <v>0</v>
      </c>
      <c r="BF125" s="794">
        <f t="shared" si="42"/>
        <v>0</v>
      </c>
      <c r="BG125" s="794">
        <f t="shared" si="42"/>
        <v>0</v>
      </c>
      <c r="BH125" s="794">
        <f t="shared" si="42"/>
        <v>0</v>
      </c>
      <c r="BI125" s="794">
        <f t="shared" si="42"/>
        <v>0</v>
      </c>
      <c r="BJ125" s="794">
        <f t="shared" si="42"/>
        <v>0</v>
      </c>
      <c r="BK125" s="794">
        <f t="shared" si="42"/>
        <v>0</v>
      </c>
      <c r="BL125" s="794">
        <f t="shared" si="42"/>
        <v>0</v>
      </c>
      <c r="BM125" s="794">
        <f t="shared" si="42"/>
        <v>0</v>
      </c>
      <c r="BN125" s="794">
        <f t="shared" si="42"/>
        <v>0</v>
      </c>
      <c r="BO125" s="794">
        <f t="shared" si="42"/>
        <v>0</v>
      </c>
      <c r="BP125" s="794">
        <f t="shared" si="42"/>
        <v>0</v>
      </c>
      <c r="BQ125" s="794">
        <f t="shared" si="42"/>
        <v>0</v>
      </c>
      <c r="BR125" s="794">
        <f t="shared" si="42"/>
        <v>0</v>
      </c>
      <c r="BS125" s="794">
        <f t="shared" si="42"/>
        <v>0</v>
      </c>
      <c r="BT125" s="794">
        <f t="shared" si="43"/>
        <v>0</v>
      </c>
      <c r="BU125" s="794">
        <f t="shared" si="43"/>
        <v>0</v>
      </c>
      <c r="BV125" s="794">
        <f t="shared" si="43"/>
        <v>0</v>
      </c>
      <c r="BW125" s="794">
        <f t="shared" si="43"/>
        <v>0</v>
      </c>
      <c r="BX125" s="794">
        <f t="shared" si="43"/>
        <v>0</v>
      </c>
      <c r="BY125" s="794">
        <f t="shared" si="43"/>
        <v>0</v>
      </c>
      <c r="BZ125" s="794">
        <f t="shared" si="43"/>
        <v>0</v>
      </c>
      <c r="CA125" s="794">
        <f t="shared" si="43"/>
        <v>0</v>
      </c>
      <c r="CB125" s="794">
        <f t="shared" si="43"/>
        <v>0</v>
      </c>
      <c r="CC125" s="794">
        <f t="shared" si="43"/>
        <v>0</v>
      </c>
      <c r="CD125" s="794">
        <f t="shared" si="43"/>
        <v>0</v>
      </c>
      <c r="CE125" s="794">
        <f t="shared" si="43"/>
        <v>0</v>
      </c>
      <c r="CF125" s="794">
        <f t="shared" si="43"/>
        <v>0</v>
      </c>
      <c r="CG125" s="794">
        <f t="shared" si="43"/>
        <v>0</v>
      </c>
      <c r="CH125" s="794">
        <f t="shared" si="43"/>
        <v>0</v>
      </c>
      <c r="CI125" s="795">
        <f t="shared" si="43"/>
        <v>0</v>
      </c>
      <c r="CJ125" s="1557"/>
      <c r="CK125" s="1404"/>
    </row>
    <row r="126" spans="2:89">
      <c r="B126" s="796" t="s">
        <v>596</v>
      </c>
      <c r="C126" s="790" t="s">
        <v>366</v>
      </c>
      <c r="D126" s="791" t="s">
        <v>597</v>
      </c>
      <c r="E126" s="792" t="s">
        <v>146</v>
      </c>
      <c r="F126" s="793">
        <v>2</v>
      </c>
      <c r="G126" s="633">
        <f t="shared" si="44"/>
        <v>0</v>
      </c>
      <c r="H126" s="633">
        <f t="shared" si="44"/>
        <v>0</v>
      </c>
      <c r="I126" s="633">
        <f>I28+I98</f>
        <v>0</v>
      </c>
      <c r="J126" s="633">
        <f t="shared" si="44"/>
        <v>0</v>
      </c>
      <c r="K126" s="633">
        <f t="shared" si="44"/>
        <v>0</v>
      </c>
      <c r="L126" s="633">
        <f>L28+L98</f>
        <v>0</v>
      </c>
      <c r="M126" s="633">
        <f t="shared" si="44"/>
        <v>0</v>
      </c>
      <c r="N126" s="633">
        <f t="shared" si="44"/>
        <v>0</v>
      </c>
      <c r="O126" s="633">
        <f t="shared" si="44"/>
        <v>0</v>
      </c>
      <c r="P126" s="633">
        <f t="shared" si="44"/>
        <v>0</v>
      </c>
      <c r="Q126" s="633">
        <f t="shared" si="44"/>
        <v>0</v>
      </c>
      <c r="R126" s="633">
        <f t="shared" si="44"/>
        <v>0</v>
      </c>
      <c r="S126" s="633">
        <f t="shared" si="44"/>
        <v>0</v>
      </c>
      <c r="T126" s="633">
        <f t="shared" si="44"/>
        <v>0</v>
      </c>
      <c r="U126" s="633">
        <f t="shared" si="44"/>
        <v>0</v>
      </c>
      <c r="V126" s="633">
        <f t="shared" si="44"/>
        <v>0</v>
      </c>
      <c r="W126" s="633">
        <f t="shared" si="44"/>
        <v>0</v>
      </c>
      <c r="X126" s="633">
        <f t="shared" si="44"/>
        <v>0</v>
      </c>
      <c r="Y126" s="633">
        <f t="shared" si="44"/>
        <v>0</v>
      </c>
      <c r="Z126" s="633">
        <f t="shared" si="44"/>
        <v>0</v>
      </c>
      <c r="AA126" s="633">
        <f t="shared" si="44"/>
        <v>0</v>
      </c>
      <c r="AB126" s="633">
        <f t="shared" si="44"/>
        <v>0</v>
      </c>
      <c r="AC126" s="633">
        <f t="shared" si="44"/>
        <v>0</v>
      </c>
      <c r="AD126" s="633">
        <f t="shared" si="44"/>
        <v>0</v>
      </c>
      <c r="AE126" s="633">
        <f t="shared" si="44"/>
        <v>0</v>
      </c>
      <c r="AF126" s="633">
        <f t="shared" si="44"/>
        <v>0</v>
      </c>
      <c r="AG126" s="633">
        <f t="shared" si="44"/>
        <v>0</v>
      </c>
      <c r="AH126" s="633">
        <f t="shared" si="44"/>
        <v>0</v>
      </c>
      <c r="AI126" s="633">
        <f t="shared" si="44"/>
        <v>0</v>
      </c>
      <c r="AJ126" s="633">
        <f t="shared" si="44"/>
        <v>0</v>
      </c>
      <c r="AK126" s="633">
        <f t="shared" si="44"/>
        <v>0</v>
      </c>
      <c r="AL126" s="633">
        <f t="shared" si="44"/>
        <v>0</v>
      </c>
      <c r="AM126" s="633">
        <f t="shared" si="42"/>
        <v>0</v>
      </c>
      <c r="AN126" s="633">
        <f t="shared" si="42"/>
        <v>0</v>
      </c>
      <c r="AO126" s="633">
        <f t="shared" si="42"/>
        <v>0</v>
      </c>
      <c r="AP126" s="633">
        <f t="shared" si="42"/>
        <v>0</v>
      </c>
      <c r="AQ126" s="633">
        <f t="shared" si="42"/>
        <v>0</v>
      </c>
      <c r="AR126" s="633">
        <f t="shared" si="42"/>
        <v>0</v>
      </c>
      <c r="AS126" s="633">
        <f t="shared" si="42"/>
        <v>0</v>
      </c>
      <c r="AT126" s="633">
        <f t="shared" si="42"/>
        <v>0</v>
      </c>
      <c r="AU126" s="633">
        <f t="shared" si="42"/>
        <v>0</v>
      </c>
      <c r="AV126" s="633">
        <f t="shared" si="42"/>
        <v>0</v>
      </c>
      <c r="AW126" s="633">
        <f t="shared" si="42"/>
        <v>0</v>
      </c>
      <c r="AX126" s="633">
        <f t="shared" si="42"/>
        <v>0</v>
      </c>
      <c r="AY126" s="633">
        <f t="shared" si="42"/>
        <v>0</v>
      </c>
      <c r="AZ126" s="633">
        <f t="shared" si="42"/>
        <v>0</v>
      </c>
      <c r="BA126" s="633">
        <f t="shared" si="42"/>
        <v>0</v>
      </c>
      <c r="BB126" s="633">
        <f t="shared" si="42"/>
        <v>0</v>
      </c>
      <c r="BC126" s="633">
        <f t="shared" si="42"/>
        <v>0</v>
      </c>
      <c r="BD126" s="633">
        <f t="shared" si="42"/>
        <v>0</v>
      </c>
      <c r="BE126" s="633">
        <f t="shared" si="42"/>
        <v>0</v>
      </c>
      <c r="BF126" s="633">
        <f t="shared" si="42"/>
        <v>0</v>
      </c>
      <c r="BG126" s="633">
        <f t="shared" si="42"/>
        <v>0</v>
      </c>
      <c r="BH126" s="633">
        <f t="shared" si="42"/>
        <v>0</v>
      </c>
      <c r="BI126" s="633">
        <f t="shared" si="42"/>
        <v>0</v>
      </c>
      <c r="BJ126" s="633">
        <f t="shared" si="42"/>
        <v>0</v>
      </c>
      <c r="BK126" s="633">
        <f t="shared" si="42"/>
        <v>0</v>
      </c>
      <c r="BL126" s="633">
        <f t="shared" si="42"/>
        <v>0</v>
      </c>
      <c r="BM126" s="633">
        <f t="shared" si="42"/>
        <v>0</v>
      </c>
      <c r="BN126" s="633">
        <f t="shared" si="42"/>
        <v>0</v>
      </c>
      <c r="BO126" s="633">
        <f t="shared" si="42"/>
        <v>0</v>
      </c>
      <c r="BP126" s="633">
        <f t="shared" si="42"/>
        <v>0</v>
      </c>
      <c r="BQ126" s="633">
        <f t="shared" si="42"/>
        <v>0</v>
      </c>
      <c r="BR126" s="633">
        <f t="shared" si="42"/>
        <v>0</v>
      </c>
      <c r="BS126" s="633">
        <f t="shared" si="42"/>
        <v>0</v>
      </c>
      <c r="BT126" s="633">
        <f t="shared" si="43"/>
        <v>0</v>
      </c>
      <c r="BU126" s="633">
        <f t="shared" si="43"/>
        <v>0</v>
      </c>
      <c r="BV126" s="633">
        <f t="shared" si="43"/>
        <v>0</v>
      </c>
      <c r="BW126" s="633">
        <f t="shared" si="43"/>
        <v>0</v>
      </c>
      <c r="BX126" s="633">
        <f t="shared" si="43"/>
        <v>0</v>
      </c>
      <c r="BY126" s="633">
        <f t="shared" si="43"/>
        <v>0</v>
      </c>
      <c r="BZ126" s="633">
        <f t="shared" si="43"/>
        <v>0</v>
      </c>
      <c r="CA126" s="633">
        <f t="shared" si="43"/>
        <v>0</v>
      </c>
      <c r="CB126" s="633">
        <f t="shared" si="43"/>
        <v>0</v>
      </c>
      <c r="CC126" s="633">
        <f t="shared" si="43"/>
        <v>0</v>
      </c>
      <c r="CD126" s="633">
        <f t="shared" si="43"/>
        <v>0</v>
      </c>
      <c r="CE126" s="633">
        <f t="shared" si="43"/>
        <v>0</v>
      </c>
      <c r="CF126" s="633">
        <f t="shared" si="43"/>
        <v>0</v>
      </c>
      <c r="CG126" s="633">
        <f t="shared" si="43"/>
        <v>0</v>
      </c>
      <c r="CH126" s="633">
        <f t="shared" si="43"/>
        <v>0</v>
      </c>
      <c r="CI126" s="795">
        <f t="shared" si="43"/>
        <v>0</v>
      </c>
      <c r="CJ126" s="1557"/>
      <c r="CK126" s="1404"/>
    </row>
    <row r="127" spans="2:89">
      <c r="B127" s="796" t="s">
        <v>598</v>
      </c>
      <c r="C127" s="790" t="s">
        <v>368</v>
      </c>
      <c r="D127" s="791" t="s">
        <v>599</v>
      </c>
      <c r="E127" s="792" t="s">
        <v>146</v>
      </c>
      <c r="F127" s="793">
        <v>2</v>
      </c>
      <c r="G127" s="633">
        <f t="shared" si="44"/>
        <v>-41.6</v>
      </c>
      <c r="H127" s="633">
        <f t="shared" si="44"/>
        <v>-44.18</v>
      </c>
      <c r="I127" s="633">
        <f t="shared" si="44"/>
        <v>-41.97</v>
      </c>
      <c r="J127" s="633">
        <f t="shared" si="44"/>
        <v>-41.6</v>
      </c>
      <c r="K127" s="633">
        <f t="shared" si="44"/>
        <v>-41.6</v>
      </c>
      <c r="L127" s="633">
        <f t="shared" si="44"/>
        <v>-41.6</v>
      </c>
      <c r="M127" s="794">
        <f t="shared" si="44"/>
        <v>-42.06</v>
      </c>
      <c r="N127" s="794">
        <f t="shared" si="44"/>
        <v>-42.06</v>
      </c>
      <c r="O127" s="794">
        <f t="shared" si="44"/>
        <v>-42.06</v>
      </c>
      <c r="P127" s="794">
        <f t="shared" si="44"/>
        <v>-42.06</v>
      </c>
      <c r="Q127" s="794">
        <f t="shared" si="44"/>
        <v>-42.06</v>
      </c>
      <c r="R127" s="794">
        <f t="shared" si="44"/>
        <v>-42.06</v>
      </c>
      <c r="S127" s="794">
        <f t="shared" si="44"/>
        <v>-42.06</v>
      </c>
      <c r="T127" s="794">
        <f t="shared" si="44"/>
        <v>-42.06</v>
      </c>
      <c r="U127" s="794">
        <f t="shared" si="44"/>
        <v>-42.06</v>
      </c>
      <c r="V127" s="794">
        <f t="shared" si="44"/>
        <v>-42.06</v>
      </c>
      <c r="W127" s="794">
        <f t="shared" si="44"/>
        <v>-42.06</v>
      </c>
      <c r="X127" s="794">
        <f t="shared" si="44"/>
        <v>-42.06</v>
      </c>
      <c r="Y127" s="794">
        <f t="shared" si="44"/>
        <v>-42.06</v>
      </c>
      <c r="Z127" s="794">
        <f t="shared" si="44"/>
        <v>-42.06</v>
      </c>
      <c r="AA127" s="794">
        <f t="shared" si="44"/>
        <v>-42.06</v>
      </c>
      <c r="AB127" s="794">
        <f t="shared" si="44"/>
        <v>-42.06</v>
      </c>
      <c r="AC127" s="794">
        <f t="shared" si="44"/>
        <v>-42.06</v>
      </c>
      <c r="AD127" s="794">
        <f t="shared" si="44"/>
        <v>-42.06</v>
      </c>
      <c r="AE127" s="794">
        <f t="shared" si="44"/>
        <v>-42.06</v>
      </c>
      <c r="AF127" s="794">
        <f t="shared" si="44"/>
        <v>-42.06</v>
      </c>
      <c r="AG127" s="794">
        <f t="shared" si="44"/>
        <v>-42.06</v>
      </c>
      <c r="AH127" s="794">
        <f t="shared" si="44"/>
        <v>-42.06</v>
      </c>
      <c r="AI127" s="794">
        <f t="shared" si="44"/>
        <v>-42.06</v>
      </c>
      <c r="AJ127" s="794">
        <f t="shared" si="44"/>
        <v>-42.06</v>
      </c>
      <c r="AK127" s="794">
        <f t="shared" si="44"/>
        <v>-42.06</v>
      </c>
      <c r="AL127" s="794">
        <f t="shared" si="44"/>
        <v>-42.06</v>
      </c>
      <c r="AM127" s="794">
        <f t="shared" si="42"/>
        <v>-42.06</v>
      </c>
      <c r="AN127" s="794">
        <f t="shared" si="42"/>
        <v>-42.06</v>
      </c>
      <c r="AO127" s="794">
        <f t="shared" si="42"/>
        <v>-42.06</v>
      </c>
      <c r="AP127" s="794">
        <f t="shared" si="42"/>
        <v>-42.06</v>
      </c>
      <c r="AQ127" s="794">
        <f t="shared" si="42"/>
        <v>-42.06</v>
      </c>
      <c r="AR127" s="794">
        <f t="shared" si="42"/>
        <v>-42.06</v>
      </c>
      <c r="AS127" s="794">
        <f t="shared" si="42"/>
        <v>-42.06</v>
      </c>
      <c r="AT127" s="794">
        <f t="shared" si="42"/>
        <v>-42.06</v>
      </c>
      <c r="AU127" s="794">
        <f t="shared" si="42"/>
        <v>-42.06</v>
      </c>
      <c r="AV127" s="794">
        <f t="shared" si="42"/>
        <v>-42.06</v>
      </c>
      <c r="AW127" s="794">
        <f t="shared" si="42"/>
        <v>-42.06</v>
      </c>
      <c r="AX127" s="794">
        <f t="shared" si="42"/>
        <v>-42.06</v>
      </c>
      <c r="AY127" s="794">
        <f t="shared" si="42"/>
        <v>-42.06</v>
      </c>
      <c r="AZ127" s="794">
        <f t="shared" si="42"/>
        <v>-42.06</v>
      </c>
      <c r="BA127" s="794">
        <f t="shared" si="42"/>
        <v>-42.06</v>
      </c>
      <c r="BB127" s="794">
        <f t="shared" si="42"/>
        <v>-42.06</v>
      </c>
      <c r="BC127" s="794">
        <f t="shared" si="42"/>
        <v>-42.06</v>
      </c>
      <c r="BD127" s="794">
        <f t="shared" si="42"/>
        <v>-42.06</v>
      </c>
      <c r="BE127" s="794">
        <f t="shared" si="42"/>
        <v>-42.06</v>
      </c>
      <c r="BF127" s="794">
        <f t="shared" si="42"/>
        <v>-42.06</v>
      </c>
      <c r="BG127" s="794">
        <f t="shared" si="42"/>
        <v>-42.06</v>
      </c>
      <c r="BH127" s="794">
        <f t="shared" si="42"/>
        <v>-42.06</v>
      </c>
      <c r="BI127" s="794">
        <f t="shared" si="42"/>
        <v>-42.06</v>
      </c>
      <c r="BJ127" s="794">
        <f t="shared" si="42"/>
        <v>-42.06</v>
      </c>
      <c r="BK127" s="794">
        <f t="shared" si="42"/>
        <v>-42.06</v>
      </c>
      <c r="BL127" s="794">
        <f t="shared" si="42"/>
        <v>-42.06</v>
      </c>
      <c r="BM127" s="794">
        <f t="shared" si="42"/>
        <v>-42.06</v>
      </c>
      <c r="BN127" s="794">
        <f t="shared" si="42"/>
        <v>-42.06</v>
      </c>
      <c r="BO127" s="794">
        <f t="shared" si="42"/>
        <v>-42.06</v>
      </c>
      <c r="BP127" s="794">
        <f t="shared" si="42"/>
        <v>-42.06</v>
      </c>
      <c r="BQ127" s="794">
        <f t="shared" si="42"/>
        <v>-42.06</v>
      </c>
      <c r="BR127" s="794">
        <f t="shared" si="42"/>
        <v>-42.06</v>
      </c>
      <c r="BS127" s="794">
        <f t="shared" si="42"/>
        <v>-42.06</v>
      </c>
      <c r="BT127" s="794">
        <f t="shared" si="43"/>
        <v>-42.06</v>
      </c>
      <c r="BU127" s="794">
        <f t="shared" si="43"/>
        <v>-42.06</v>
      </c>
      <c r="BV127" s="794">
        <f t="shared" si="43"/>
        <v>-42.06</v>
      </c>
      <c r="BW127" s="794">
        <f t="shared" si="43"/>
        <v>-42.06</v>
      </c>
      <c r="BX127" s="794">
        <f t="shared" si="43"/>
        <v>-42.06</v>
      </c>
      <c r="BY127" s="794">
        <f t="shared" si="43"/>
        <v>-42.06</v>
      </c>
      <c r="BZ127" s="794">
        <f t="shared" si="43"/>
        <v>-42.06</v>
      </c>
      <c r="CA127" s="794">
        <f t="shared" si="43"/>
        <v>-42.06</v>
      </c>
      <c r="CB127" s="794">
        <f t="shared" si="43"/>
        <v>-42.06</v>
      </c>
      <c r="CC127" s="794">
        <f t="shared" si="43"/>
        <v>-42.06</v>
      </c>
      <c r="CD127" s="794">
        <f t="shared" si="43"/>
        <v>-42.06</v>
      </c>
      <c r="CE127" s="794">
        <f t="shared" si="43"/>
        <v>-42.06</v>
      </c>
      <c r="CF127" s="794">
        <f t="shared" si="43"/>
        <v>-42.06</v>
      </c>
      <c r="CG127" s="794">
        <f t="shared" si="43"/>
        <v>-42.06</v>
      </c>
      <c r="CH127" s="794">
        <f t="shared" si="43"/>
        <v>-42.06</v>
      </c>
      <c r="CI127" s="795">
        <f t="shared" si="43"/>
        <v>-42.06</v>
      </c>
      <c r="CJ127" s="1557"/>
      <c r="CK127" s="1404"/>
    </row>
    <row r="128" spans="2:89">
      <c r="B128" s="796" t="s">
        <v>600</v>
      </c>
      <c r="C128" s="797" t="s">
        <v>372</v>
      </c>
      <c r="D128" s="791" t="s">
        <v>601</v>
      </c>
      <c r="E128" s="792" t="s">
        <v>146</v>
      </c>
      <c r="F128" s="793">
        <v>2</v>
      </c>
      <c r="G128" s="633">
        <f>G31+G100+G101+G102+G103</f>
        <v>416.92</v>
      </c>
      <c r="H128" s="633">
        <f t="shared" ref="H128:BS128" si="45">H31+H100+H101+H102+H103</f>
        <v>416.63000000000005</v>
      </c>
      <c r="I128" s="633">
        <f t="shared" si="45"/>
        <v>416.34000000000003</v>
      </c>
      <c r="J128" s="633">
        <f t="shared" si="45"/>
        <v>416.06</v>
      </c>
      <c r="K128" s="633">
        <f t="shared" si="45"/>
        <v>415.77000000000004</v>
      </c>
      <c r="L128" s="633">
        <f t="shared" si="45"/>
        <v>421.83000000000004</v>
      </c>
      <c r="M128" s="633">
        <f t="shared" si="45"/>
        <v>422.1</v>
      </c>
      <c r="N128" s="633">
        <f t="shared" si="45"/>
        <v>421.99</v>
      </c>
      <c r="O128" s="633">
        <f t="shared" si="45"/>
        <v>421.88000000000005</v>
      </c>
      <c r="P128" s="633">
        <f t="shared" si="45"/>
        <v>421.77000000000004</v>
      </c>
      <c r="Q128" s="633">
        <f t="shared" si="45"/>
        <v>402.88</v>
      </c>
      <c r="R128" s="633">
        <f t="shared" si="45"/>
        <v>399.09800000000001</v>
      </c>
      <c r="S128" s="633">
        <f t="shared" si="45"/>
        <v>395.31600000000003</v>
      </c>
      <c r="T128" s="633">
        <f t="shared" si="45"/>
        <v>391.54400000000004</v>
      </c>
      <c r="U128" s="633">
        <f t="shared" si="45"/>
        <v>387.76200000000006</v>
      </c>
      <c r="V128" s="633">
        <f t="shared" si="45"/>
        <v>383.98</v>
      </c>
      <c r="W128" s="633">
        <f t="shared" si="45"/>
        <v>381.66800000000001</v>
      </c>
      <c r="X128" s="633">
        <f t="shared" si="45"/>
        <v>379.35600000000005</v>
      </c>
      <c r="Y128" s="633">
        <f t="shared" si="45"/>
        <v>377.04400000000004</v>
      </c>
      <c r="Z128" s="633">
        <f t="shared" si="45"/>
        <v>375.73200000000003</v>
      </c>
      <c r="AA128" s="633">
        <f t="shared" si="45"/>
        <v>372.42</v>
      </c>
      <c r="AB128" s="633">
        <f t="shared" si="45"/>
        <v>372.27000000000004</v>
      </c>
      <c r="AC128" s="633">
        <f t="shared" si="45"/>
        <v>372.13000000000005</v>
      </c>
      <c r="AD128" s="633">
        <f t="shared" si="45"/>
        <v>371.98</v>
      </c>
      <c r="AE128" s="633">
        <f t="shared" si="45"/>
        <v>371.84000000000003</v>
      </c>
      <c r="AF128" s="633">
        <f t="shared" si="45"/>
        <v>371.69000000000005</v>
      </c>
      <c r="AG128" s="633">
        <f t="shared" si="45"/>
        <v>371.58000000000004</v>
      </c>
      <c r="AH128" s="633">
        <f t="shared" si="45"/>
        <v>371.47</v>
      </c>
      <c r="AI128" s="633">
        <f t="shared" si="45"/>
        <v>371.36</v>
      </c>
      <c r="AJ128" s="633">
        <f t="shared" si="45"/>
        <v>371.25</v>
      </c>
      <c r="AK128" s="633">
        <f t="shared" si="45"/>
        <v>371.14000000000004</v>
      </c>
      <c r="AL128" s="633">
        <f t="shared" si="45"/>
        <v>370.99</v>
      </c>
      <c r="AM128" s="633">
        <f t="shared" si="45"/>
        <v>370.85</v>
      </c>
      <c r="AN128" s="633">
        <f t="shared" si="45"/>
        <v>370.70000000000005</v>
      </c>
      <c r="AO128" s="633">
        <f t="shared" si="45"/>
        <v>370.56</v>
      </c>
      <c r="AP128" s="633">
        <f t="shared" si="45"/>
        <v>370.35</v>
      </c>
      <c r="AQ128" s="633">
        <f t="shared" si="45"/>
        <v>370.3</v>
      </c>
      <c r="AR128" s="633">
        <f t="shared" si="45"/>
        <v>370.19000000000005</v>
      </c>
      <c r="AS128" s="633">
        <f t="shared" si="45"/>
        <v>370.08000000000004</v>
      </c>
      <c r="AT128" s="633">
        <f t="shared" si="45"/>
        <v>369.97</v>
      </c>
      <c r="AU128" s="633">
        <f t="shared" si="45"/>
        <v>369.86</v>
      </c>
      <c r="AV128" s="633">
        <f t="shared" si="45"/>
        <v>369.71000000000004</v>
      </c>
      <c r="AW128" s="633">
        <f t="shared" si="45"/>
        <v>369.57000000000005</v>
      </c>
      <c r="AX128" s="633">
        <f t="shared" si="45"/>
        <v>369.42</v>
      </c>
      <c r="AY128" s="633">
        <f t="shared" si="45"/>
        <v>369.28000000000003</v>
      </c>
      <c r="AZ128" s="633">
        <f t="shared" si="45"/>
        <v>369.13000000000005</v>
      </c>
      <c r="BA128" s="633">
        <f t="shared" si="45"/>
        <v>369.02000000000004</v>
      </c>
      <c r="BB128" s="633">
        <f t="shared" si="45"/>
        <v>368.91</v>
      </c>
      <c r="BC128" s="633">
        <f t="shared" si="45"/>
        <v>368.81</v>
      </c>
      <c r="BD128" s="633">
        <f t="shared" si="45"/>
        <v>368.70000000000005</v>
      </c>
      <c r="BE128" s="633">
        <f t="shared" si="45"/>
        <v>368.59000000000003</v>
      </c>
      <c r="BF128" s="633">
        <f t="shared" si="45"/>
        <v>368.44000000000005</v>
      </c>
      <c r="BG128" s="633">
        <f t="shared" si="45"/>
        <v>368.3</v>
      </c>
      <c r="BH128" s="633">
        <f t="shared" si="45"/>
        <v>368.15000000000003</v>
      </c>
      <c r="BI128" s="633">
        <f t="shared" si="45"/>
        <v>368.01000000000005</v>
      </c>
      <c r="BJ128" s="633">
        <f t="shared" si="45"/>
        <v>367.86</v>
      </c>
      <c r="BK128" s="633">
        <f t="shared" si="45"/>
        <v>368.71000000000004</v>
      </c>
      <c r="BL128" s="633">
        <f t="shared" si="45"/>
        <v>367.57000000000005</v>
      </c>
      <c r="BM128" s="633">
        <f t="shared" si="45"/>
        <v>367.42</v>
      </c>
      <c r="BN128" s="633">
        <f t="shared" si="45"/>
        <v>367.28000000000003</v>
      </c>
      <c r="BO128" s="633">
        <f t="shared" si="45"/>
        <v>367.13000000000005</v>
      </c>
      <c r="BP128" s="633">
        <f t="shared" si="45"/>
        <v>367.02000000000004</v>
      </c>
      <c r="BQ128" s="633">
        <f t="shared" si="45"/>
        <v>366.91</v>
      </c>
      <c r="BR128" s="633">
        <f t="shared" si="45"/>
        <v>366.8</v>
      </c>
      <c r="BS128" s="633">
        <f t="shared" si="45"/>
        <v>366.69000000000005</v>
      </c>
      <c r="BT128" s="633">
        <f t="shared" ref="BT128:CI128" si="46">BT31+BT100+BT101+BT102+BT103</f>
        <v>366.58000000000004</v>
      </c>
      <c r="BU128" s="633">
        <f t="shared" si="46"/>
        <v>366.43</v>
      </c>
      <c r="BV128" s="633">
        <f t="shared" si="46"/>
        <v>366.29</v>
      </c>
      <c r="BW128" s="633">
        <f t="shared" si="46"/>
        <v>366.14000000000004</v>
      </c>
      <c r="BX128" s="633">
        <f t="shared" si="46"/>
        <v>366</v>
      </c>
      <c r="BY128" s="633">
        <f t="shared" si="46"/>
        <v>365.85</v>
      </c>
      <c r="BZ128" s="633">
        <f t="shared" si="46"/>
        <v>365.70000000000005</v>
      </c>
      <c r="CA128" s="633">
        <f t="shared" si="46"/>
        <v>365.56</v>
      </c>
      <c r="CB128" s="633">
        <f t="shared" si="46"/>
        <v>365.41</v>
      </c>
      <c r="CC128" s="633">
        <f t="shared" si="46"/>
        <v>365.27000000000004</v>
      </c>
      <c r="CD128" s="633">
        <f t="shared" si="46"/>
        <v>365.12</v>
      </c>
      <c r="CE128" s="633">
        <f t="shared" si="46"/>
        <v>364.97</v>
      </c>
      <c r="CF128" s="633">
        <f t="shared" si="46"/>
        <v>364.83000000000004</v>
      </c>
      <c r="CG128" s="633">
        <f t="shared" si="46"/>
        <v>364.68</v>
      </c>
      <c r="CH128" s="633">
        <f t="shared" si="46"/>
        <v>364.54</v>
      </c>
      <c r="CI128" s="795">
        <f t="shared" si="46"/>
        <v>364.39000000000004</v>
      </c>
      <c r="CJ128" s="1557"/>
      <c r="CK128" s="1404"/>
    </row>
    <row r="129" spans="2:89" ht="28.5">
      <c r="B129" s="796" t="s">
        <v>602</v>
      </c>
      <c r="C129" s="797" t="s">
        <v>603</v>
      </c>
      <c r="D129" s="791" t="s">
        <v>604</v>
      </c>
      <c r="E129" s="792" t="s">
        <v>146</v>
      </c>
      <c r="F129" s="793">
        <v>2</v>
      </c>
      <c r="G129" s="633">
        <f t="shared" ref="G129:BR129" si="47">G39+G104+G105</f>
        <v>18.63</v>
      </c>
      <c r="H129" s="633">
        <f t="shared" si="47"/>
        <v>19.79</v>
      </c>
      <c r="I129" s="633">
        <f t="shared" si="47"/>
        <v>15.37</v>
      </c>
      <c r="J129" s="633">
        <f t="shared" si="47"/>
        <v>18.63</v>
      </c>
      <c r="K129" s="633">
        <f t="shared" si="47"/>
        <v>18.63</v>
      </c>
      <c r="L129" s="633">
        <f t="shared" si="47"/>
        <v>18.63</v>
      </c>
      <c r="M129" s="794">
        <f t="shared" si="47"/>
        <v>21.37</v>
      </c>
      <c r="N129" s="794">
        <f t="shared" si="47"/>
        <v>21.37</v>
      </c>
      <c r="O129" s="794">
        <f t="shared" si="47"/>
        <v>21.37</v>
      </c>
      <c r="P129" s="794">
        <f t="shared" si="47"/>
        <v>21.37</v>
      </c>
      <c r="Q129" s="794">
        <f t="shared" si="47"/>
        <v>21.37</v>
      </c>
      <c r="R129" s="794">
        <f t="shared" si="47"/>
        <v>21.37</v>
      </c>
      <c r="S129" s="794">
        <f t="shared" si="47"/>
        <v>21.37</v>
      </c>
      <c r="T129" s="794">
        <f t="shared" si="47"/>
        <v>21.37</v>
      </c>
      <c r="U129" s="794">
        <f t="shared" si="47"/>
        <v>21.37</v>
      </c>
      <c r="V129" s="794">
        <f t="shared" si="47"/>
        <v>21.37</v>
      </c>
      <c r="W129" s="794">
        <f t="shared" si="47"/>
        <v>21.37</v>
      </c>
      <c r="X129" s="794">
        <f t="shared" si="47"/>
        <v>21.37</v>
      </c>
      <c r="Y129" s="794">
        <f t="shared" si="47"/>
        <v>21.37</v>
      </c>
      <c r="Z129" s="794">
        <f t="shared" si="47"/>
        <v>21.37</v>
      </c>
      <c r="AA129" s="794">
        <f t="shared" si="47"/>
        <v>21.37</v>
      </c>
      <c r="AB129" s="794">
        <f t="shared" si="47"/>
        <v>21.37</v>
      </c>
      <c r="AC129" s="794">
        <f t="shared" si="47"/>
        <v>21.37</v>
      </c>
      <c r="AD129" s="794">
        <f t="shared" si="47"/>
        <v>21.37</v>
      </c>
      <c r="AE129" s="794">
        <f t="shared" si="47"/>
        <v>21.37</v>
      </c>
      <c r="AF129" s="794">
        <f t="shared" si="47"/>
        <v>21.37</v>
      </c>
      <c r="AG129" s="794">
        <f t="shared" si="47"/>
        <v>21.37</v>
      </c>
      <c r="AH129" s="794">
        <f t="shared" si="47"/>
        <v>21.37</v>
      </c>
      <c r="AI129" s="794">
        <f t="shared" si="47"/>
        <v>21.37</v>
      </c>
      <c r="AJ129" s="794">
        <f t="shared" si="47"/>
        <v>21.37</v>
      </c>
      <c r="AK129" s="794">
        <f t="shared" si="47"/>
        <v>21.37</v>
      </c>
      <c r="AL129" s="794">
        <f t="shared" si="47"/>
        <v>21.37</v>
      </c>
      <c r="AM129" s="794">
        <f t="shared" si="47"/>
        <v>21.37</v>
      </c>
      <c r="AN129" s="794">
        <f t="shared" si="47"/>
        <v>21.37</v>
      </c>
      <c r="AO129" s="794">
        <f t="shared" si="47"/>
        <v>21.37</v>
      </c>
      <c r="AP129" s="794">
        <f t="shared" si="47"/>
        <v>21.37</v>
      </c>
      <c r="AQ129" s="794">
        <f t="shared" si="47"/>
        <v>21.37</v>
      </c>
      <c r="AR129" s="794">
        <f t="shared" si="47"/>
        <v>21.37</v>
      </c>
      <c r="AS129" s="794">
        <f t="shared" si="47"/>
        <v>21.37</v>
      </c>
      <c r="AT129" s="794">
        <f t="shared" si="47"/>
        <v>21.37</v>
      </c>
      <c r="AU129" s="794">
        <f t="shared" si="47"/>
        <v>21.37</v>
      </c>
      <c r="AV129" s="794">
        <f t="shared" si="47"/>
        <v>21.37</v>
      </c>
      <c r="AW129" s="794">
        <f t="shared" si="47"/>
        <v>21.37</v>
      </c>
      <c r="AX129" s="794">
        <f t="shared" si="47"/>
        <v>21.37</v>
      </c>
      <c r="AY129" s="794">
        <f t="shared" si="47"/>
        <v>21.37</v>
      </c>
      <c r="AZ129" s="794">
        <f t="shared" si="47"/>
        <v>21.37</v>
      </c>
      <c r="BA129" s="794">
        <f t="shared" si="47"/>
        <v>21.37</v>
      </c>
      <c r="BB129" s="794">
        <f t="shared" si="47"/>
        <v>21.37</v>
      </c>
      <c r="BC129" s="794">
        <f t="shared" si="47"/>
        <v>21.37</v>
      </c>
      <c r="BD129" s="794">
        <f t="shared" si="47"/>
        <v>21.37</v>
      </c>
      <c r="BE129" s="794">
        <f t="shared" si="47"/>
        <v>21.37</v>
      </c>
      <c r="BF129" s="794">
        <f t="shared" si="47"/>
        <v>21.37</v>
      </c>
      <c r="BG129" s="794">
        <f t="shared" si="47"/>
        <v>21.37</v>
      </c>
      <c r="BH129" s="794">
        <f t="shared" si="47"/>
        <v>21.37</v>
      </c>
      <c r="BI129" s="794">
        <f t="shared" si="47"/>
        <v>21.37</v>
      </c>
      <c r="BJ129" s="794">
        <f t="shared" si="47"/>
        <v>21.37</v>
      </c>
      <c r="BK129" s="794">
        <f t="shared" si="47"/>
        <v>21.37</v>
      </c>
      <c r="BL129" s="794">
        <f t="shared" si="47"/>
        <v>21.37</v>
      </c>
      <c r="BM129" s="794">
        <f t="shared" si="47"/>
        <v>21.37</v>
      </c>
      <c r="BN129" s="794">
        <f t="shared" si="47"/>
        <v>21.37</v>
      </c>
      <c r="BO129" s="794">
        <f t="shared" si="47"/>
        <v>21.37</v>
      </c>
      <c r="BP129" s="794">
        <f t="shared" si="47"/>
        <v>21.37</v>
      </c>
      <c r="BQ129" s="794">
        <f t="shared" si="47"/>
        <v>21.37</v>
      </c>
      <c r="BR129" s="794">
        <f t="shared" si="47"/>
        <v>21.37</v>
      </c>
      <c r="BS129" s="794">
        <f t="shared" ref="BS129:CI129" si="48">BS39+BS104+BS105</f>
        <v>21.37</v>
      </c>
      <c r="BT129" s="794">
        <f t="shared" si="48"/>
        <v>21.37</v>
      </c>
      <c r="BU129" s="794">
        <f t="shared" si="48"/>
        <v>21.37</v>
      </c>
      <c r="BV129" s="794">
        <f t="shared" si="48"/>
        <v>21.37</v>
      </c>
      <c r="BW129" s="794">
        <f t="shared" si="48"/>
        <v>21.37</v>
      </c>
      <c r="BX129" s="794">
        <f t="shared" si="48"/>
        <v>21.37</v>
      </c>
      <c r="BY129" s="794">
        <f t="shared" si="48"/>
        <v>21.37</v>
      </c>
      <c r="BZ129" s="794">
        <f t="shared" si="48"/>
        <v>21.37</v>
      </c>
      <c r="CA129" s="794">
        <f t="shared" si="48"/>
        <v>21.37</v>
      </c>
      <c r="CB129" s="794">
        <f t="shared" si="48"/>
        <v>21.37</v>
      </c>
      <c r="CC129" s="794">
        <f t="shared" si="48"/>
        <v>21.37</v>
      </c>
      <c r="CD129" s="794">
        <f t="shared" si="48"/>
        <v>21.37</v>
      </c>
      <c r="CE129" s="794">
        <f t="shared" si="48"/>
        <v>21.37</v>
      </c>
      <c r="CF129" s="794">
        <f t="shared" si="48"/>
        <v>21.37</v>
      </c>
      <c r="CG129" s="794">
        <f t="shared" si="48"/>
        <v>21.37</v>
      </c>
      <c r="CH129" s="794">
        <f t="shared" si="48"/>
        <v>21.37</v>
      </c>
      <c r="CI129" s="795">
        <f t="shared" si="48"/>
        <v>21.37</v>
      </c>
      <c r="CJ129" s="1557"/>
      <c r="CK129" s="1404"/>
    </row>
    <row r="130" spans="2:89">
      <c r="B130" s="796" t="s">
        <v>605</v>
      </c>
      <c r="C130" s="797" t="s">
        <v>393</v>
      </c>
      <c r="D130" s="791" t="s">
        <v>606</v>
      </c>
      <c r="E130" s="792" t="s">
        <v>146</v>
      </c>
      <c r="F130" s="793">
        <v>2</v>
      </c>
      <c r="G130" s="633">
        <f t="shared" ref="G130:BR130" si="49">G40+G106</f>
        <v>8.2799999999999994</v>
      </c>
      <c r="H130" s="633">
        <f t="shared" si="49"/>
        <v>11.98</v>
      </c>
      <c r="I130" s="633">
        <f t="shared" si="49"/>
        <v>23.04</v>
      </c>
      <c r="J130" s="633">
        <f t="shared" si="49"/>
        <v>8.2799999999999994</v>
      </c>
      <c r="K130" s="633">
        <f t="shared" si="49"/>
        <v>8.2799999999999994</v>
      </c>
      <c r="L130" s="633">
        <f t="shared" si="49"/>
        <v>8.2799999999999994</v>
      </c>
      <c r="M130" s="794">
        <f t="shared" si="49"/>
        <v>10.1</v>
      </c>
      <c r="N130" s="794">
        <f t="shared" si="49"/>
        <v>10.1</v>
      </c>
      <c r="O130" s="794">
        <f t="shared" si="49"/>
        <v>10.1</v>
      </c>
      <c r="P130" s="794">
        <f t="shared" si="49"/>
        <v>10.1</v>
      </c>
      <c r="Q130" s="794">
        <f t="shared" si="49"/>
        <v>10.1</v>
      </c>
      <c r="R130" s="794">
        <f t="shared" si="49"/>
        <v>10.1</v>
      </c>
      <c r="S130" s="794">
        <f t="shared" si="49"/>
        <v>10.1</v>
      </c>
      <c r="T130" s="794">
        <f t="shared" si="49"/>
        <v>10.1</v>
      </c>
      <c r="U130" s="794">
        <f t="shared" si="49"/>
        <v>10.1</v>
      </c>
      <c r="V130" s="794">
        <f t="shared" si="49"/>
        <v>10.1</v>
      </c>
      <c r="W130" s="794">
        <f t="shared" si="49"/>
        <v>10.1</v>
      </c>
      <c r="X130" s="794">
        <f t="shared" si="49"/>
        <v>10.1</v>
      </c>
      <c r="Y130" s="794">
        <f t="shared" si="49"/>
        <v>10.1</v>
      </c>
      <c r="Z130" s="794">
        <f t="shared" si="49"/>
        <v>10.1</v>
      </c>
      <c r="AA130" s="794">
        <f t="shared" si="49"/>
        <v>10.1</v>
      </c>
      <c r="AB130" s="794">
        <f t="shared" si="49"/>
        <v>10.1</v>
      </c>
      <c r="AC130" s="794">
        <f t="shared" si="49"/>
        <v>10.1</v>
      </c>
      <c r="AD130" s="794">
        <f t="shared" si="49"/>
        <v>10.1</v>
      </c>
      <c r="AE130" s="794">
        <f t="shared" si="49"/>
        <v>10.1</v>
      </c>
      <c r="AF130" s="794">
        <f t="shared" si="49"/>
        <v>10.1</v>
      </c>
      <c r="AG130" s="794">
        <f t="shared" si="49"/>
        <v>10.1</v>
      </c>
      <c r="AH130" s="794">
        <f t="shared" si="49"/>
        <v>10.1</v>
      </c>
      <c r="AI130" s="794">
        <f t="shared" si="49"/>
        <v>10.1</v>
      </c>
      <c r="AJ130" s="794">
        <f t="shared" si="49"/>
        <v>10.1</v>
      </c>
      <c r="AK130" s="794">
        <f t="shared" si="49"/>
        <v>10.1</v>
      </c>
      <c r="AL130" s="794">
        <f t="shared" si="49"/>
        <v>10.1</v>
      </c>
      <c r="AM130" s="794">
        <f t="shared" si="49"/>
        <v>10.1</v>
      </c>
      <c r="AN130" s="794">
        <f t="shared" si="49"/>
        <v>10.1</v>
      </c>
      <c r="AO130" s="794">
        <f t="shared" si="49"/>
        <v>10.1</v>
      </c>
      <c r="AP130" s="794">
        <f t="shared" si="49"/>
        <v>10.1</v>
      </c>
      <c r="AQ130" s="794">
        <f t="shared" si="49"/>
        <v>10.1</v>
      </c>
      <c r="AR130" s="794">
        <f t="shared" si="49"/>
        <v>10.1</v>
      </c>
      <c r="AS130" s="794">
        <f t="shared" si="49"/>
        <v>10.1</v>
      </c>
      <c r="AT130" s="794">
        <f t="shared" si="49"/>
        <v>10.1</v>
      </c>
      <c r="AU130" s="794">
        <f t="shared" si="49"/>
        <v>10.1</v>
      </c>
      <c r="AV130" s="794">
        <f t="shared" si="49"/>
        <v>10.1</v>
      </c>
      <c r="AW130" s="794">
        <f t="shared" si="49"/>
        <v>10.1</v>
      </c>
      <c r="AX130" s="794">
        <f t="shared" si="49"/>
        <v>10.1</v>
      </c>
      <c r="AY130" s="794">
        <f t="shared" si="49"/>
        <v>10.1</v>
      </c>
      <c r="AZ130" s="794">
        <f t="shared" si="49"/>
        <v>10.1</v>
      </c>
      <c r="BA130" s="794">
        <f t="shared" si="49"/>
        <v>10.1</v>
      </c>
      <c r="BB130" s="794">
        <f t="shared" si="49"/>
        <v>10.1</v>
      </c>
      <c r="BC130" s="794">
        <f t="shared" si="49"/>
        <v>10.1</v>
      </c>
      <c r="BD130" s="794">
        <f t="shared" si="49"/>
        <v>10.1</v>
      </c>
      <c r="BE130" s="794">
        <f t="shared" si="49"/>
        <v>10.1</v>
      </c>
      <c r="BF130" s="794">
        <f t="shared" si="49"/>
        <v>10.1</v>
      </c>
      <c r="BG130" s="794">
        <f t="shared" si="49"/>
        <v>10.1</v>
      </c>
      <c r="BH130" s="794">
        <f t="shared" si="49"/>
        <v>10.1</v>
      </c>
      <c r="BI130" s="794">
        <f t="shared" si="49"/>
        <v>10.1</v>
      </c>
      <c r="BJ130" s="794">
        <f t="shared" si="49"/>
        <v>10.1</v>
      </c>
      <c r="BK130" s="794">
        <f t="shared" si="49"/>
        <v>10.1</v>
      </c>
      <c r="BL130" s="794">
        <f t="shared" si="49"/>
        <v>10.1</v>
      </c>
      <c r="BM130" s="794">
        <f t="shared" si="49"/>
        <v>10.1</v>
      </c>
      <c r="BN130" s="794">
        <f t="shared" si="49"/>
        <v>10.1</v>
      </c>
      <c r="BO130" s="794">
        <f t="shared" si="49"/>
        <v>10.1</v>
      </c>
      <c r="BP130" s="794">
        <f t="shared" si="49"/>
        <v>10.1</v>
      </c>
      <c r="BQ130" s="794">
        <f t="shared" si="49"/>
        <v>10.1</v>
      </c>
      <c r="BR130" s="794">
        <f t="shared" si="49"/>
        <v>10.1</v>
      </c>
      <c r="BS130" s="794">
        <f t="shared" ref="BS130:CI130" si="50">BS40+BS106</f>
        <v>10.1</v>
      </c>
      <c r="BT130" s="794">
        <f t="shared" si="50"/>
        <v>10.1</v>
      </c>
      <c r="BU130" s="794">
        <f t="shared" si="50"/>
        <v>10.1</v>
      </c>
      <c r="BV130" s="794">
        <f t="shared" si="50"/>
        <v>10.1</v>
      </c>
      <c r="BW130" s="794">
        <f t="shared" si="50"/>
        <v>10.1</v>
      </c>
      <c r="BX130" s="794">
        <f t="shared" si="50"/>
        <v>10.1</v>
      </c>
      <c r="BY130" s="794">
        <f t="shared" si="50"/>
        <v>10.1</v>
      </c>
      <c r="BZ130" s="794">
        <f t="shared" si="50"/>
        <v>10.1</v>
      </c>
      <c r="CA130" s="794">
        <f t="shared" si="50"/>
        <v>10.1</v>
      </c>
      <c r="CB130" s="794">
        <f t="shared" si="50"/>
        <v>10.1</v>
      </c>
      <c r="CC130" s="794">
        <f t="shared" si="50"/>
        <v>10.1</v>
      </c>
      <c r="CD130" s="794">
        <f t="shared" si="50"/>
        <v>10.1</v>
      </c>
      <c r="CE130" s="794">
        <f t="shared" si="50"/>
        <v>10.1</v>
      </c>
      <c r="CF130" s="794">
        <f t="shared" si="50"/>
        <v>10.1</v>
      </c>
      <c r="CG130" s="794">
        <f t="shared" si="50"/>
        <v>10.1</v>
      </c>
      <c r="CH130" s="794">
        <f t="shared" si="50"/>
        <v>10.1</v>
      </c>
      <c r="CI130" s="795">
        <f t="shared" si="50"/>
        <v>10.1</v>
      </c>
      <c r="CJ130" s="1557"/>
      <c r="CK130" s="1404"/>
    </row>
    <row r="131" spans="2:89">
      <c r="B131" s="798" t="s">
        <v>607</v>
      </c>
      <c r="C131" s="799" t="s">
        <v>297</v>
      </c>
      <c r="D131" s="799" t="s">
        <v>608</v>
      </c>
      <c r="E131" s="800" t="s">
        <v>146</v>
      </c>
      <c r="F131" s="793">
        <v>2</v>
      </c>
      <c r="G131" s="633">
        <f>(G128)-(G129+G130)</f>
        <v>390.01</v>
      </c>
      <c r="H131" s="633">
        <f t="shared" ref="H131:BS131" si="51">(H128)-(H129+H130)</f>
        <v>384.86000000000007</v>
      </c>
      <c r="I131" s="633">
        <f t="shared" si="51"/>
        <v>377.93000000000006</v>
      </c>
      <c r="J131" s="633">
        <f t="shared" si="51"/>
        <v>389.15</v>
      </c>
      <c r="K131" s="633">
        <f t="shared" si="51"/>
        <v>388.86</v>
      </c>
      <c r="L131" s="633">
        <f t="shared" si="51"/>
        <v>394.92000000000007</v>
      </c>
      <c r="M131" s="633">
        <f t="shared" si="51"/>
        <v>390.63</v>
      </c>
      <c r="N131" s="633">
        <f t="shared" si="51"/>
        <v>390.52</v>
      </c>
      <c r="O131" s="633">
        <f t="shared" si="51"/>
        <v>390.41000000000008</v>
      </c>
      <c r="P131" s="633">
        <f t="shared" si="51"/>
        <v>390.30000000000007</v>
      </c>
      <c r="Q131" s="633">
        <f t="shared" si="51"/>
        <v>371.40999999999997</v>
      </c>
      <c r="R131" s="633">
        <f t="shared" si="51"/>
        <v>367.62800000000004</v>
      </c>
      <c r="S131" s="633">
        <f t="shared" si="51"/>
        <v>363.846</v>
      </c>
      <c r="T131" s="633">
        <f t="shared" si="51"/>
        <v>360.07400000000007</v>
      </c>
      <c r="U131" s="633">
        <f t="shared" si="51"/>
        <v>356.29200000000003</v>
      </c>
      <c r="V131" s="633">
        <f t="shared" si="51"/>
        <v>352.51</v>
      </c>
      <c r="W131" s="633">
        <f t="shared" si="51"/>
        <v>350.19799999999998</v>
      </c>
      <c r="X131" s="633">
        <f t="shared" si="51"/>
        <v>347.88600000000008</v>
      </c>
      <c r="Y131" s="633">
        <f t="shared" si="51"/>
        <v>345.57400000000007</v>
      </c>
      <c r="Z131" s="633">
        <f t="shared" si="51"/>
        <v>344.26200000000006</v>
      </c>
      <c r="AA131" s="633">
        <f t="shared" si="51"/>
        <v>340.95000000000005</v>
      </c>
      <c r="AB131" s="633">
        <f t="shared" si="51"/>
        <v>340.80000000000007</v>
      </c>
      <c r="AC131" s="633">
        <f t="shared" si="51"/>
        <v>340.66000000000008</v>
      </c>
      <c r="AD131" s="633">
        <f t="shared" si="51"/>
        <v>340.51</v>
      </c>
      <c r="AE131" s="633">
        <f t="shared" si="51"/>
        <v>340.37</v>
      </c>
      <c r="AF131" s="633">
        <f t="shared" si="51"/>
        <v>340.22</v>
      </c>
      <c r="AG131" s="633">
        <f t="shared" si="51"/>
        <v>340.11</v>
      </c>
      <c r="AH131" s="633">
        <f t="shared" si="51"/>
        <v>340</v>
      </c>
      <c r="AI131" s="633">
        <f t="shared" si="51"/>
        <v>339.89</v>
      </c>
      <c r="AJ131" s="633">
        <f t="shared" si="51"/>
        <v>339.78</v>
      </c>
      <c r="AK131" s="633">
        <f t="shared" si="51"/>
        <v>339.67000000000007</v>
      </c>
      <c r="AL131" s="633">
        <f t="shared" si="51"/>
        <v>339.52</v>
      </c>
      <c r="AM131" s="633">
        <f t="shared" si="51"/>
        <v>339.38</v>
      </c>
      <c r="AN131" s="633">
        <f t="shared" si="51"/>
        <v>339.23</v>
      </c>
      <c r="AO131" s="633">
        <f t="shared" si="51"/>
        <v>339.09000000000003</v>
      </c>
      <c r="AP131" s="633">
        <f t="shared" si="51"/>
        <v>338.88</v>
      </c>
      <c r="AQ131" s="633">
        <f t="shared" si="51"/>
        <v>338.83000000000004</v>
      </c>
      <c r="AR131" s="633">
        <f t="shared" si="51"/>
        <v>338.72</v>
      </c>
      <c r="AS131" s="633">
        <f t="shared" si="51"/>
        <v>338.61</v>
      </c>
      <c r="AT131" s="633">
        <f t="shared" si="51"/>
        <v>338.5</v>
      </c>
      <c r="AU131" s="633">
        <f t="shared" si="51"/>
        <v>338.39</v>
      </c>
      <c r="AV131" s="633">
        <f t="shared" si="51"/>
        <v>338.24</v>
      </c>
      <c r="AW131" s="633">
        <f t="shared" si="51"/>
        <v>338.1</v>
      </c>
      <c r="AX131" s="633">
        <f t="shared" si="51"/>
        <v>337.95000000000005</v>
      </c>
      <c r="AY131" s="633">
        <f t="shared" si="51"/>
        <v>337.81000000000006</v>
      </c>
      <c r="AZ131" s="633">
        <f t="shared" si="51"/>
        <v>337.66000000000008</v>
      </c>
      <c r="BA131" s="633">
        <f t="shared" si="51"/>
        <v>337.55000000000007</v>
      </c>
      <c r="BB131" s="633">
        <f t="shared" si="51"/>
        <v>337.44000000000005</v>
      </c>
      <c r="BC131" s="633">
        <f t="shared" si="51"/>
        <v>337.34000000000003</v>
      </c>
      <c r="BD131" s="633">
        <f t="shared" si="51"/>
        <v>337.23</v>
      </c>
      <c r="BE131" s="633">
        <f t="shared" si="51"/>
        <v>337.12</v>
      </c>
      <c r="BF131" s="633">
        <f t="shared" si="51"/>
        <v>336.97</v>
      </c>
      <c r="BG131" s="633">
        <f t="shared" si="51"/>
        <v>336.83000000000004</v>
      </c>
      <c r="BH131" s="633">
        <f t="shared" si="51"/>
        <v>336.68000000000006</v>
      </c>
      <c r="BI131" s="633">
        <f t="shared" si="51"/>
        <v>336.54000000000008</v>
      </c>
      <c r="BJ131" s="633">
        <f t="shared" si="51"/>
        <v>336.39</v>
      </c>
      <c r="BK131" s="633">
        <f t="shared" si="51"/>
        <v>337.24</v>
      </c>
      <c r="BL131" s="633">
        <f t="shared" si="51"/>
        <v>336.1</v>
      </c>
      <c r="BM131" s="633">
        <f t="shared" si="51"/>
        <v>335.95000000000005</v>
      </c>
      <c r="BN131" s="633">
        <f t="shared" si="51"/>
        <v>335.81000000000006</v>
      </c>
      <c r="BO131" s="633">
        <f t="shared" si="51"/>
        <v>335.66000000000008</v>
      </c>
      <c r="BP131" s="633">
        <f t="shared" si="51"/>
        <v>335.55000000000007</v>
      </c>
      <c r="BQ131" s="633">
        <f t="shared" si="51"/>
        <v>335.44000000000005</v>
      </c>
      <c r="BR131" s="633">
        <f t="shared" si="51"/>
        <v>335.33000000000004</v>
      </c>
      <c r="BS131" s="633">
        <f t="shared" si="51"/>
        <v>335.22</v>
      </c>
      <c r="BT131" s="633">
        <f t="shared" ref="BT131:CI131" si="52">(BT128)-(BT129+BT130)</f>
        <v>335.11</v>
      </c>
      <c r="BU131" s="633">
        <f t="shared" si="52"/>
        <v>334.96000000000004</v>
      </c>
      <c r="BV131" s="633">
        <f t="shared" si="52"/>
        <v>334.82000000000005</v>
      </c>
      <c r="BW131" s="633">
        <f t="shared" si="52"/>
        <v>334.67000000000007</v>
      </c>
      <c r="BX131" s="633">
        <f t="shared" si="52"/>
        <v>334.53</v>
      </c>
      <c r="BY131" s="633">
        <f t="shared" si="52"/>
        <v>334.38</v>
      </c>
      <c r="BZ131" s="633">
        <f t="shared" si="52"/>
        <v>334.23</v>
      </c>
      <c r="CA131" s="633">
        <f t="shared" si="52"/>
        <v>334.09000000000003</v>
      </c>
      <c r="CB131" s="633">
        <f t="shared" si="52"/>
        <v>333.94000000000005</v>
      </c>
      <c r="CC131" s="633">
        <f t="shared" si="52"/>
        <v>333.80000000000007</v>
      </c>
      <c r="CD131" s="633">
        <f t="shared" si="52"/>
        <v>333.65</v>
      </c>
      <c r="CE131" s="633">
        <f t="shared" si="52"/>
        <v>333.5</v>
      </c>
      <c r="CF131" s="633">
        <f t="shared" si="52"/>
        <v>333.36</v>
      </c>
      <c r="CG131" s="633">
        <f t="shared" si="52"/>
        <v>333.21000000000004</v>
      </c>
      <c r="CH131" s="633">
        <f t="shared" si="52"/>
        <v>333.07000000000005</v>
      </c>
      <c r="CI131" s="633">
        <f t="shared" si="52"/>
        <v>332.92000000000007</v>
      </c>
      <c r="CJ131" s="1557"/>
      <c r="CK131" s="1404"/>
    </row>
    <row r="132" spans="2:89" ht="15" thickBot="1">
      <c r="B132" s="801" t="s">
        <v>609</v>
      </c>
      <c r="C132" s="802" t="s">
        <v>300</v>
      </c>
      <c r="D132" s="802" t="s">
        <v>610</v>
      </c>
      <c r="E132" s="803" t="s">
        <v>146</v>
      </c>
      <c r="F132" s="804">
        <v>2</v>
      </c>
      <c r="G132" s="805">
        <f t="shared" ref="G132:AL132" si="53">G131+SUM(G124:G127)</f>
        <v>348.40999999999997</v>
      </c>
      <c r="H132" s="805">
        <f t="shared" si="53"/>
        <v>340.68000000000006</v>
      </c>
      <c r="I132" s="805">
        <f t="shared" si="53"/>
        <v>335.96000000000004</v>
      </c>
      <c r="J132" s="805">
        <f t="shared" si="53"/>
        <v>347.54999999999995</v>
      </c>
      <c r="K132" s="805">
        <f t="shared" si="53"/>
        <v>347.26</v>
      </c>
      <c r="L132" s="805">
        <f t="shared" si="53"/>
        <v>353.32000000000005</v>
      </c>
      <c r="M132" s="805">
        <f t="shared" si="53"/>
        <v>348.57</v>
      </c>
      <c r="N132" s="805">
        <f t="shared" si="53"/>
        <v>348.46</v>
      </c>
      <c r="O132" s="805">
        <f t="shared" si="53"/>
        <v>348.35000000000008</v>
      </c>
      <c r="P132" s="805">
        <f t="shared" si="53"/>
        <v>348.24000000000007</v>
      </c>
      <c r="Q132" s="805">
        <f t="shared" si="53"/>
        <v>329.34999999999997</v>
      </c>
      <c r="R132" s="805">
        <f t="shared" si="53"/>
        <v>325.56800000000004</v>
      </c>
      <c r="S132" s="805">
        <f t="shared" si="53"/>
        <v>321.786</v>
      </c>
      <c r="T132" s="805">
        <f t="shared" si="53"/>
        <v>318.01400000000007</v>
      </c>
      <c r="U132" s="805">
        <f t="shared" si="53"/>
        <v>314.23200000000003</v>
      </c>
      <c r="V132" s="805">
        <f t="shared" si="53"/>
        <v>310.45</v>
      </c>
      <c r="W132" s="805">
        <f t="shared" si="53"/>
        <v>308.13799999999998</v>
      </c>
      <c r="X132" s="805">
        <f t="shared" si="53"/>
        <v>305.82600000000008</v>
      </c>
      <c r="Y132" s="805">
        <f t="shared" si="53"/>
        <v>303.51400000000007</v>
      </c>
      <c r="Z132" s="805">
        <f t="shared" si="53"/>
        <v>302.20200000000006</v>
      </c>
      <c r="AA132" s="805">
        <f t="shared" si="53"/>
        <v>298.89000000000004</v>
      </c>
      <c r="AB132" s="805">
        <f t="shared" si="53"/>
        <v>298.74000000000007</v>
      </c>
      <c r="AC132" s="805">
        <f t="shared" si="53"/>
        <v>298.60000000000008</v>
      </c>
      <c r="AD132" s="805">
        <f t="shared" si="53"/>
        <v>298.45</v>
      </c>
      <c r="AE132" s="805">
        <f t="shared" si="53"/>
        <v>298.31</v>
      </c>
      <c r="AF132" s="805">
        <f t="shared" si="53"/>
        <v>298.16000000000003</v>
      </c>
      <c r="AG132" s="805">
        <f t="shared" si="53"/>
        <v>298.05</v>
      </c>
      <c r="AH132" s="805">
        <f t="shared" si="53"/>
        <v>297.94</v>
      </c>
      <c r="AI132" s="805">
        <f t="shared" si="53"/>
        <v>297.83</v>
      </c>
      <c r="AJ132" s="805">
        <f t="shared" si="53"/>
        <v>297.71999999999997</v>
      </c>
      <c r="AK132" s="805">
        <f t="shared" si="53"/>
        <v>297.61000000000007</v>
      </c>
      <c r="AL132" s="805">
        <f t="shared" si="53"/>
        <v>297.45999999999998</v>
      </c>
      <c r="AM132" s="805">
        <f t="shared" ref="AM132:BR132" si="54">AM131+SUM(AM124:AM127)</f>
        <v>297.32</v>
      </c>
      <c r="AN132" s="805">
        <f t="shared" si="54"/>
        <v>297.17</v>
      </c>
      <c r="AO132" s="805">
        <f t="shared" si="54"/>
        <v>297.03000000000003</v>
      </c>
      <c r="AP132" s="805">
        <f t="shared" si="54"/>
        <v>296.82</v>
      </c>
      <c r="AQ132" s="805">
        <f t="shared" si="54"/>
        <v>296.77000000000004</v>
      </c>
      <c r="AR132" s="805">
        <f t="shared" si="54"/>
        <v>296.66000000000003</v>
      </c>
      <c r="AS132" s="805">
        <f t="shared" si="54"/>
        <v>296.55</v>
      </c>
      <c r="AT132" s="805">
        <f t="shared" si="54"/>
        <v>296.44</v>
      </c>
      <c r="AU132" s="805">
        <f t="shared" si="54"/>
        <v>296.33</v>
      </c>
      <c r="AV132" s="805">
        <f t="shared" si="54"/>
        <v>296.18</v>
      </c>
      <c r="AW132" s="805">
        <f t="shared" si="54"/>
        <v>296.04000000000002</v>
      </c>
      <c r="AX132" s="805">
        <f t="shared" si="54"/>
        <v>295.89000000000004</v>
      </c>
      <c r="AY132" s="805">
        <f t="shared" si="54"/>
        <v>295.75000000000006</v>
      </c>
      <c r="AZ132" s="805">
        <f t="shared" si="54"/>
        <v>295.60000000000008</v>
      </c>
      <c r="BA132" s="805">
        <f t="shared" si="54"/>
        <v>295.49000000000007</v>
      </c>
      <c r="BB132" s="805">
        <f t="shared" si="54"/>
        <v>295.38000000000005</v>
      </c>
      <c r="BC132" s="805">
        <f t="shared" si="54"/>
        <v>295.28000000000003</v>
      </c>
      <c r="BD132" s="805">
        <f t="shared" si="54"/>
        <v>295.17</v>
      </c>
      <c r="BE132" s="805">
        <f t="shared" si="54"/>
        <v>295.06</v>
      </c>
      <c r="BF132" s="805">
        <f t="shared" si="54"/>
        <v>294.91000000000003</v>
      </c>
      <c r="BG132" s="805">
        <f t="shared" si="54"/>
        <v>294.77000000000004</v>
      </c>
      <c r="BH132" s="805">
        <f t="shared" si="54"/>
        <v>294.62000000000006</v>
      </c>
      <c r="BI132" s="805">
        <f t="shared" si="54"/>
        <v>294.48000000000008</v>
      </c>
      <c r="BJ132" s="805">
        <f t="shared" si="54"/>
        <v>294.33</v>
      </c>
      <c r="BK132" s="805">
        <f t="shared" si="54"/>
        <v>295.18</v>
      </c>
      <c r="BL132" s="805">
        <f t="shared" si="54"/>
        <v>294.04000000000002</v>
      </c>
      <c r="BM132" s="805">
        <f t="shared" si="54"/>
        <v>293.89000000000004</v>
      </c>
      <c r="BN132" s="805">
        <f t="shared" si="54"/>
        <v>293.75000000000006</v>
      </c>
      <c r="BO132" s="805">
        <f t="shared" si="54"/>
        <v>293.60000000000008</v>
      </c>
      <c r="BP132" s="805">
        <f t="shared" si="54"/>
        <v>293.49000000000007</v>
      </c>
      <c r="BQ132" s="805">
        <f t="shared" si="54"/>
        <v>293.38000000000005</v>
      </c>
      <c r="BR132" s="805">
        <f t="shared" si="54"/>
        <v>293.27000000000004</v>
      </c>
      <c r="BS132" s="805">
        <f t="shared" ref="BS132:CI132" si="55">BS131+SUM(BS124:BS127)</f>
        <v>293.16000000000003</v>
      </c>
      <c r="BT132" s="805">
        <f t="shared" si="55"/>
        <v>293.05</v>
      </c>
      <c r="BU132" s="805">
        <f t="shared" si="55"/>
        <v>292.90000000000003</v>
      </c>
      <c r="BV132" s="805">
        <f t="shared" si="55"/>
        <v>292.76000000000005</v>
      </c>
      <c r="BW132" s="805">
        <f t="shared" si="55"/>
        <v>292.61000000000007</v>
      </c>
      <c r="BX132" s="805">
        <f t="shared" si="55"/>
        <v>292.46999999999997</v>
      </c>
      <c r="BY132" s="805">
        <f t="shared" si="55"/>
        <v>292.32</v>
      </c>
      <c r="BZ132" s="805">
        <f t="shared" si="55"/>
        <v>292.17</v>
      </c>
      <c r="CA132" s="805">
        <f t="shared" si="55"/>
        <v>292.03000000000003</v>
      </c>
      <c r="CB132" s="805">
        <f t="shared" si="55"/>
        <v>291.88000000000005</v>
      </c>
      <c r="CC132" s="805">
        <f t="shared" si="55"/>
        <v>291.74000000000007</v>
      </c>
      <c r="CD132" s="805">
        <f t="shared" si="55"/>
        <v>291.58999999999997</v>
      </c>
      <c r="CE132" s="805">
        <f t="shared" si="55"/>
        <v>291.44</v>
      </c>
      <c r="CF132" s="805">
        <f t="shared" si="55"/>
        <v>291.3</v>
      </c>
      <c r="CG132" s="805">
        <f t="shared" si="55"/>
        <v>291.15000000000003</v>
      </c>
      <c r="CH132" s="805">
        <f t="shared" si="55"/>
        <v>291.01000000000005</v>
      </c>
      <c r="CI132" s="805">
        <f t="shared" si="55"/>
        <v>290.86000000000007</v>
      </c>
      <c r="CJ132" s="1557"/>
      <c r="CK132" s="1404"/>
    </row>
    <row r="133" spans="2:89">
      <c r="B133" s="806" t="s">
        <v>611</v>
      </c>
      <c r="C133" s="807" t="s">
        <v>399</v>
      </c>
      <c r="D133" s="808" t="s">
        <v>612</v>
      </c>
      <c r="E133" s="809" t="s">
        <v>146</v>
      </c>
      <c r="F133" s="810">
        <v>2</v>
      </c>
      <c r="G133" s="811">
        <f t="shared" ref="G133:BR133" si="56">G43+G107</f>
        <v>55.13</v>
      </c>
      <c r="H133" s="811">
        <f t="shared" si="56"/>
        <v>51.3</v>
      </c>
      <c r="I133" s="811">
        <f t="shared" si="56"/>
        <v>51.3</v>
      </c>
      <c r="J133" s="811">
        <f t="shared" si="56"/>
        <v>52.282867860000003</v>
      </c>
      <c r="K133" s="811">
        <f t="shared" si="56"/>
        <v>52.726949509999997</v>
      </c>
      <c r="L133" s="811">
        <f t="shared" si="56"/>
        <v>53.18603057</v>
      </c>
      <c r="M133" s="812">
        <f t="shared" si="56"/>
        <v>52.733449499999999</v>
      </c>
      <c r="N133" s="812">
        <f t="shared" si="56"/>
        <v>52.301296239999999</v>
      </c>
      <c r="O133" s="812">
        <f t="shared" si="56"/>
        <v>51.8391065</v>
      </c>
      <c r="P133" s="812">
        <f t="shared" si="56"/>
        <v>51.35669042</v>
      </c>
      <c r="Q133" s="812">
        <f t="shared" si="56"/>
        <v>50.862620450000001</v>
      </c>
      <c r="R133" s="812">
        <f t="shared" si="56"/>
        <v>50.60600316</v>
      </c>
      <c r="S133" s="812">
        <f t="shared" si="56"/>
        <v>50.312577449999999</v>
      </c>
      <c r="T133" s="812">
        <f t="shared" si="56"/>
        <v>50.013272950000001</v>
      </c>
      <c r="U133" s="812">
        <f t="shared" si="56"/>
        <v>49.711825689999998</v>
      </c>
      <c r="V133" s="812">
        <f t="shared" si="56"/>
        <v>49.415302249999996</v>
      </c>
      <c r="W133" s="812">
        <f t="shared" si="56"/>
        <v>48.95684266</v>
      </c>
      <c r="X133" s="812">
        <f t="shared" si="56"/>
        <v>48.360311160000002</v>
      </c>
      <c r="Y133" s="812">
        <f t="shared" si="56"/>
        <v>47.765589429999999</v>
      </c>
      <c r="Z133" s="812">
        <f t="shared" si="56"/>
        <v>47.17223431</v>
      </c>
      <c r="AA133" s="812">
        <f t="shared" si="56"/>
        <v>46.579137619999997</v>
      </c>
      <c r="AB133" s="812">
        <f t="shared" si="56"/>
        <v>46.684213149999998</v>
      </c>
      <c r="AC133" s="812">
        <f t="shared" si="56"/>
        <v>46.747782821000001</v>
      </c>
      <c r="AD133" s="812">
        <f t="shared" si="56"/>
        <v>46.811352481</v>
      </c>
      <c r="AE133" s="812">
        <f t="shared" si="56"/>
        <v>46.874922142000003</v>
      </c>
      <c r="AF133" s="812">
        <f t="shared" si="56"/>
        <v>46.938491812999999</v>
      </c>
      <c r="AG133" s="812">
        <f t="shared" si="56"/>
        <v>47.002061474000001</v>
      </c>
      <c r="AH133" s="812">
        <f t="shared" si="56"/>
        <v>47.065631134</v>
      </c>
      <c r="AI133" s="812">
        <f t="shared" si="56"/>
        <v>47.129200804999996</v>
      </c>
      <c r="AJ133" s="812">
        <f t="shared" si="56"/>
        <v>47.192770465999999</v>
      </c>
      <c r="AK133" s="812">
        <f t="shared" si="56"/>
        <v>47.256340127000001</v>
      </c>
      <c r="AL133" s="812">
        <f t="shared" si="56"/>
        <v>47.319909797000001</v>
      </c>
      <c r="AM133" s="812">
        <f t="shared" si="56"/>
        <v>47.383479457999996</v>
      </c>
      <c r="AN133" s="812">
        <f t="shared" si="56"/>
        <v>47.447049129000007</v>
      </c>
      <c r="AO133" s="812">
        <f t="shared" si="56"/>
        <v>47.510618790000002</v>
      </c>
      <c r="AP133" s="812">
        <f t="shared" si="56"/>
        <v>47.574188450000001</v>
      </c>
      <c r="AQ133" s="812">
        <f t="shared" si="56"/>
        <v>47.637758120999997</v>
      </c>
      <c r="AR133" s="812">
        <f t="shared" si="56"/>
        <v>47.701327781999993</v>
      </c>
      <c r="AS133" s="812">
        <f t="shared" si="56"/>
        <v>47.764897443000002</v>
      </c>
      <c r="AT133" s="812">
        <f t="shared" si="56"/>
        <v>47.828467113000002</v>
      </c>
      <c r="AU133" s="812">
        <f t="shared" si="56"/>
        <v>47.892036773999997</v>
      </c>
      <c r="AV133" s="812">
        <f t="shared" si="56"/>
        <v>47.955606434999993</v>
      </c>
      <c r="AW133" s="812">
        <f t="shared" si="56"/>
        <v>48.019176105</v>
      </c>
      <c r="AX133" s="812">
        <f t="shared" si="56"/>
        <v>48.082745766000002</v>
      </c>
      <c r="AY133" s="812">
        <f t="shared" si="56"/>
        <v>48.146315426999998</v>
      </c>
      <c r="AZ133" s="812">
        <f t="shared" si="56"/>
        <v>48.209885098000001</v>
      </c>
      <c r="BA133" s="812">
        <f t="shared" si="56"/>
        <v>48.273454758</v>
      </c>
      <c r="BB133" s="812">
        <f t="shared" si="56"/>
        <v>48.337024429000003</v>
      </c>
      <c r="BC133" s="812">
        <f t="shared" si="56"/>
        <v>48.400594089999998</v>
      </c>
      <c r="BD133" s="812">
        <f t="shared" si="56"/>
        <v>48.464163751000001</v>
      </c>
      <c r="BE133" s="812">
        <f t="shared" si="56"/>
        <v>48.527733420999994</v>
      </c>
      <c r="BF133" s="812">
        <f t="shared" si="56"/>
        <v>48.591303082000003</v>
      </c>
      <c r="BG133" s="812">
        <f t="shared" si="56"/>
        <v>48.654872742999999</v>
      </c>
      <c r="BH133" s="812">
        <f t="shared" si="56"/>
        <v>48.718442414000002</v>
      </c>
      <c r="BI133" s="812">
        <f t="shared" si="56"/>
        <v>48.782012074000001</v>
      </c>
      <c r="BJ133" s="812">
        <f t="shared" si="56"/>
        <v>48.845581734999996</v>
      </c>
      <c r="BK133" s="812">
        <f t="shared" si="56"/>
        <v>48.909151406000007</v>
      </c>
      <c r="BL133" s="812">
        <f t="shared" si="56"/>
        <v>48.972721065999998</v>
      </c>
      <c r="BM133" s="812">
        <f t="shared" si="56"/>
        <v>49.036290737000002</v>
      </c>
      <c r="BN133" s="812">
        <f t="shared" si="56"/>
        <v>49.099860397999997</v>
      </c>
      <c r="BO133" s="812">
        <f t="shared" si="56"/>
        <v>49.163430059000007</v>
      </c>
      <c r="BP133" s="812">
        <f t="shared" si="56"/>
        <v>49.226999728999999</v>
      </c>
      <c r="BQ133" s="812">
        <f t="shared" si="56"/>
        <v>49.290569390000002</v>
      </c>
      <c r="BR133" s="812">
        <f t="shared" si="56"/>
        <v>49.354139050999997</v>
      </c>
      <c r="BS133" s="812">
        <f t="shared" ref="BS133:CI133" si="57">BS43+BS107</f>
        <v>49.417708722</v>
      </c>
      <c r="BT133" s="812">
        <f t="shared" si="57"/>
        <v>49.481278381999999</v>
      </c>
      <c r="BU133" s="812">
        <f t="shared" si="57"/>
        <v>49.544848043000002</v>
      </c>
      <c r="BV133" s="812">
        <f t="shared" si="57"/>
        <v>49.608417713999998</v>
      </c>
      <c r="BW133" s="812">
        <f t="shared" si="57"/>
        <v>49.671987375</v>
      </c>
      <c r="BX133" s="812">
        <f t="shared" si="57"/>
        <v>49.735557034999999</v>
      </c>
      <c r="BY133" s="812">
        <f t="shared" si="57"/>
        <v>49.799126706000003</v>
      </c>
      <c r="BZ133" s="812">
        <f t="shared" si="57"/>
        <v>49.862696366999998</v>
      </c>
      <c r="CA133" s="812">
        <f t="shared" si="57"/>
        <v>49.926266038000001</v>
      </c>
      <c r="CB133" s="812">
        <f t="shared" si="57"/>
        <v>49.989835697999993</v>
      </c>
      <c r="CC133" s="812">
        <f t="shared" si="57"/>
        <v>50.053405359000003</v>
      </c>
      <c r="CD133" s="812">
        <f t="shared" si="57"/>
        <v>50.116975029999999</v>
      </c>
      <c r="CE133" s="812">
        <f t="shared" si="57"/>
        <v>50.180544689999998</v>
      </c>
      <c r="CF133" s="812">
        <f t="shared" si="57"/>
        <v>50.244114350999993</v>
      </c>
      <c r="CG133" s="812">
        <f t="shared" si="57"/>
        <v>50.307684021999997</v>
      </c>
      <c r="CH133" s="812">
        <f t="shared" si="57"/>
        <v>50.371253683000006</v>
      </c>
      <c r="CI133" s="813">
        <f t="shared" si="57"/>
        <v>50.434823342999998</v>
      </c>
      <c r="CJ133" s="1557"/>
      <c r="CK133" s="1404"/>
    </row>
    <row r="134" spans="2:89">
      <c r="B134" s="1119" t="s">
        <v>613</v>
      </c>
      <c r="C134" s="1120" t="s">
        <v>614</v>
      </c>
      <c r="D134" s="1121" t="s">
        <v>79</v>
      </c>
      <c r="E134" s="1122" t="s">
        <v>146</v>
      </c>
      <c r="F134" s="1123">
        <v>2</v>
      </c>
      <c r="G134" s="602"/>
      <c r="H134" s="602"/>
      <c r="I134" s="602"/>
      <c r="J134" s="602"/>
      <c r="K134" s="602"/>
      <c r="L134" s="602"/>
      <c r="M134" s="603"/>
      <c r="N134" s="603"/>
      <c r="O134" s="603"/>
      <c r="P134" s="603"/>
      <c r="Q134" s="603"/>
      <c r="R134" s="603"/>
      <c r="S134" s="603"/>
      <c r="T134" s="603"/>
      <c r="U134" s="603"/>
      <c r="V134" s="603"/>
      <c r="W134" s="603"/>
      <c r="X134" s="603"/>
      <c r="Y134" s="603"/>
      <c r="Z134" s="603"/>
      <c r="AA134" s="603"/>
      <c r="AB134" s="603"/>
      <c r="AC134" s="603"/>
      <c r="AD134" s="603"/>
      <c r="AE134" s="603"/>
      <c r="AF134" s="603"/>
      <c r="AG134" s="603"/>
      <c r="AH134" s="603"/>
      <c r="AI134" s="603"/>
      <c r="AJ134" s="603"/>
      <c r="AK134" s="603"/>
      <c r="AL134" s="603"/>
      <c r="AM134" s="603"/>
      <c r="AN134" s="603"/>
      <c r="AO134" s="603"/>
      <c r="AP134" s="603"/>
      <c r="AQ134" s="603"/>
      <c r="AR134" s="603"/>
      <c r="AS134" s="603"/>
      <c r="AT134" s="603"/>
      <c r="AU134" s="603"/>
      <c r="AV134" s="603"/>
      <c r="AW134" s="603"/>
      <c r="AX134" s="603"/>
      <c r="AY134" s="603"/>
      <c r="AZ134" s="603"/>
      <c r="BA134" s="603"/>
      <c r="BB134" s="603"/>
      <c r="BC134" s="603"/>
      <c r="BD134" s="603"/>
      <c r="BE134" s="603"/>
      <c r="BF134" s="603"/>
      <c r="BG134" s="603"/>
      <c r="BH134" s="603"/>
      <c r="BI134" s="603"/>
      <c r="BJ134" s="603"/>
      <c r="BK134" s="603"/>
      <c r="BL134" s="603"/>
      <c r="BM134" s="603"/>
      <c r="BN134" s="603"/>
      <c r="BO134" s="603"/>
      <c r="BP134" s="603"/>
      <c r="BQ134" s="603"/>
      <c r="BR134" s="603"/>
      <c r="BS134" s="603"/>
      <c r="BT134" s="603"/>
      <c r="BU134" s="603"/>
      <c r="BV134" s="603"/>
      <c r="BW134" s="603"/>
      <c r="BX134" s="603"/>
      <c r="BY134" s="603"/>
      <c r="BZ134" s="603"/>
      <c r="CA134" s="603"/>
      <c r="CB134" s="603"/>
      <c r="CC134" s="603"/>
      <c r="CD134" s="603"/>
      <c r="CE134" s="603"/>
      <c r="CF134" s="603"/>
      <c r="CG134" s="603"/>
      <c r="CH134" s="603"/>
      <c r="CI134" s="604"/>
      <c r="CJ134" s="1557"/>
      <c r="CK134" s="1404"/>
    </row>
    <row r="135" spans="2:89">
      <c r="B135" s="1119" t="s">
        <v>615</v>
      </c>
      <c r="C135" s="1120" t="s">
        <v>403</v>
      </c>
      <c r="D135" s="1121" t="s">
        <v>616</v>
      </c>
      <c r="E135" s="1122" t="s">
        <v>146</v>
      </c>
      <c r="F135" s="1123">
        <v>2</v>
      </c>
      <c r="G135" s="633">
        <f t="shared" ref="G135:BR137" si="58">G45+G108</f>
        <v>1.42</v>
      </c>
      <c r="H135" s="633">
        <f t="shared" si="58"/>
        <v>1.42</v>
      </c>
      <c r="I135" s="633">
        <f t="shared" si="58"/>
        <v>1.42</v>
      </c>
      <c r="J135" s="633">
        <f t="shared" si="58"/>
        <v>1.42</v>
      </c>
      <c r="K135" s="633">
        <f t="shared" si="58"/>
        <v>1.42</v>
      </c>
      <c r="L135" s="633">
        <f t="shared" si="58"/>
        <v>1.42</v>
      </c>
      <c r="M135" s="794">
        <f t="shared" si="58"/>
        <v>1.42</v>
      </c>
      <c r="N135" s="794">
        <f t="shared" si="58"/>
        <v>1.278</v>
      </c>
      <c r="O135" s="794">
        <f t="shared" si="58"/>
        <v>1.1359999999999999</v>
      </c>
      <c r="P135" s="794">
        <f t="shared" si="58"/>
        <v>0.99399999999999999</v>
      </c>
      <c r="Q135" s="794">
        <f t="shared" si="58"/>
        <v>0.85199999999999998</v>
      </c>
      <c r="R135" s="794">
        <f t="shared" si="58"/>
        <v>0.71</v>
      </c>
      <c r="S135" s="794">
        <f t="shared" si="58"/>
        <v>0.56800000000000006</v>
      </c>
      <c r="T135" s="794">
        <f t="shared" si="58"/>
        <v>0.42600000000000005</v>
      </c>
      <c r="U135" s="794">
        <f t="shared" si="58"/>
        <v>0.28400000000000003</v>
      </c>
      <c r="V135" s="794">
        <f t="shared" si="58"/>
        <v>0.14200000000000013</v>
      </c>
      <c r="W135" s="794">
        <f t="shared" si="58"/>
        <v>0</v>
      </c>
      <c r="X135" s="794">
        <f t="shared" si="58"/>
        <v>0</v>
      </c>
      <c r="Y135" s="794">
        <f t="shared" si="58"/>
        <v>0</v>
      </c>
      <c r="Z135" s="794">
        <f t="shared" si="58"/>
        <v>0</v>
      </c>
      <c r="AA135" s="794">
        <f t="shared" si="58"/>
        <v>0</v>
      </c>
      <c r="AB135" s="794">
        <f t="shared" si="58"/>
        <v>0</v>
      </c>
      <c r="AC135" s="794">
        <f t="shared" si="58"/>
        <v>0</v>
      </c>
      <c r="AD135" s="794">
        <f t="shared" si="58"/>
        <v>0</v>
      </c>
      <c r="AE135" s="794">
        <f t="shared" si="58"/>
        <v>0</v>
      </c>
      <c r="AF135" s="794">
        <f t="shared" si="58"/>
        <v>0</v>
      </c>
      <c r="AG135" s="794">
        <f t="shared" si="58"/>
        <v>0</v>
      </c>
      <c r="AH135" s="794">
        <f t="shared" si="58"/>
        <v>0</v>
      </c>
      <c r="AI135" s="794">
        <f t="shared" si="58"/>
        <v>0</v>
      </c>
      <c r="AJ135" s="794">
        <f t="shared" si="58"/>
        <v>0</v>
      </c>
      <c r="AK135" s="794">
        <f t="shared" si="58"/>
        <v>0</v>
      </c>
      <c r="AL135" s="794">
        <f t="shared" si="58"/>
        <v>0</v>
      </c>
      <c r="AM135" s="794">
        <f t="shared" si="58"/>
        <v>0</v>
      </c>
      <c r="AN135" s="794">
        <f t="shared" si="58"/>
        <v>0</v>
      </c>
      <c r="AO135" s="794">
        <f t="shared" si="58"/>
        <v>0</v>
      </c>
      <c r="AP135" s="794">
        <f t="shared" si="58"/>
        <v>0</v>
      </c>
      <c r="AQ135" s="794">
        <f t="shared" si="58"/>
        <v>0</v>
      </c>
      <c r="AR135" s="794">
        <f t="shared" si="58"/>
        <v>0</v>
      </c>
      <c r="AS135" s="794">
        <f t="shared" si="58"/>
        <v>0</v>
      </c>
      <c r="AT135" s="794">
        <f t="shared" si="58"/>
        <v>0</v>
      </c>
      <c r="AU135" s="794">
        <f t="shared" si="58"/>
        <v>0</v>
      </c>
      <c r="AV135" s="794">
        <f t="shared" si="58"/>
        <v>0</v>
      </c>
      <c r="AW135" s="794">
        <f t="shared" si="58"/>
        <v>0</v>
      </c>
      <c r="AX135" s="794">
        <f t="shared" si="58"/>
        <v>0</v>
      </c>
      <c r="AY135" s="794">
        <f t="shared" si="58"/>
        <v>0</v>
      </c>
      <c r="AZ135" s="794">
        <f t="shared" si="58"/>
        <v>0</v>
      </c>
      <c r="BA135" s="794">
        <f t="shared" si="58"/>
        <v>0</v>
      </c>
      <c r="BB135" s="794">
        <f t="shared" si="58"/>
        <v>0</v>
      </c>
      <c r="BC135" s="794">
        <f t="shared" si="58"/>
        <v>0</v>
      </c>
      <c r="BD135" s="794">
        <f t="shared" si="58"/>
        <v>0</v>
      </c>
      <c r="BE135" s="794">
        <f t="shared" si="58"/>
        <v>0</v>
      </c>
      <c r="BF135" s="794">
        <f t="shared" si="58"/>
        <v>0</v>
      </c>
      <c r="BG135" s="794">
        <f t="shared" si="58"/>
        <v>0</v>
      </c>
      <c r="BH135" s="794">
        <f t="shared" si="58"/>
        <v>0</v>
      </c>
      <c r="BI135" s="794">
        <f t="shared" si="58"/>
        <v>0</v>
      </c>
      <c r="BJ135" s="794">
        <f t="shared" si="58"/>
        <v>0</v>
      </c>
      <c r="BK135" s="794">
        <f t="shared" si="58"/>
        <v>0</v>
      </c>
      <c r="BL135" s="794">
        <f t="shared" si="58"/>
        <v>0</v>
      </c>
      <c r="BM135" s="794">
        <f t="shared" si="58"/>
        <v>0</v>
      </c>
      <c r="BN135" s="794">
        <f t="shared" si="58"/>
        <v>0</v>
      </c>
      <c r="BO135" s="794">
        <f t="shared" si="58"/>
        <v>0</v>
      </c>
      <c r="BP135" s="794">
        <f t="shared" si="58"/>
        <v>0</v>
      </c>
      <c r="BQ135" s="794">
        <f t="shared" si="58"/>
        <v>0</v>
      </c>
      <c r="BR135" s="794">
        <f t="shared" si="58"/>
        <v>0</v>
      </c>
      <c r="BS135" s="794">
        <f t="shared" ref="BS135:CI137" si="59">BS45+BS108</f>
        <v>0</v>
      </c>
      <c r="BT135" s="794">
        <f t="shared" si="59"/>
        <v>0</v>
      </c>
      <c r="BU135" s="794">
        <f t="shared" si="59"/>
        <v>0</v>
      </c>
      <c r="BV135" s="794">
        <f t="shared" si="59"/>
        <v>0</v>
      </c>
      <c r="BW135" s="794">
        <f t="shared" si="59"/>
        <v>0</v>
      </c>
      <c r="BX135" s="794">
        <f t="shared" si="59"/>
        <v>0</v>
      </c>
      <c r="BY135" s="794">
        <f t="shared" si="59"/>
        <v>0</v>
      </c>
      <c r="BZ135" s="794">
        <f t="shared" si="59"/>
        <v>0</v>
      </c>
      <c r="CA135" s="794">
        <f t="shared" si="59"/>
        <v>0</v>
      </c>
      <c r="CB135" s="794">
        <f t="shared" si="59"/>
        <v>0</v>
      </c>
      <c r="CC135" s="794">
        <f t="shared" si="59"/>
        <v>0</v>
      </c>
      <c r="CD135" s="794">
        <f t="shared" si="59"/>
        <v>0</v>
      </c>
      <c r="CE135" s="794">
        <f t="shared" si="59"/>
        <v>0</v>
      </c>
      <c r="CF135" s="794">
        <f t="shared" si="59"/>
        <v>0</v>
      </c>
      <c r="CG135" s="794">
        <f t="shared" si="59"/>
        <v>0</v>
      </c>
      <c r="CH135" s="794">
        <f t="shared" si="59"/>
        <v>0</v>
      </c>
      <c r="CI135" s="795">
        <f t="shared" si="59"/>
        <v>0</v>
      </c>
      <c r="CJ135" s="1557"/>
      <c r="CK135" s="1404"/>
    </row>
    <row r="136" spans="2:89">
      <c r="B136" s="814" t="s">
        <v>617</v>
      </c>
      <c r="C136" s="815" t="s">
        <v>405</v>
      </c>
      <c r="D136" s="816" t="s">
        <v>618</v>
      </c>
      <c r="E136" s="817" t="s">
        <v>146</v>
      </c>
      <c r="F136" s="818">
        <v>2</v>
      </c>
      <c r="G136" s="633">
        <f t="shared" si="58"/>
        <v>72.91</v>
      </c>
      <c r="H136" s="633">
        <f t="shared" si="58"/>
        <v>76.25</v>
      </c>
      <c r="I136" s="633">
        <f t="shared" si="58"/>
        <v>87.142404299999995</v>
      </c>
      <c r="J136" s="633">
        <f t="shared" si="58"/>
        <v>87.898412519999994</v>
      </c>
      <c r="K136" s="633">
        <f t="shared" si="58"/>
        <v>88.534831650000001</v>
      </c>
      <c r="L136" s="633">
        <f t="shared" si="58"/>
        <v>88.996570180000006</v>
      </c>
      <c r="M136" s="794">
        <f t="shared" si="58"/>
        <v>89.490497494418008</v>
      </c>
      <c r="N136" s="794">
        <f t="shared" si="58"/>
        <v>99.365826150836014</v>
      </c>
      <c r="O136" s="794">
        <f t="shared" si="58"/>
        <v>109.280088063254</v>
      </c>
      <c r="P136" s="794">
        <f t="shared" si="58"/>
        <v>119.24141115367203</v>
      </c>
      <c r="Q136" s="794">
        <f t="shared" si="58"/>
        <v>129.21455704209001</v>
      </c>
      <c r="R136" s="794">
        <f t="shared" si="58"/>
        <v>139.06168903220285</v>
      </c>
      <c r="S136" s="794">
        <f t="shared" si="58"/>
        <v>149.8939575523157</v>
      </c>
      <c r="T136" s="794">
        <f t="shared" si="58"/>
        <v>159.69652481242849</v>
      </c>
      <c r="U136" s="794">
        <f t="shared" si="58"/>
        <v>169.48201913254135</v>
      </c>
      <c r="V136" s="794">
        <f t="shared" si="58"/>
        <v>178.24838510265417</v>
      </c>
      <c r="W136" s="794">
        <f t="shared" si="58"/>
        <v>188.93464577213044</v>
      </c>
      <c r="X136" s="794">
        <f t="shared" si="58"/>
        <v>187.83249539760669</v>
      </c>
      <c r="Y136" s="794">
        <f t="shared" si="58"/>
        <v>186.71954412308295</v>
      </c>
      <c r="Z136" s="794">
        <f t="shared" si="58"/>
        <v>185.59948526655918</v>
      </c>
      <c r="AA136" s="794">
        <f t="shared" si="58"/>
        <v>184.47534147003546</v>
      </c>
      <c r="AB136" s="794">
        <f t="shared" si="58"/>
        <v>184.00220050084889</v>
      </c>
      <c r="AC136" s="794">
        <f t="shared" si="58"/>
        <v>183.58589394366231</v>
      </c>
      <c r="AD136" s="794">
        <f t="shared" si="58"/>
        <v>183.04303797447579</v>
      </c>
      <c r="AE136" s="794">
        <f t="shared" si="58"/>
        <v>182.68350290928925</v>
      </c>
      <c r="AF136" s="794">
        <f t="shared" si="58"/>
        <v>182.23441388410262</v>
      </c>
      <c r="AG136" s="794">
        <f t="shared" si="58"/>
        <v>182.21584302760542</v>
      </c>
      <c r="AH136" s="794">
        <f t="shared" si="58"/>
        <v>182.20390088310819</v>
      </c>
      <c r="AI136" s="794">
        <f t="shared" si="58"/>
        <v>182.19045998861088</v>
      </c>
      <c r="AJ136" s="794">
        <f t="shared" si="58"/>
        <v>182.17554644011361</v>
      </c>
      <c r="AK136" s="794">
        <f t="shared" si="58"/>
        <v>182.39492773000001</v>
      </c>
      <c r="AL136" s="794">
        <f t="shared" si="58"/>
        <v>183.18303903</v>
      </c>
      <c r="AM136" s="794">
        <f t="shared" si="58"/>
        <v>183.97467368000002</v>
      </c>
      <c r="AN136" s="794">
        <f t="shared" si="58"/>
        <v>184.76964410000002</v>
      </c>
      <c r="AO136" s="794">
        <f t="shared" si="58"/>
        <v>185.56809645000001</v>
      </c>
      <c r="AP136" s="794">
        <f t="shared" si="58"/>
        <v>186.36992564000002</v>
      </c>
      <c r="AQ136" s="794">
        <f t="shared" si="58"/>
        <v>187.17519432</v>
      </c>
      <c r="AR136" s="794">
        <f t="shared" si="58"/>
        <v>187.98371208</v>
      </c>
      <c r="AS136" s="794">
        <f t="shared" si="58"/>
        <v>188.79571050000001</v>
      </c>
      <c r="AT136" s="794">
        <f t="shared" si="58"/>
        <v>189.61108369000002</v>
      </c>
      <c r="AU136" s="794">
        <f t="shared" si="58"/>
        <v>190.42980991000002</v>
      </c>
      <c r="AV136" s="794">
        <f t="shared" si="58"/>
        <v>191.25195282999999</v>
      </c>
      <c r="AW136" s="794">
        <f t="shared" si="58"/>
        <v>192.07740587000004</v>
      </c>
      <c r="AX136" s="794">
        <f t="shared" si="58"/>
        <v>192.90574015000001</v>
      </c>
      <c r="AY136" s="794">
        <f t="shared" si="58"/>
        <v>193.73703524000001</v>
      </c>
      <c r="AZ136" s="794">
        <f t="shared" si="58"/>
        <v>194.57119877000002</v>
      </c>
      <c r="BA136" s="794">
        <f t="shared" si="58"/>
        <v>195.40822332000002</v>
      </c>
      <c r="BB136" s="794">
        <f t="shared" si="58"/>
        <v>196.24827427000002</v>
      </c>
      <c r="BC136" s="794">
        <f t="shared" si="58"/>
        <v>197.09108422</v>
      </c>
      <c r="BD136" s="794">
        <f t="shared" si="58"/>
        <v>197.93690495000001</v>
      </c>
      <c r="BE136" s="794">
        <f t="shared" si="58"/>
        <v>198.78581567000001</v>
      </c>
      <c r="BF136" s="794">
        <f t="shared" si="58"/>
        <v>199.63745992000003</v>
      </c>
      <c r="BG136" s="794">
        <f t="shared" si="58"/>
        <v>200.492265</v>
      </c>
      <c r="BH136" s="794">
        <f t="shared" si="58"/>
        <v>201.34978548999999</v>
      </c>
      <c r="BI136" s="794">
        <f t="shared" si="58"/>
        <v>202.21036211000001</v>
      </c>
      <c r="BJ136" s="794">
        <f t="shared" si="58"/>
        <v>203.07363514000002</v>
      </c>
      <c r="BK136" s="794">
        <f t="shared" si="58"/>
        <v>203.94003419999999</v>
      </c>
      <c r="BL136" s="794">
        <f t="shared" si="58"/>
        <v>204.80937483000002</v>
      </c>
      <c r="BM136" s="794">
        <f t="shared" si="58"/>
        <v>205.68155948</v>
      </c>
      <c r="BN136" s="794">
        <f t="shared" si="58"/>
        <v>206.55666705000002</v>
      </c>
      <c r="BO136" s="794">
        <f t="shared" si="58"/>
        <v>207.43468798000001</v>
      </c>
      <c r="BP136" s="794">
        <f t="shared" si="58"/>
        <v>208.31570185999999</v>
      </c>
      <c r="BQ136" s="794">
        <f t="shared" si="58"/>
        <v>209.19978867999998</v>
      </c>
      <c r="BR136" s="794">
        <f t="shared" si="58"/>
        <v>210.08667253000002</v>
      </c>
      <c r="BS136" s="794">
        <f t="shared" si="59"/>
        <v>210.97661107000002</v>
      </c>
      <c r="BT136" s="794">
        <f t="shared" si="59"/>
        <v>211.86932772</v>
      </c>
      <c r="BU136" s="794">
        <f t="shared" si="59"/>
        <v>212.76508113</v>
      </c>
      <c r="BV136" s="794">
        <f t="shared" si="59"/>
        <v>213.66377279</v>
      </c>
      <c r="BW136" s="794">
        <f t="shared" si="59"/>
        <v>214.56521413999999</v>
      </c>
      <c r="BX136" s="794">
        <f t="shared" si="59"/>
        <v>215.46984506000001</v>
      </c>
      <c r="BY136" s="794">
        <f t="shared" si="59"/>
        <v>216.37738739</v>
      </c>
      <c r="BZ136" s="794">
        <f t="shared" si="59"/>
        <v>217.28783213</v>
      </c>
      <c r="CA136" s="794">
        <f t="shared" si="59"/>
        <v>218.20126063999999</v>
      </c>
      <c r="CB136" s="794">
        <f t="shared" si="59"/>
        <v>219.11775477000003</v>
      </c>
      <c r="CC136" s="794">
        <f t="shared" si="59"/>
        <v>220.03703454000001</v>
      </c>
      <c r="CD136" s="794">
        <f t="shared" si="59"/>
        <v>220.95936282</v>
      </c>
      <c r="CE136" s="794">
        <f t="shared" si="59"/>
        <v>221.88473145</v>
      </c>
      <c r="CF136" s="794">
        <f t="shared" si="59"/>
        <v>222.81295046000002</v>
      </c>
      <c r="CG136" s="794">
        <f t="shared" si="59"/>
        <v>223.74410202999999</v>
      </c>
      <c r="CH136" s="794">
        <f t="shared" si="59"/>
        <v>224.67836026000001</v>
      </c>
      <c r="CI136" s="795">
        <f t="shared" si="59"/>
        <v>225.61553466999999</v>
      </c>
      <c r="CJ136" s="1557"/>
      <c r="CK136" s="1404"/>
    </row>
    <row r="137" spans="2:89">
      <c r="B137" s="814" t="s">
        <v>619</v>
      </c>
      <c r="C137" s="815" t="s">
        <v>407</v>
      </c>
      <c r="D137" s="816" t="s">
        <v>620</v>
      </c>
      <c r="E137" s="817" t="s">
        <v>146</v>
      </c>
      <c r="F137" s="818">
        <v>2</v>
      </c>
      <c r="G137" s="633">
        <f t="shared" si="58"/>
        <v>128.32</v>
      </c>
      <c r="H137" s="633">
        <f t="shared" si="58"/>
        <v>126.08</v>
      </c>
      <c r="I137" s="633">
        <f t="shared" si="58"/>
        <v>141.89480399999999</v>
      </c>
      <c r="J137" s="633">
        <f t="shared" si="58"/>
        <v>135.5891575</v>
      </c>
      <c r="K137" s="633">
        <f t="shared" si="58"/>
        <v>129.47064019999999</v>
      </c>
      <c r="L137" s="633">
        <f t="shared" si="58"/>
        <v>123.54072909999999</v>
      </c>
      <c r="M137" s="794">
        <f t="shared" si="58"/>
        <v>121.1</v>
      </c>
      <c r="N137" s="794">
        <f t="shared" si="58"/>
        <v>109.31899999999999</v>
      </c>
      <c r="O137" s="794">
        <f t="shared" si="58"/>
        <v>97.537999999999997</v>
      </c>
      <c r="P137" s="794">
        <f t="shared" si="58"/>
        <v>85.756999999999991</v>
      </c>
      <c r="Q137" s="794">
        <f t="shared" si="58"/>
        <v>73.975999999999999</v>
      </c>
      <c r="R137" s="794">
        <f t="shared" si="58"/>
        <v>62.194999999999993</v>
      </c>
      <c r="S137" s="794">
        <f t="shared" si="58"/>
        <v>50.413999999999987</v>
      </c>
      <c r="T137" s="794">
        <f t="shared" si="58"/>
        <v>38.632999999999996</v>
      </c>
      <c r="U137" s="794">
        <f t="shared" si="58"/>
        <v>26.85199999999999</v>
      </c>
      <c r="V137" s="794">
        <f t="shared" si="58"/>
        <v>15.070999999999984</v>
      </c>
      <c r="W137" s="794">
        <f t="shared" si="58"/>
        <v>3.289999999999992</v>
      </c>
      <c r="X137" s="794">
        <f t="shared" si="58"/>
        <v>3.289999999999992</v>
      </c>
      <c r="Y137" s="794">
        <f t="shared" si="58"/>
        <v>3.289999999999992</v>
      </c>
      <c r="Z137" s="794">
        <f t="shared" si="58"/>
        <v>3.289999999999992</v>
      </c>
      <c r="AA137" s="794">
        <f t="shared" si="58"/>
        <v>3.289999999999992</v>
      </c>
      <c r="AB137" s="794">
        <f t="shared" si="58"/>
        <v>3.289999999999992</v>
      </c>
      <c r="AC137" s="794">
        <f t="shared" si="58"/>
        <v>3.289999999999992</v>
      </c>
      <c r="AD137" s="794">
        <f t="shared" si="58"/>
        <v>3.289999999999992</v>
      </c>
      <c r="AE137" s="794">
        <f t="shared" si="58"/>
        <v>3.289999999999992</v>
      </c>
      <c r="AF137" s="794">
        <f t="shared" si="58"/>
        <v>3.289999999999992</v>
      </c>
      <c r="AG137" s="794">
        <f t="shared" si="58"/>
        <v>3.289999999999992</v>
      </c>
      <c r="AH137" s="794">
        <f t="shared" si="58"/>
        <v>3.289999999999992</v>
      </c>
      <c r="AI137" s="794">
        <f t="shared" si="58"/>
        <v>3.289999999999992</v>
      </c>
      <c r="AJ137" s="794">
        <f t="shared" si="58"/>
        <v>3.289999999999992</v>
      </c>
      <c r="AK137" s="794">
        <f t="shared" si="58"/>
        <v>3.289999999999992</v>
      </c>
      <c r="AL137" s="794">
        <f t="shared" si="58"/>
        <v>3.289999999999992</v>
      </c>
      <c r="AM137" s="794">
        <f t="shared" si="58"/>
        <v>3.289999999999992</v>
      </c>
      <c r="AN137" s="794">
        <f t="shared" si="58"/>
        <v>3.289999999999992</v>
      </c>
      <c r="AO137" s="794">
        <f t="shared" si="58"/>
        <v>3.289999999999992</v>
      </c>
      <c r="AP137" s="794">
        <f t="shared" si="58"/>
        <v>3.289999999999992</v>
      </c>
      <c r="AQ137" s="794">
        <f t="shared" si="58"/>
        <v>3.289999999999992</v>
      </c>
      <c r="AR137" s="794">
        <f t="shared" si="58"/>
        <v>3.289999999999992</v>
      </c>
      <c r="AS137" s="794">
        <f t="shared" si="58"/>
        <v>3.289999999999992</v>
      </c>
      <c r="AT137" s="794">
        <f t="shared" si="58"/>
        <v>3.289999999999992</v>
      </c>
      <c r="AU137" s="794">
        <f t="shared" si="58"/>
        <v>3.289999999999992</v>
      </c>
      <c r="AV137" s="794">
        <f t="shared" si="58"/>
        <v>3.289999999999992</v>
      </c>
      <c r="AW137" s="794">
        <f t="shared" si="58"/>
        <v>3.289999999999992</v>
      </c>
      <c r="AX137" s="794">
        <f t="shared" si="58"/>
        <v>3.289999999999992</v>
      </c>
      <c r="AY137" s="794">
        <f t="shared" si="58"/>
        <v>3.289999999999992</v>
      </c>
      <c r="AZ137" s="794">
        <f t="shared" si="58"/>
        <v>3.289999999999992</v>
      </c>
      <c r="BA137" s="794">
        <f t="shared" si="58"/>
        <v>3.289999999999992</v>
      </c>
      <c r="BB137" s="794">
        <f t="shared" si="58"/>
        <v>3.289999999999992</v>
      </c>
      <c r="BC137" s="794">
        <f t="shared" si="58"/>
        <v>3.289999999999992</v>
      </c>
      <c r="BD137" s="794">
        <f t="shared" si="58"/>
        <v>3.289999999999992</v>
      </c>
      <c r="BE137" s="794">
        <f t="shared" si="58"/>
        <v>3.289999999999992</v>
      </c>
      <c r="BF137" s="794">
        <f t="shared" si="58"/>
        <v>3.289999999999992</v>
      </c>
      <c r="BG137" s="794">
        <f t="shared" si="58"/>
        <v>3.289999999999992</v>
      </c>
      <c r="BH137" s="794">
        <f t="shared" si="58"/>
        <v>3.289999999999992</v>
      </c>
      <c r="BI137" s="794">
        <f t="shared" si="58"/>
        <v>3.289999999999992</v>
      </c>
      <c r="BJ137" s="794">
        <f t="shared" si="58"/>
        <v>3.289999999999992</v>
      </c>
      <c r="BK137" s="794">
        <f t="shared" si="58"/>
        <v>3.289999999999992</v>
      </c>
      <c r="BL137" s="794">
        <f t="shared" si="58"/>
        <v>3.289999999999992</v>
      </c>
      <c r="BM137" s="794">
        <f t="shared" si="58"/>
        <v>3.289999999999992</v>
      </c>
      <c r="BN137" s="794">
        <f t="shared" si="58"/>
        <v>3.289999999999992</v>
      </c>
      <c r="BO137" s="794">
        <f t="shared" si="58"/>
        <v>3.289999999999992</v>
      </c>
      <c r="BP137" s="794">
        <f t="shared" si="58"/>
        <v>3.289999999999992</v>
      </c>
      <c r="BQ137" s="794">
        <f t="shared" si="58"/>
        <v>3.289999999999992</v>
      </c>
      <c r="BR137" s="794">
        <f t="shared" si="58"/>
        <v>3.289999999999992</v>
      </c>
      <c r="BS137" s="794">
        <f t="shared" si="59"/>
        <v>3.289999999999992</v>
      </c>
      <c r="BT137" s="794">
        <f t="shared" si="59"/>
        <v>3.289999999999992</v>
      </c>
      <c r="BU137" s="794">
        <f t="shared" si="59"/>
        <v>3.289999999999992</v>
      </c>
      <c r="BV137" s="794">
        <f t="shared" si="59"/>
        <v>3.289999999999992</v>
      </c>
      <c r="BW137" s="794">
        <f t="shared" si="59"/>
        <v>3.289999999999992</v>
      </c>
      <c r="BX137" s="794">
        <f t="shared" si="59"/>
        <v>3.289999999999992</v>
      </c>
      <c r="BY137" s="794">
        <f t="shared" si="59"/>
        <v>3.289999999999992</v>
      </c>
      <c r="BZ137" s="794">
        <f t="shared" si="59"/>
        <v>3.289999999999992</v>
      </c>
      <c r="CA137" s="794">
        <f t="shared" si="59"/>
        <v>3.289999999999992</v>
      </c>
      <c r="CB137" s="794">
        <f t="shared" si="59"/>
        <v>3.289999999999992</v>
      </c>
      <c r="CC137" s="794">
        <f t="shared" si="59"/>
        <v>3.289999999999992</v>
      </c>
      <c r="CD137" s="794">
        <f t="shared" si="59"/>
        <v>3.289999999999992</v>
      </c>
      <c r="CE137" s="794">
        <f t="shared" si="59"/>
        <v>3.289999999999992</v>
      </c>
      <c r="CF137" s="794">
        <f t="shared" si="59"/>
        <v>3.289999999999992</v>
      </c>
      <c r="CG137" s="794">
        <f t="shared" si="59"/>
        <v>3.289999999999992</v>
      </c>
      <c r="CH137" s="794">
        <f t="shared" si="59"/>
        <v>3.289999999999992</v>
      </c>
      <c r="CI137" s="795">
        <f t="shared" si="59"/>
        <v>3.289999999999992</v>
      </c>
      <c r="CJ137" s="1557"/>
      <c r="CK137" s="1404"/>
    </row>
    <row r="138" spans="2:89" ht="28.5">
      <c r="B138" s="814" t="s">
        <v>621</v>
      </c>
      <c r="C138" s="815" t="s">
        <v>409</v>
      </c>
      <c r="D138" s="816" t="s">
        <v>408</v>
      </c>
      <c r="E138" s="817" t="s">
        <v>285</v>
      </c>
      <c r="F138" s="818">
        <v>1</v>
      </c>
      <c r="G138" s="819">
        <f t="shared" ref="G138:BR138" si="60">G48</f>
        <v>0</v>
      </c>
      <c r="H138" s="819">
        <f t="shared" si="60"/>
        <v>0</v>
      </c>
      <c r="I138" s="819">
        <f t="shared" si="60"/>
        <v>0</v>
      </c>
      <c r="J138" s="819">
        <f t="shared" si="60"/>
        <v>0</v>
      </c>
      <c r="K138" s="819">
        <f t="shared" si="60"/>
        <v>1E-3</v>
      </c>
      <c r="L138" s="819">
        <f t="shared" si="60"/>
        <v>1E-3</v>
      </c>
      <c r="M138" s="820">
        <f t="shared" si="60"/>
        <v>1E-3</v>
      </c>
      <c r="N138" s="820">
        <f t="shared" si="60"/>
        <v>2E-3</v>
      </c>
      <c r="O138" s="820">
        <f t="shared" si="60"/>
        <v>2E-3</v>
      </c>
      <c r="P138" s="820">
        <f t="shared" si="60"/>
        <v>2E-3</v>
      </c>
      <c r="Q138" s="820">
        <f t="shared" si="60"/>
        <v>3.0000000000000001E-3</v>
      </c>
      <c r="R138" s="820">
        <f t="shared" si="60"/>
        <v>3.0000000000000001E-3</v>
      </c>
      <c r="S138" s="820">
        <f t="shared" si="60"/>
        <v>3.0000000000000001E-3</v>
      </c>
      <c r="T138" s="820">
        <f t="shared" si="60"/>
        <v>4.0000000000000001E-3</v>
      </c>
      <c r="U138" s="820">
        <f t="shared" si="60"/>
        <v>4.0000000000000001E-3</v>
      </c>
      <c r="V138" s="820">
        <f t="shared" si="60"/>
        <v>4.0000000000000001E-3</v>
      </c>
      <c r="W138" s="820">
        <f t="shared" si="60"/>
        <v>5.0000000000000001E-3</v>
      </c>
      <c r="X138" s="820">
        <f t="shared" si="60"/>
        <v>5.0000000000000001E-3</v>
      </c>
      <c r="Y138" s="820">
        <f t="shared" si="60"/>
        <v>5.0000000000000001E-3</v>
      </c>
      <c r="Z138" s="820">
        <f t="shared" si="60"/>
        <v>6.0000000000000001E-3</v>
      </c>
      <c r="AA138" s="820">
        <f t="shared" si="60"/>
        <v>6.0000000000000001E-3</v>
      </c>
      <c r="AB138" s="820">
        <f t="shared" si="60"/>
        <v>6.0000000000000001E-3</v>
      </c>
      <c r="AC138" s="820">
        <f t="shared" si="60"/>
        <v>7.0000000000000001E-3</v>
      </c>
      <c r="AD138" s="820">
        <f t="shared" si="60"/>
        <v>7.0000000000000001E-3</v>
      </c>
      <c r="AE138" s="820">
        <f t="shared" si="60"/>
        <v>7.0000000000000001E-3</v>
      </c>
      <c r="AF138" s="820">
        <f t="shared" si="60"/>
        <v>8.0000000000000002E-3</v>
      </c>
      <c r="AG138" s="820">
        <f t="shared" si="60"/>
        <v>8.0000000000000002E-3</v>
      </c>
      <c r="AH138" s="820">
        <f t="shared" si="60"/>
        <v>8.0000000000000002E-3</v>
      </c>
      <c r="AI138" s="820">
        <f t="shared" si="60"/>
        <v>8.0000000000000002E-3</v>
      </c>
      <c r="AJ138" s="820">
        <f t="shared" si="60"/>
        <v>8.9999999999999993E-3</v>
      </c>
      <c r="AK138" s="820">
        <f t="shared" si="60"/>
        <v>8.9999999999999993E-3</v>
      </c>
      <c r="AL138" s="820">
        <f t="shared" si="60"/>
        <v>8.9999999999999993E-3</v>
      </c>
      <c r="AM138" s="820">
        <f t="shared" si="60"/>
        <v>0.01</v>
      </c>
      <c r="AN138" s="820">
        <f t="shared" si="60"/>
        <v>0.01</v>
      </c>
      <c r="AO138" s="820">
        <f t="shared" si="60"/>
        <v>0.01</v>
      </c>
      <c r="AP138" s="820">
        <f t="shared" si="60"/>
        <v>1.0999999999999999E-2</v>
      </c>
      <c r="AQ138" s="820">
        <f t="shared" si="60"/>
        <v>1.0999999999999999E-2</v>
      </c>
      <c r="AR138" s="820">
        <f t="shared" si="60"/>
        <v>1.0999999999999999E-2</v>
      </c>
      <c r="AS138" s="820">
        <f t="shared" si="60"/>
        <v>1.2E-2</v>
      </c>
      <c r="AT138" s="820">
        <f t="shared" si="60"/>
        <v>1.2E-2</v>
      </c>
      <c r="AU138" s="820">
        <f t="shared" si="60"/>
        <v>1.2E-2</v>
      </c>
      <c r="AV138" s="820">
        <f t="shared" si="60"/>
        <v>1.2999999999999999E-2</v>
      </c>
      <c r="AW138" s="820">
        <f t="shared" si="60"/>
        <v>1.2999999999999999E-2</v>
      </c>
      <c r="AX138" s="820">
        <f t="shared" si="60"/>
        <v>1.2999999999999999E-2</v>
      </c>
      <c r="AY138" s="820">
        <f t="shared" si="60"/>
        <v>1.4E-2</v>
      </c>
      <c r="AZ138" s="820">
        <f t="shared" si="60"/>
        <v>1.4E-2</v>
      </c>
      <c r="BA138" s="820">
        <f t="shared" si="60"/>
        <v>1.4E-2</v>
      </c>
      <c r="BB138" s="820">
        <f t="shared" si="60"/>
        <v>1.4999999999999999E-2</v>
      </c>
      <c r="BC138" s="820">
        <f t="shared" si="60"/>
        <v>1.4999999999999999E-2</v>
      </c>
      <c r="BD138" s="820">
        <f t="shared" si="60"/>
        <v>1.4999999999999999E-2</v>
      </c>
      <c r="BE138" s="820">
        <f t="shared" si="60"/>
        <v>1.6E-2</v>
      </c>
      <c r="BF138" s="820">
        <f t="shared" si="60"/>
        <v>1.6E-2</v>
      </c>
      <c r="BG138" s="820">
        <f t="shared" si="60"/>
        <v>1.6E-2</v>
      </c>
      <c r="BH138" s="820">
        <f t="shared" si="60"/>
        <v>1.6E-2</v>
      </c>
      <c r="BI138" s="820">
        <f t="shared" si="60"/>
        <v>1.7000000000000001E-2</v>
      </c>
      <c r="BJ138" s="820">
        <f t="shared" si="60"/>
        <v>1.7000000000000001E-2</v>
      </c>
      <c r="BK138" s="820">
        <f t="shared" si="60"/>
        <v>1.7000000000000001E-2</v>
      </c>
      <c r="BL138" s="820">
        <f t="shared" si="60"/>
        <v>1.7999999999999999E-2</v>
      </c>
      <c r="BM138" s="820">
        <f t="shared" si="60"/>
        <v>1.7999999999999999E-2</v>
      </c>
      <c r="BN138" s="820">
        <f t="shared" si="60"/>
        <v>1.7999999999999999E-2</v>
      </c>
      <c r="BO138" s="820">
        <f t="shared" si="60"/>
        <v>1.9E-2</v>
      </c>
      <c r="BP138" s="820">
        <f t="shared" si="60"/>
        <v>1.9E-2</v>
      </c>
      <c r="BQ138" s="820">
        <f t="shared" si="60"/>
        <v>1.9E-2</v>
      </c>
      <c r="BR138" s="820">
        <f t="shared" si="60"/>
        <v>0.02</v>
      </c>
      <c r="BS138" s="820">
        <f t="shared" ref="BS138:CI138" si="61">BS48</f>
        <v>0.02</v>
      </c>
      <c r="BT138" s="820">
        <f t="shared" si="61"/>
        <v>0.02</v>
      </c>
      <c r="BU138" s="820">
        <f t="shared" si="61"/>
        <v>2.1000000000000001E-2</v>
      </c>
      <c r="BV138" s="820">
        <f t="shared" si="61"/>
        <v>2.1000000000000001E-2</v>
      </c>
      <c r="BW138" s="820">
        <f t="shared" si="61"/>
        <v>2.1000000000000001E-2</v>
      </c>
      <c r="BX138" s="820">
        <f t="shared" si="61"/>
        <v>2.1999999999999999E-2</v>
      </c>
      <c r="BY138" s="820">
        <f t="shared" si="61"/>
        <v>2.1999999999999999E-2</v>
      </c>
      <c r="BZ138" s="820">
        <f t="shared" si="61"/>
        <v>2.1999999999999999E-2</v>
      </c>
      <c r="CA138" s="820">
        <f t="shared" si="61"/>
        <v>2.1999999999999999E-2</v>
      </c>
      <c r="CB138" s="820">
        <f t="shared" si="61"/>
        <v>2.3E-2</v>
      </c>
      <c r="CC138" s="820">
        <f t="shared" si="61"/>
        <v>2.3E-2</v>
      </c>
      <c r="CD138" s="820">
        <f t="shared" si="61"/>
        <v>2.3E-2</v>
      </c>
      <c r="CE138" s="820">
        <f t="shared" si="61"/>
        <v>2.4E-2</v>
      </c>
      <c r="CF138" s="820">
        <f t="shared" si="61"/>
        <v>2.4E-2</v>
      </c>
      <c r="CG138" s="820">
        <f t="shared" si="61"/>
        <v>2.4E-2</v>
      </c>
      <c r="CH138" s="820">
        <f t="shared" si="61"/>
        <v>2.5000000000000001E-2</v>
      </c>
      <c r="CI138" s="821">
        <f t="shared" si="61"/>
        <v>2.5000000000000001E-2</v>
      </c>
      <c r="CJ138" s="1557"/>
      <c r="CK138" s="1404"/>
    </row>
    <row r="139" spans="2:89" ht="28.5">
      <c r="B139" s="814" t="s">
        <v>622</v>
      </c>
      <c r="C139" s="815" t="s">
        <v>411</v>
      </c>
      <c r="D139" s="816" t="s">
        <v>623</v>
      </c>
      <c r="E139" s="817" t="s">
        <v>146</v>
      </c>
      <c r="F139" s="818">
        <v>2</v>
      </c>
      <c r="G139" s="633">
        <f>G138*(G133+SUM(G135:G137)-SUM(G145:G148))</f>
        <v>0</v>
      </c>
      <c r="H139" s="633">
        <f>H138*(SUM(H133:H137)-SUM(H145:H148))</f>
        <v>0</v>
      </c>
      <c r="I139" s="633">
        <f>I138*(SUM(I133:I137)-SUM(I145:I148))</f>
        <v>0</v>
      </c>
      <c r="J139" s="633">
        <f t="shared" ref="J139:BU139" si="62">J138*(SUM(J133:J137)-SUM(J145:J148))</f>
        <v>0</v>
      </c>
      <c r="K139" s="633">
        <f t="shared" si="62"/>
        <v>0.25192242136000004</v>
      </c>
      <c r="L139" s="633">
        <f t="shared" si="62"/>
        <v>0.24673332984999999</v>
      </c>
      <c r="M139" s="633">
        <f t="shared" si="62"/>
        <v>0.24438994699441804</v>
      </c>
      <c r="N139" s="633">
        <f t="shared" si="62"/>
        <v>0.484252244781672</v>
      </c>
      <c r="O139" s="633">
        <f t="shared" si="62"/>
        <v>0.47974238912650807</v>
      </c>
      <c r="P139" s="633">
        <f t="shared" si="62"/>
        <v>0.47528620314734404</v>
      </c>
      <c r="Q139" s="633">
        <f t="shared" si="62"/>
        <v>0.70624553247626998</v>
      </c>
      <c r="R139" s="633">
        <f t="shared" si="62"/>
        <v>0.70008807657660854</v>
      </c>
      <c r="S139" s="633">
        <f t="shared" si="62"/>
        <v>0.69674560500694704</v>
      </c>
      <c r="T139" s="633">
        <f t="shared" si="62"/>
        <v>0.92043519104971405</v>
      </c>
      <c r="U139" s="633">
        <f t="shared" si="62"/>
        <v>0.91175937929016548</v>
      </c>
      <c r="V139" s="633">
        <f t="shared" si="62"/>
        <v>0.89906674941061648</v>
      </c>
      <c r="W139" s="633">
        <f t="shared" si="62"/>
        <v>1.1168574421606523</v>
      </c>
      <c r="X139" s="633">
        <f t="shared" si="62"/>
        <v>1.1098640327880336</v>
      </c>
      <c r="Y139" s="633">
        <f t="shared" si="62"/>
        <v>1.1028256677654147</v>
      </c>
      <c r="Z139" s="633">
        <f t="shared" si="62"/>
        <v>1.314910317459355</v>
      </c>
      <c r="AA139" s="633">
        <f t="shared" si="62"/>
        <v>1.3064068745402126</v>
      </c>
      <c r="AB139" s="633">
        <f t="shared" si="62"/>
        <v>1.3067184819050934</v>
      </c>
      <c r="AC139" s="633">
        <f t="shared" si="62"/>
        <v>1.5245557373526359</v>
      </c>
      <c r="AD139" s="633">
        <f t="shared" si="62"/>
        <v>1.5246307331883304</v>
      </c>
      <c r="AE139" s="633">
        <f t="shared" si="62"/>
        <v>1.5246589753590247</v>
      </c>
      <c r="AF139" s="633">
        <f t="shared" si="62"/>
        <v>1.742503245576821</v>
      </c>
      <c r="AG139" s="633">
        <f t="shared" si="62"/>
        <v>1.7428632360128431</v>
      </c>
      <c r="AH139" s="633">
        <f t="shared" si="62"/>
        <v>1.7432762561368655</v>
      </c>
      <c r="AI139" s="633">
        <f t="shared" si="62"/>
        <v>1.7436772863488867</v>
      </c>
      <c r="AJ139" s="633">
        <f t="shared" si="62"/>
        <v>1.962074852155022</v>
      </c>
      <c r="AK139" s="633">
        <f t="shared" si="62"/>
        <v>1.9646214107129996</v>
      </c>
      <c r="AL139" s="633">
        <f t="shared" si="62"/>
        <v>1.9722865394429998</v>
      </c>
      <c r="AM139" s="633">
        <f t="shared" si="62"/>
        <v>2.1999815313800002</v>
      </c>
      <c r="AN139" s="633">
        <f t="shared" si="62"/>
        <v>2.2085669322900006</v>
      </c>
      <c r="AO139" s="633">
        <f t="shared" si="62"/>
        <v>2.2171871524000002</v>
      </c>
      <c r="AP139" s="633">
        <f t="shared" si="62"/>
        <v>2.4484252549900001</v>
      </c>
      <c r="AQ139" s="633">
        <f t="shared" si="62"/>
        <v>2.4579824768509995</v>
      </c>
      <c r="AR139" s="633">
        <f t="shared" si="62"/>
        <v>2.4675754384819997</v>
      </c>
      <c r="AS139" s="633">
        <f t="shared" si="62"/>
        <v>2.7024072953160001</v>
      </c>
      <c r="AT139" s="633">
        <f t="shared" si="62"/>
        <v>2.7129546096360002</v>
      </c>
      <c r="AU139" s="633">
        <f t="shared" si="62"/>
        <v>2.7235421602079999</v>
      </c>
      <c r="AV139" s="633">
        <f t="shared" si="62"/>
        <v>2.9620182704449993</v>
      </c>
      <c r="AW139" s="633">
        <f t="shared" si="62"/>
        <v>2.9735755656750005</v>
      </c>
      <c r="AX139" s="633">
        <f t="shared" si="62"/>
        <v>2.9851703169079995</v>
      </c>
      <c r="AY139" s="633">
        <f t="shared" si="62"/>
        <v>3.2273269093379997</v>
      </c>
      <c r="AZ139" s="633">
        <f t="shared" si="62"/>
        <v>3.2398951741520001</v>
      </c>
      <c r="BA139" s="633">
        <f t="shared" si="62"/>
        <v>3.252503493092</v>
      </c>
      <c r="BB139" s="633">
        <f t="shared" si="62"/>
        <v>3.4983794804850001</v>
      </c>
      <c r="BC139" s="633">
        <f t="shared" si="62"/>
        <v>3.5119751746499994</v>
      </c>
      <c r="BD139" s="633">
        <f t="shared" si="62"/>
        <v>3.5256160305149997</v>
      </c>
      <c r="BE139" s="633">
        <f t="shared" si="62"/>
        <v>3.775256785456</v>
      </c>
      <c r="BF139" s="633">
        <f t="shared" si="62"/>
        <v>3.7899002080320003</v>
      </c>
      <c r="BG139" s="633">
        <f t="shared" si="62"/>
        <v>3.8045942038880001</v>
      </c>
      <c r="BH139" s="633">
        <f t="shared" si="62"/>
        <v>3.8193316464639997</v>
      </c>
      <c r="BI139" s="633">
        <f t="shared" si="62"/>
        <v>4.0737503611279999</v>
      </c>
      <c r="BJ139" s="633">
        <f t="shared" si="62"/>
        <v>4.0895066868750005</v>
      </c>
      <c r="BK139" s="633">
        <f t="shared" si="62"/>
        <v>4.105316155301999</v>
      </c>
      <c r="BL139" s="633">
        <f t="shared" si="62"/>
        <v>4.3635977261279999</v>
      </c>
      <c r="BM139" s="633">
        <f t="shared" si="62"/>
        <v>4.3804413039059993</v>
      </c>
      <c r="BN139" s="633">
        <f t="shared" si="62"/>
        <v>4.3973374940639989</v>
      </c>
      <c r="BO139" s="633">
        <f t="shared" si="62"/>
        <v>4.659524242741</v>
      </c>
      <c r="BP139" s="633">
        <f t="shared" si="62"/>
        <v>4.6774713301909987</v>
      </c>
      <c r="BQ139" s="633">
        <f t="shared" si="62"/>
        <v>4.6954768033299983</v>
      </c>
      <c r="BR139" s="633">
        <f t="shared" si="62"/>
        <v>4.9616162316199999</v>
      </c>
      <c r="BS139" s="633">
        <f t="shared" si="62"/>
        <v>4.9806863958400003</v>
      </c>
      <c r="BT139" s="633">
        <f t="shared" si="62"/>
        <v>4.9998121220399998</v>
      </c>
      <c r="BU139" s="633">
        <f t="shared" si="62"/>
        <v>5.2699485126329995</v>
      </c>
      <c r="BV139" s="633">
        <f t="shared" ref="BV139:CI139" si="63">BV138*(SUM(BV133:BV137)-SUM(BV145:BV148))</f>
        <v>5.290156000584</v>
      </c>
      <c r="BW139" s="633">
        <f t="shared" si="63"/>
        <v>5.3104212318149999</v>
      </c>
      <c r="BX139" s="633">
        <f t="shared" si="63"/>
        <v>5.5845988460900005</v>
      </c>
      <c r="BY139" s="633">
        <f t="shared" si="63"/>
        <v>5.6059633101119992</v>
      </c>
      <c r="BZ139" s="633">
        <f t="shared" si="63"/>
        <v>5.6273916269339983</v>
      </c>
      <c r="CA139" s="633">
        <f t="shared" si="63"/>
        <v>5.6488855869159993</v>
      </c>
      <c r="CB139" s="633">
        <f t="shared" si="63"/>
        <v>5.928194580764</v>
      </c>
      <c r="CC139" s="633">
        <f t="shared" si="63"/>
        <v>5.9508001176769989</v>
      </c>
      <c r="CD139" s="633">
        <f t="shared" si="63"/>
        <v>5.9734757705500012</v>
      </c>
      <c r="CE139" s="633">
        <f t="shared" si="63"/>
        <v>6.2569266273600004</v>
      </c>
      <c r="CF139" s="633">
        <f t="shared" si="63"/>
        <v>6.2807295554640001</v>
      </c>
      <c r="CG139" s="633">
        <f t="shared" si="63"/>
        <v>6.3046028652480004</v>
      </c>
      <c r="CH139" s="633">
        <f t="shared" si="63"/>
        <v>6.5922403485750012</v>
      </c>
      <c r="CI139" s="633">
        <f t="shared" si="63"/>
        <v>6.6172589503250014</v>
      </c>
      <c r="CJ139" s="1557"/>
      <c r="CK139" s="1404"/>
    </row>
    <row r="140" spans="2:89" ht="28.5">
      <c r="B140" s="814" t="s">
        <v>624</v>
      </c>
      <c r="C140" s="822" t="s">
        <v>215</v>
      </c>
      <c r="D140" s="823" t="s">
        <v>625</v>
      </c>
      <c r="E140" s="824" t="s">
        <v>149</v>
      </c>
      <c r="F140" s="825">
        <v>1</v>
      </c>
      <c r="G140" s="826">
        <f>(((G136-G147))*1000000)/((G169)*1000)</f>
        <v>128.50705866912472</v>
      </c>
      <c r="H140" s="826">
        <f t="shared" ref="H140:BS141" si="64">(((H136-H147))*1000000)/((H169)*1000)</f>
        <v>128.59329444991562</v>
      </c>
      <c r="I140" s="826">
        <f t="shared" si="64"/>
        <v>142.35339907449881</v>
      </c>
      <c r="J140" s="826">
        <f t="shared" si="64"/>
        <v>137.75477490753835</v>
      </c>
      <c r="K140" s="826">
        <f t="shared" si="64"/>
        <v>133.28088780348685</v>
      </c>
      <c r="L140" s="826">
        <f t="shared" si="64"/>
        <v>128.87239682181095</v>
      </c>
      <c r="M140" s="827">
        <f t="shared" si="64"/>
        <v>128.70844458068532</v>
      </c>
      <c r="N140" s="827">
        <f t="shared" si="64"/>
        <v>126.25389315260011</v>
      </c>
      <c r="O140" s="827">
        <f t="shared" si="64"/>
        <v>124.36586416418984</v>
      </c>
      <c r="P140" s="827">
        <f t="shared" si="64"/>
        <v>122.89650320994936</v>
      </c>
      <c r="Q140" s="827">
        <f t="shared" si="64"/>
        <v>121.68202300271678</v>
      </c>
      <c r="R140" s="827">
        <f t="shared" si="64"/>
        <v>120.62935287763749</v>
      </c>
      <c r="S140" s="827">
        <f t="shared" si="64"/>
        <v>120.62824192172238</v>
      </c>
      <c r="T140" s="827">
        <f t="shared" si="64"/>
        <v>119.79729093420374</v>
      </c>
      <c r="U140" s="827">
        <f t="shared" si="64"/>
        <v>119.06443498920358</v>
      </c>
      <c r="V140" s="827">
        <f t="shared" si="64"/>
        <v>117.70807211432115</v>
      </c>
      <c r="W140" s="827">
        <f t="shared" si="64"/>
        <v>118.47028864662296</v>
      </c>
      <c r="X140" s="827">
        <f t="shared" si="64"/>
        <v>117.36001009873308</v>
      </c>
      <c r="Y140" s="827">
        <f t="shared" si="64"/>
        <v>116.25462522231666</v>
      </c>
      <c r="Z140" s="827">
        <f t="shared" si="64"/>
        <v>115.16012648091694</v>
      </c>
      <c r="AA140" s="827">
        <f t="shared" si="64"/>
        <v>114.07459203347453</v>
      </c>
      <c r="AB140" s="827">
        <f t="shared" si="64"/>
        <v>113.51341705256232</v>
      </c>
      <c r="AC140" s="827">
        <f t="shared" si="64"/>
        <v>112.95550280686552</v>
      </c>
      <c r="AD140" s="827">
        <f t="shared" si="64"/>
        <v>112.40727947596525</v>
      </c>
      <c r="AE140" s="827">
        <f t="shared" si="64"/>
        <v>111.85530242586938</v>
      </c>
      <c r="AF140" s="827">
        <f t="shared" si="64"/>
        <v>111.31464948963168</v>
      </c>
      <c r="AG140" s="827">
        <f t="shared" si="64"/>
        <v>110.80432644937866</v>
      </c>
      <c r="AH140" s="827">
        <f t="shared" si="64"/>
        <v>110.38486862335681</v>
      </c>
      <c r="AI140" s="827">
        <f t="shared" si="64"/>
        <v>109.96628481789175</v>
      </c>
      <c r="AJ140" s="827">
        <f t="shared" si="64"/>
        <v>109.54873107904351</v>
      </c>
      <c r="AK140" s="827">
        <f t="shared" si="64"/>
        <v>109.28419911628225</v>
      </c>
      <c r="AL140" s="827">
        <f t="shared" si="64"/>
        <v>109.38536570459627</v>
      </c>
      <c r="AM140" s="827">
        <f t="shared" si="64"/>
        <v>109.48686260077112</v>
      </c>
      <c r="AN140" s="827">
        <f t="shared" si="64"/>
        <v>109.58849346960709</v>
      </c>
      <c r="AO140" s="827">
        <f t="shared" si="64"/>
        <v>109.69047898188848</v>
      </c>
      <c r="AP140" s="827">
        <f t="shared" si="64"/>
        <v>109.79260911643948</v>
      </c>
      <c r="AQ140" s="827">
        <f t="shared" si="64"/>
        <v>109.89498354558597</v>
      </c>
      <c r="AR140" s="827">
        <f t="shared" si="64"/>
        <v>109.99740805309403</v>
      </c>
      <c r="AS140" s="827">
        <f t="shared" si="64"/>
        <v>110.10015520169328</v>
      </c>
      <c r="AT140" s="827">
        <f t="shared" si="64"/>
        <v>110.20295122734183</v>
      </c>
      <c r="AU140" s="827">
        <f t="shared" si="64"/>
        <v>110.30584333456608</v>
      </c>
      <c r="AV140" s="827">
        <f t="shared" si="64"/>
        <v>110.40886495623431</v>
      </c>
      <c r="AW140" s="827">
        <f t="shared" si="64"/>
        <v>110.51187834300237</v>
      </c>
      <c r="AX140" s="827">
        <f t="shared" si="64"/>
        <v>110.61468104179966</v>
      </c>
      <c r="AY140" s="827">
        <f t="shared" si="64"/>
        <v>110.71731964106908</v>
      </c>
      <c r="AZ140" s="827">
        <f t="shared" si="64"/>
        <v>110.81966969374396</v>
      </c>
      <c r="BA140" s="827">
        <f t="shared" si="64"/>
        <v>110.92179048887994</v>
      </c>
      <c r="BB140" s="827">
        <f t="shared" si="64"/>
        <v>111.02378040680605</v>
      </c>
      <c r="BC140" s="827">
        <f t="shared" si="64"/>
        <v>111.12534579818025</v>
      </c>
      <c r="BD140" s="827">
        <f t="shared" si="64"/>
        <v>111.22683206971554</v>
      </c>
      <c r="BE140" s="827">
        <f t="shared" si="64"/>
        <v>111.32809015989947</v>
      </c>
      <c r="BF140" s="827">
        <f t="shared" si="64"/>
        <v>111.42884150856656</v>
      </c>
      <c r="BG140" s="827">
        <f t="shared" si="64"/>
        <v>111.52959764031114</v>
      </c>
      <c r="BH140" s="827">
        <f t="shared" si="64"/>
        <v>111.62977156497624</v>
      </c>
      <c r="BI140" s="827">
        <f t="shared" si="64"/>
        <v>111.72988501243269</v>
      </c>
      <c r="BJ140" s="827">
        <f t="shared" si="64"/>
        <v>111.82946951344054</v>
      </c>
      <c r="BK140" s="827">
        <f t="shared" si="64"/>
        <v>111.92903178873276</v>
      </c>
      <c r="BL140" s="827">
        <f t="shared" si="64"/>
        <v>112.02814534693748</v>
      </c>
      <c r="BM140" s="827">
        <f t="shared" si="64"/>
        <v>112.12688031392892</v>
      </c>
      <c r="BN140" s="827">
        <f t="shared" si="64"/>
        <v>112.22534565094732</v>
      </c>
      <c r="BO140" s="827">
        <f t="shared" si="64"/>
        <v>112.32347274943736</v>
      </c>
      <c r="BP140" s="827">
        <f t="shared" si="64"/>
        <v>112.42130756944515</v>
      </c>
      <c r="BQ140" s="827">
        <f t="shared" si="64"/>
        <v>112.51883335770981</v>
      </c>
      <c r="BR140" s="827">
        <f t="shared" si="64"/>
        <v>112.61583047898725</v>
      </c>
      <c r="BS140" s="827">
        <f t="shared" si="64"/>
        <v>112.71263329809834</v>
      </c>
      <c r="BT140" s="827">
        <f t="shared" ref="BT140:CI141" si="65">(((BT136-BT147))*1000000)/((BT169)*1000)</f>
        <v>112.80889899650468</v>
      </c>
      <c r="BU140" s="827">
        <f t="shared" si="65"/>
        <v>112.9049605057911</v>
      </c>
      <c r="BV140" s="827">
        <f t="shared" si="65"/>
        <v>113.00057773219673</v>
      </c>
      <c r="BW140" s="827">
        <f t="shared" si="65"/>
        <v>113.09570752788099</v>
      </c>
      <c r="BX140" s="827">
        <f t="shared" si="65"/>
        <v>113.19071984155975</v>
      </c>
      <c r="BY140" s="827">
        <f t="shared" si="65"/>
        <v>113.28515417830816</v>
      </c>
      <c r="BZ140" s="827">
        <f t="shared" si="65"/>
        <v>113.37919041607564</v>
      </c>
      <c r="CA140" s="827">
        <f t="shared" si="65"/>
        <v>113.47287485826054</v>
      </c>
      <c r="CB140" s="827">
        <f t="shared" si="65"/>
        <v>113.56619320565848</v>
      </c>
      <c r="CC140" s="827">
        <f t="shared" si="65"/>
        <v>113.65893289952272</v>
      </c>
      <c r="CD140" s="827">
        <f t="shared" si="65"/>
        <v>113.75142044071535</v>
      </c>
      <c r="CE140" s="827">
        <f t="shared" si="65"/>
        <v>113.843472467846</v>
      </c>
      <c r="CF140" s="827">
        <f t="shared" si="65"/>
        <v>113.9349876488502</v>
      </c>
      <c r="CG140" s="827">
        <f t="shared" si="65"/>
        <v>114.02613221021539</v>
      </c>
      <c r="CH140" s="827">
        <f t="shared" si="65"/>
        <v>114.11694205039619</v>
      </c>
      <c r="CI140" s="828">
        <f t="shared" si="65"/>
        <v>114.20719803383874</v>
      </c>
      <c r="CJ140" s="1557"/>
      <c r="CK140" s="1404"/>
    </row>
    <row r="141" spans="2:89" ht="28.5">
      <c r="B141" s="814" t="s">
        <v>626</v>
      </c>
      <c r="C141" s="822" t="s">
        <v>234</v>
      </c>
      <c r="D141" s="823" t="s">
        <v>627</v>
      </c>
      <c r="E141" s="824" t="s">
        <v>149</v>
      </c>
      <c r="F141" s="825">
        <v>1</v>
      </c>
      <c r="G141" s="826">
        <f>(((G137-G148))*1000000)/((G170)*1000)</f>
        <v>137.87409294716156</v>
      </c>
      <c r="H141" s="826">
        <f t="shared" si="64"/>
        <v>137.72960169561657</v>
      </c>
      <c r="I141" s="826">
        <f t="shared" si="64"/>
        <v>159.57310850245563</v>
      </c>
      <c r="J141" s="826">
        <f t="shared" si="64"/>
        <v>154.68230703997691</v>
      </c>
      <c r="K141" s="826">
        <f t="shared" si="64"/>
        <v>149.86985891643604</v>
      </c>
      <c r="L141" s="826">
        <f t="shared" si="64"/>
        <v>145.11744707432888</v>
      </c>
      <c r="M141" s="827">
        <f t="shared" si="64"/>
        <v>142.6549361466607</v>
      </c>
      <c r="N141" s="827">
        <f t="shared" si="64"/>
        <v>142.78812661542943</v>
      </c>
      <c r="O141" s="827">
        <f t="shared" si="64"/>
        <v>142.95377326796387</v>
      </c>
      <c r="P141" s="827">
        <f t="shared" si="64"/>
        <v>143.1653856262063</v>
      </c>
      <c r="Q141" s="827">
        <f t="shared" si="64"/>
        <v>143.44517863998232</v>
      </c>
      <c r="R141" s="827">
        <f t="shared" si="64"/>
        <v>143.83243139293478</v>
      </c>
      <c r="S141" s="827">
        <f t="shared" si="64"/>
        <v>144.40376581022562</v>
      </c>
      <c r="T141" s="827">
        <f t="shared" si="64"/>
        <v>145.3313601988265</v>
      </c>
      <c r="U141" s="827">
        <f t="shared" si="64"/>
        <v>147.09939463255992</v>
      </c>
      <c r="V141" s="827">
        <f t="shared" si="64"/>
        <v>151.79608892527722</v>
      </c>
      <c r="W141" s="827">
        <f t="shared" si="64"/>
        <v>143.81711988946756</v>
      </c>
      <c r="X141" s="827">
        <f t="shared" si="64"/>
        <v>143.81711988946756</v>
      </c>
      <c r="Y141" s="827">
        <f t="shared" si="64"/>
        <v>143.81711988946756</v>
      </c>
      <c r="Z141" s="827">
        <f t="shared" si="64"/>
        <v>143.81711988946756</v>
      </c>
      <c r="AA141" s="827">
        <f t="shared" si="64"/>
        <v>143.81711988946756</v>
      </c>
      <c r="AB141" s="827">
        <f t="shared" si="64"/>
        <v>143.81711988946756</v>
      </c>
      <c r="AC141" s="827">
        <f t="shared" si="64"/>
        <v>143.81711988946756</v>
      </c>
      <c r="AD141" s="827">
        <f t="shared" si="64"/>
        <v>143.81711988946756</v>
      </c>
      <c r="AE141" s="827">
        <f t="shared" si="64"/>
        <v>143.81711988946756</v>
      </c>
      <c r="AF141" s="827">
        <f t="shared" si="64"/>
        <v>143.81711988946756</v>
      </c>
      <c r="AG141" s="827">
        <f t="shared" si="64"/>
        <v>143.81711988946756</v>
      </c>
      <c r="AH141" s="827">
        <f t="shared" si="64"/>
        <v>143.81711988946756</v>
      </c>
      <c r="AI141" s="827">
        <f t="shared" si="64"/>
        <v>143.81711988946756</v>
      </c>
      <c r="AJ141" s="827">
        <f t="shared" si="64"/>
        <v>143.81711988946756</v>
      </c>
      <c r="AK141" s="827">
        <f t="shared" si="64"/>
        <v>143.81711988946756</v>
      </c>
      <c r="AL141" s="827">
        <f t="shared" si="64"/>
        <v>143.81711988946756</v>
      </c>
      <c r="AM141" s="827">
        <f t="shared" si="64"/>
        <v>143.81711988946756</v>
      </c>
      <c r="AN141" s="827">
        <f t="shared" si="64"/>
        <v>143.81711988946756</v>
      </c>
      <c r="AO141" s="827">
        <f t="shared" si="64"/>
        <v>143.81711988946756</v>
      </c>
      <c r="AP141" s="827">
        <f t="shared" si="64"/>
        <v>143.81711988946756</v>
      </c>
      <c r="AQ141" s="827">
        <f t="shared" si="64"/>
        <v>143.81711988946756</v>
      </c>
      <c r="AR141" s="827">
        <f t="shared" si="64"/>
        <v>143.81711988946756</v>
      </c>
      <c r="AS141" s="827">
        <f t="shared" si="64"/>
        <v>143.81711988946756</v>
      </c>
      <c r="AT141" s="827">
        <f t="shared" si="64"/>
        <v>143.81711988946756</v>
      </c>
      <c r="AU141" s="827">
        <f t="shared" si="64"/>
        <v>143.81711988946756</v>
      </c>
      <c r="AV141" s="827">
        <f t="shared" si="64"/>
        <v>143.81711988946756</v>
      </c>
      <c r="AW141" s="827">
        <f t="shared" si="64"/>
        <v>143.81711988946756</v>
      </c>
      <c r="AX141" s="827">
        <f t="shared" si="64"/>
        <v>143.81711988946756</v>
      </c>
      <c r="AY141" s="827">
        <f t="shared" si="64"/>
        <v>143.81711988946756</v>
      </c>
      <c r="AZ141" s="827">
        <f t="shared" si="64"/>
        <v>143.81711988946756</v>
      </c>
      <c r="BA141" s="827">
        <f t="shared" si="64"/>
        <v>143.81711988946756</v>
      </c>
      <c r="BB141" s="827">
        <f t="shared" si="64"/>
        <v>143.81711988946756</v>
      </c>
      <c r="BC141" s="827">
        <f t="shared" si="64"/>
        <v>143.81711988946756</v>
      </c>
      <c r="BD141" s="827">
        <f t="shared" si="64"/>
        <v>143.81711988946756</v>
      </c>
      <c r="BE141" s="827">
        <f t="shared" si="64"/>
        <v>143.81711988946756</v>
      </c>
      <c r="BF141" s="827">
        <f t="shared" si="64"/>
        <v>143.81711988946756</v>
      </c>
      <c r="BG141" s="827">
        <f t="shared" si="64"/>
        <v>143.81711988946756</v>
      </c>
      <c r="BH141" s="827">
        <f t="shared" si="64"/>
        <v>143.81711988946756</v>
      </c>
      <c r="BI141" s="827">
        <f t="shared" si="64"/>
        <v>143.81711988946756</v>
      </c>
      <c r="BJ141" s="827">
        <f t="shared" si="64"/>
        <v>143.81711988946756</v>
      </c>
      <c r="BK141" s="827">
        <f t="shared" si="64"/>
        <v>143.81711988946756</v>
      </c>
      <c r="BL141" s="827">
        <f t="shared" si="64"/>
        <v>143.81711988946756</v>
      </c>
      <c r="BM141" s="827">
        <f t="shared" si="64"/>
        <v>143.81711988946756</v>
      </c>
      <c r="BN141" s="827">
        <f t="shared" si="64"/>
        <v>143.81711988946756</v>
      </c>
      <c r="BO141" s="827">
        <f t="shared" si="64"/>
        <v>143.81711988946756</v>
      </c>
      <c r="BP141" s="827">
        <f t="shared" si="64"/>
        <v>143.81711988946756</v>
      </c>
      <c r="BQ141" s="827">
        <f t="shared" si="64"/>
        <v>143.81711988946756</v>
      </c>
      <c r="BR141" s="827">
        <f t="shared" si="64"/>
        <v>143.81711988946756</v>
      </c>
      <c r="BS141" s="827">
        <f t="shared" si="64"/>
        <v>143.81711988946756</v>
      </c>
      <c r="BT141" s="827">
        <f t="shared" si="65"/>
        <v>143.81711988946756</v>
      </c>
      <c r="BU141" s="827">
        <f t="shared" si="65"/>
        <v>143.81711988946756</v>
      </c>
      <c r="BV141" s="827">
        <f t="shared" si="65"/>
        <v>143.81711988946756</v>
      </c>
      <c r="BW141" s="827">
        <f t="shared" si="65"/>
        <v>143.81711988946756</v>
      </c>
      <c r="BX141" s="827">
        <f t="shared" si="65"/>
        <v>143.81711988946756</v>
      </c>
      <c r="BY141" s="827">
        <f t="shared" si="65"/>
        <v>143.81711988946756</v>
      </c>
      <c r="BZ141" s="827">
        <f t="shared" si="65"/>
        <v>143.81711988946756</v>
      </c>
      <c r="CA141" s="827">
        <f t="shared" si="65"/>
        <v>143.81711988946756</v>
      </c>
      <c r="CB141" s="827">
        <f t="shared" si="65"/>
        <v>143.81711988946756</v>
      </c>
      <c r="CC141" s="827">
        <f t="shared" si="65"/>
        <v>143.81711988946756</v>
      </c>
      <c r="CD141" s="827">
        <f t="shared" si="65"/>
        <v>143.81711988946756</v>
      </c>
      <c r="CE141" s="827">
        <f t="shared" si="65"/>
        <v>143.81711988946756</v>
      </c>
      <c r="CF141" s="827">
        <f t="shared" si="65"/>
        <v>143.81711988946756</v>
      </c>
      <c r="CG141" s="827">
        <f t="shared" si="65"/>
        <v>143.81711988946756</v>
      </c>
      <c r="CH141" s="827">
        <f t="shared" si="65"/>
        <v>143.81711988946756</v>
      </c>
      <c r="CI141" s="827">
        <f t="shared" si="65"/>
        <v>143.81711988946756</v>
      </c>
      <c r="CJ141" s="1557"/>
      <c r="CK141" s="1404"/>
    </row>
    <row r="142" spans="2:89" ht="28.5">
      <c r="B142" s="814" t="s">
        <v>628</v>
      </c>
      <c r="C142" s="822" t="s">
        <v>148</v>
      </c>
      <c r="D142" s="823" t="s">
        <v>629</v>
      </c>
      <c r="E142" s="824" t="s">
        <v>149</v>
      </c>
      <c r="F142" s="825">
        <v>1</v>
      </c>
      <c r="G142" s="826">
        <f>(((G136-G147)+(G137-G148))*1000000)/((G169+G170)*1000)</f>
        <v>134.35502815744618</v>
      </c>
      <c r="H142" s="826">
        <f t="shared" ref="H142:BS142" si="66">(((H136-H147)+(H137-H148))*1000000)/((H169+H170)*1000)</f>
        <v>134.16750691405127</v>
      </c>
      <c r="I142" s="826">
        <f t="shared" si="66"/>
        <v>152.62171051873443</v>
      </c>
      <c r="J142" s="826">
        <f t="shared" si="66"/>
        <v>147.62495349768506</v>
      </c>
      <c r="K142" s="826">
        <f t="shared" si="66"/>
        <v>142.73627157499783</v>
      </c>
      <c r="L142" s="826">
        <f t="shared" si="66"/>
        <v>137.92292355057052</v>
      </c>
      <c r="M142" s="827">
        <f t="shared" si="66"/>
        <v>136.51659598816542</v>
      </c>
      <c r="N142" s="827">
        <f t="shared" si="66"/>
        <v>134.55754465697322</v>
      </c>
      <c r="O142" s="827">
        <f t="shared" si="66"/>
        <v>132.64060555901415</v>
      </c>
      <c r="P142" s="827">
        <f t="shared" si="66"/>
        <v>130.77610354686107</v>
      </c>
      <c r="Q142" s="827">
        <f t="shared" si="66"/>
        <v>128.92763325391633</v>
      </c>
      <c r="R142" s="827">
        <f t="shared" si="66"/>
        <v>127.07448469831624</v>
      </c>
      <c r="S142" s="827">
        <f t="shared" si="66"/>
        <v>125.93605453771558</v>
      </c>
      <c r="T142" s="827">
        <f t="shared" si="66"/>
        <v>124.12049055127076</v>
      </c>
      <c r="U142" s="827">
        <f t="shared" si="66"/>
        <v>122.31470616712069</v>
      </c>
      <c r="V142" s="827">
        <f t="shared" si="66"/>
        <v>119.85926092947486</v>
      </c>
      <c r="W142" s="827">
        <f t="shared" si="66"/>
        <v>118.74373046766983</v>
      </c>
      <c r="X142" s="827">
        <f t="shared" si="66"/>
        <v>117.64408660412532</v>
      </c>
      <c r="Y142" s="827">
        <f t="shared" si="66"/>
        <v>116.54918878605052</v>
      </c>
      <c r="Z142" s="827">
        <f t="shared" si="66"/>
        <v>115.46497771572051</v>
      </c>
      <c r="AA142" s="827">
        <f t="shared" si="66"/>
        <v>114.38954606725277</v>
      </c>
      <c r="AB142" s="827">
        <f t="shared" si="66"/>
        <v>113.83285055781926</v>
      </c>
      <c r="AC142" s="827">
        <f t="shared" si="66"/>
        <v>113.27934153605567</v>
      </c>
      <c r="AD142" s="827">
        <f t="shared" si="66"/>
        <v>112.73538908635405</v>
      </c>
      <c r="AE142" s="827">
        <f t="shared" si="66"/>
        <v>112.18767106591861</v>
      </c>
      <c r="AF142" s="827">
        <f t="shared" si="66"/>
        <v>111.65113966169903</v>
      </c>
      <c r="AG142" s="827">
        <f t="shared" si="66"/>
        <v>111.14458606592476</v>
      </c>
      <c r="AH142" s="827">
        <f t="shared" si="66"/>
        <v>110.72818445306002</v>
      </c>
      <c r="AI142" s="827">
        <f t="shared" si="66"/>
        <v>110.31262160159207</v>
      </c>
      <c r="AJ142" s="827">
        <f t="shared" si="66"/>
        <v>109.8980526766112</v>
      </c>
      <c r="AK142" s="827">
        <f t="shared" si="66"/>
        <v>109.63492622914913</v>
      </c>
      <c r="AL142" s="827">
        <f t="shared" si="66"/>
        <v>109.73378312707698</v>
      </c>
      <c r="AM142" s="827">
        <f t="shared" si="66"/>
        <v>109.83298019609957</v>
      </c>
      <c r="AN142" s="827">
        <f t="shared" si="66"/>
        <v>109.93232282127941</v>
      </c>
      <c r="AO142" s="827">
        <f t="shared" si="66"/>
        <v>110.03202982426551</v>
      </c>
      <c r="AP142" s="827">
        <f t="shared" si="66"/>
        <v>110.13189282199485</v>
      </c>
      <c r="AQ142" s="827">
        <f t="shared" si="66"/>
        <v>110.23201064611395</v>
      </c>
      <c r="AR142" s="827">
        <f t="shared" si="66"/>
        <v>110.33219075212448</v>
      </c>
      <c r="AS142" s="827">
        <f t="shared" si="66"/>
        <v>110.43270334984955</v>
      </c>
      <c r="AT142" s="827">
        <f t="shared" si="66"/>
        <v>110.53327672735689</v>
      </c>
      <c r="AU142" s="827">
        <f t="shared" si="66"/>
        <v>110.63395776595372</v>
      </c>
      <c r="AV142" s="827">
        <f t="shared" si="66"/>
        <v>110.73477951502704</v>
      </c>
      <c r="AW142" s="827">
        <f t="shared" si="66"/>
        <v>110.83560531989919</v>
      </c>
      <c r="AX142" s="827">
        <f t="shared" si="66"/>
        <v>110.93623481584969</v>
      </c>
      <c r="AY142" s="827">
        <f t="shared" si="66"/>
        <v>111.03671405382481</v>
      </c>
      <c r="AZ142" s="827">
        <f t="shared" si="66"/>
        <v>111.1369195147998</v>
      </c>
      <c r="BA142" s="827">
        <f t="shared" si="66"/>
        <v>111.2369100137568</v>
      </c>
      <c r="BB142" s="827">
        <f t="shared" si="66"/>
        <v>111.33678290372524</v>
      </c>
      <c r="BC142" s="827">
        <f t="shared" si="66"/>
        <v>111.43624689108965</v>
      </c>
      <c r="BD142" s="827">
        <f t="shared" si="66"/>
        <v>111.53564454665461</v>
      </c>
      <c r="BE142" s="827">
        <f t="shared" si="66"/>
        <v>111.63482761137446</v>
      </c>
      <c r="BF142" s="827">
        <f t="shared" si="66"/>
        <v>111.7335198965482</v>
      </c>
      <c r="BG142" s="827">
        <f t="shared" si="66"/>
        <v>111.83222872369302</v>
      </c>
      <c r="BH142" s="827">
        <f t="shared" si="66"/>
        <v>111.93037166523035</v>
      </c>
      <c r="BI142" s="827">
        <f t="shared" si="66"/>
        <v>112.02846634072212</v>
      </c>
      <c r="BJ142" s="827">
        <f t="shared" si="66"/>
        <v>112.12604788392893</v>
      </c>
      <c r="BK142" s="827">
        <f t="shared" si="66"/>
        <v>112.22361889686081</v>
      </c>
      <c r="BL142" s="827">
        <f t="shared" si="66"/>
        <v>112.32075592901388</v>
      </c>
      <c r="BM142" s="827">
        <f t="shared" si="66"/>
        <v>112.41752870228052</v>
      </c>
      <c r="BN142" s="827">
        <f t="shared" si="66"/>
        <v>112.51404525499075</v>
      </c>
      <c r="BO142" s="827">
        <f t="shared" si="66"/>
        <v>112.61023736393251</v>
      </c>
      <c r="BP142" s="827">
        <f t="shared" si="66"/>
        <v>112.70615048980198</v>
      </c>
      <c r="BQ142" s="827">
        <f t="shared" si="66"/>
        <v>112.80176779793896</v>
      </c>
      <c r="BR142" s="827">
        <f t="shared" si="66"/>
        <v>112.89687140409968</v>
      </c>
      <c r="BS142" s="827">
        <f t="shared" si="66"/>
        <v>112.99179303748349</v>
      </c>
      <c r="BT142" s="827">
        <f t="shared" ref="BT142:CI142" si="67">(((BT136-BT147)+(BT137-BT148))*1000000)/((BT169+BT170)*1000)</f>
        <v>113.08619242243944</v>
      </c>
      <c r="BU142" s="827">
        <f t="shared" si="67"/>
        <v>113.1803998794698</v>
      </c>
      <c r="BV142" s="827">
        <f t="shared" si="67"/>
        <v>113.27417693292354</v>
      </c>
      <c r="BW142" s="827">
        <f t="shared" si="67"/>
        <v>113.36748088092872</v>
      </c>
      <c r="BX142" s="827">
        <f t="shared" si="67"/>
        <v>113.4606786103851</v>
      </c>
      <c r="BY142" s="827">
        <f t="shared" si="67"/>
        <v>113.55331289416782</v>
      </c>
      <c r="BZ142" s="827">
        <f t="shared" si="67"/>
        <v>113.64556237573575</v>
      </c>
      <c r="CA142" s="827">
        <f t="shared" si="67"/>
        <v>113.73747287448106</v>
      </c>
      <c r="CB142" s="827">
        <f t="shared" si="67"/>
        <v>113.82903000157317</v>
      </c>
      <c r="CC142" s="827">
        <f t="shared" si="67"/>
        <v>113.92002282943245</v>
      </c>
      <c r="CD142" s="827">
        <f t="shared" si="67"/>
        <v>114.01077536062506</v>
      </c>
      <c r="CE142" s="827">
        <f t="shared" si="67"/>
        <v>114.1011053382957</v>
      </c>
      <c r="CF142" s="827">
        <f t="shared" si="67"/>
        <v>114.19091222402447</v>
      </c>
      <c r="CG142" s="827">
        <f t="shared" si="67"/>
        <v>114.2803610052311</v>
      </c>
      <c r="CH142" s="827">
        <f t="shared" si="67"/>
        <v>114.36948706905936</v>
      </c>
      <c r="CI142" s="828">
        <f t="shared" si="67"/>
        <v>114.45807281149769</v>
      </c>
      <c r="CJ142" s="1557"/>
      <c r="CK142" s="1404"/>
    </row>
    <row r="143" spans="2:89">
      <c r="B143" s="814" t="s">
        <v>630</v>
      </c>
      <c r="C143" s="822" t="s">
        <v>420</v>
      </c>
      <c r="D143" s="823" t="s">
        <v>631</v>
      </c>
      <c r="E143" s="824" t="s">
        <v>146</v>
      </c>
      <c r="F143" s="825">
        <v>2</v>
      </c>
      <c r="G143" s="633">
        <f t="shared" ref="G143:BR146" si="68">G53+G111</f>
        <v>1.76</v>
      </c>
      <c r="H143" s="633">
        <f t="shared" si="68"/>
        <v>1.76</v>
      </c>
      <c r="I143" s="633">
        <f t="shared" si="68"/>
        <v>1.76</v>
      </c>
      <c r="J143" s="633">
        <f t="shared" si="68"/>
        <v>1.76</v>
      </c>
      <c r="K143" s="633">
        <f t="shared" si="68"/>
        <v>1.76</v>
      </c>
      <c r="L143" s="633">
        <f t="shared" si="68"/>
        <v>1.76</v>
      </c>
      <c r="M143" s="794">
        <f t="shared" si="68"/>
        <v>1.76</v>
      </c>
      <c r="N143" s="794">
        <f t="shared" si="68"/>
        <v>1.76</v>
      </c>
      <c r="O143" s="794">
        <f t="shared" si="68"/>
        <v>1.76</v>
      </c>
      <c r="P143" s="794">
        <f t="shared" si="68"/>
        <v>1.76</v>
      </c>
      <c r="Q143" s="794">
        <f t="shared" si="68"/>
        <v>1.76</v>
      </c>
      <c r="R143" s="794">
        <f t="shared" si="68"/>
        <v>1.76</v>
      </c>
      <c r="S143" s="794">
        <f t="shared" si="68"/>
        <v>1.76</v>
      </c>
      <c r="T143" s="794">
        <f t="shared" si="68"/>
        <v>1.76</v>
      </c>
      <c r="U143" s="794">
        <f t="shared" si="68"/>
        <v>1.76</v>
      </c>
      <c r="V143" s="794">
        <f t="shared" si="68"/>
        <v>1.76</v>
      </c>
      <c r="W143" s="794">
        <f t="shared" si="68"/>
        <v>1.76</v>
      </c>
      <c r="X143" s="794">
        <f t="shared" si="68"/>
        <v>1.76</v>
      </c>
      <c r="Y143" s="794">
        <f t="shared" si="68"/>
        <v>1.76</v>
      </c>
      <c r="Z143" s="794">
        <f t="shared" si="68"/>
        <v>1.76</v>
      </c>
      <c r="AA143" s="794">
        <f t="shared" si="68"/>
        <v>1.76</v>
      </c>
      <c r="AB143" s="794">
        <f t="shared" si="68"/>
        <v>1.76</v>
      </c>
      <c r="AC143" s="794">
        <f t="shared" si="68"/>
        <v>1.76</v>
      </c>
      <c r="AD143" s="794">
        <f t="shared" si="68"/>
        <v>1.76</v>
      </c>
      <c r="AE143" s="794">
        <f t="shared" si="68"/>
        <v>1.76</v>
      </c>
      <c r="AF143" s="794">
        <f t="shared" si="68"/>
        <v>1.76</v>
      </c>
      <c r="AG143" s="794">
        <f t="shared" si="68"/>
        <v>1.76</v>
      </c>
      <c r="AH143" s="794">
        <f t="shared" si="68"/>
        <v>1.76</v>
      </c>
      <c r="AI143" s="794">
        <f t="shared" si="68"/>
        <v>1.76</v>
      </c>
      <c r="AJ143" s="794">
        <f t="shared" si="68"/>
        <v>1.76</v>
      </c>
      <c r="AK143" s="794">
        <f t="shared" si="68"/>
        <v>1.76</v>
      </c>
      <c r="AL143" s="794">
        <f t="shared" si="68"/>
        <v>1.76</v>
      </c>
      <c r="AM143" s="794">
        <f t="shared" si="68"/>
        <v>1.76</v>
      </c>
      <c r="AN143" s="794">
        <f t="shared" si="68"/>
        <v>1.76</v>
      </c>
      <c r="AO143" s="794">
        <f t="shared" si="68"/>
        <v>1.76</v>
      </c>
      <c r="AP143" s="794">
        <f t="shared" si="68"/>
        <v>1.76</v>
      </c>
      <c r="AQ143" s="794">
        <f t="shared" si="68"/>
        <v>1.76</v>
      </c>
      <c r="AR143" s="794">
        <f t="shared" si="68"/>
        <v>1.76</v>
      </c>
      <c r="AS143" s="794">
        <f t="shared" si="68"/>
        <v>1.76</v>
      </c>
      <c r="AT143" s="794">
        <f t="shared" si="68"/>
        <v>1.76</v>
      </c>
      <c r="AU143" s="794">
        <f t="shared" si="68"/>
        <v>1.76</v>
      </c>
      <c r="AV143" s="794">
        <f t="shared" si="68"/>
        <v>1.76</v>
      </c>
      <c r="AW143" s="794">
        <f t="shared" si="68"/>
        <v>1.76</v>
      </c>
      <c r="AX143" s="794">
        <f t="shared" si="68"/>
        <v>1.76</v>
      </c>
      <c r="AY143" s="794">
        <f t="shared" si="68"/>
        <v>1.76</v>
      </c>
      <c r="AZ143" s="794">
        <f t="shared" si="68"/>
        <v>1.76</v>
      </c>
      <c r="BA143" s="794">
        <f t="shared" si="68"/>
        <v>1.76</v>
      </c>
      <c r="BB143" s="794">
        <f t="shared" si="68"/>
        <v>1.76</v>
      </c>
      <c r="BC143" s="794">
        <f t="shared" si="68"/>
        <v>1.76</v>
      </c>
      <c r="BD143" s="794">
        <f t="shared" si="68"/>
        <v>1.76</v>
      </c>
      <c r="BE143" s="794">
        <f t="shared" si="68"/>
        <v>1.76</v>
      </c>
      <c r="BF143" s="794">
        <f t="shared" si="68"/>
        <v>1.76</v>
      </c>
      <c r="BG143" s="794">
        <f t="shared" si="68"/>
        <v>1.76</v>
      </c>
      <c r="BH143" s="794">
        <f t="shared" si="68"/>
        <v>1.76</v>
      </c>
      <c r="BI143" s="794">
        <f t="shared" si="68"/>
        <v>1.76</v>
      </c>
      <c r="BJ143" s="794">
        <f t="shared" si="68"/>
        <v>1.76</v>
      </c>
      <c r="BK143" s="794">
        <f t="shared" si="68"/>
        <v>1.76</v>
      </c>
      <c r="BL143" s="794">
        <f t="shared" si="68"/>
        <v>1.76</v>
      </c>
      <c r="BM143" s="794">
        <f t="shared" si="68"/>
        <v>1.76</v>
      </c>
      <c r="BN143" s="794">
        <f t="shared" si="68"/>
        <v>1.76</v>
      </c>
      <c r="BO143" s="794">
        <f t="shared" si="68"/>
        <v>1.76</v>
      </c>
      <c r="BP143" s="794">
        <f t="shared" si="68"/>
        <v>1.76</v>
      </c>
      <c r="BQ143" s="794">
        <f t="shared" si="68"/>
        <v>1.76</v>
      </c>
      <c r="BR143" s="794">
        <f t="shared" si="68"/>
        <v>1.76</v>
      </c>
      <c r="BS143" s="794">
        <f t="shared" ref="BS143:CI150" si="69">BS53+BS111</f>
        <v>1.76</v>
      </c>
      <c r="BT143" s="794">
        <f t="shared" si="69"/>
        <v>1.76</v>
      </c>
      <c r="BU143" s="794">
        <f t="shared" si="69"/>
        <v>1.76</v>
      </c>
      <c r="BV143" s="794">
        <f t="shared" si="69"/>
        <v>1.76</v>
      </c>
      <c r="BW143" s="794">
        <f t="shared" si="69"/>
        <v>1.76</v>
      </c>
      <c r="BX143" s="794">
        <f t="shared" si="69"/>
        <v>1.76</v>
      </c>
      <c r="BY143" s="794">
        <f t="shared" si="69"/>
        <v>1.76</v>
      </c>
      <c r="BZ143" s="794">
        <f t="shared" si="69"/>
        <v>1.76</v>
      </c>
      <c r="CA143" s="794">
        <f t="shared" si="69"/>
        <v>1.76</v>
      </c>
      <c r="CB143" s="794">
        <f t="shared" si="69"/>
        <v>1.76</v>
      </c>
      <c r="CC143" s="794">
        <f t="shared" si="69"/>
        <v>1.76</v>
      </c>
      <c r="CD143" s="794">
        <f t="shared" si="69"/>
        <v>1.76</v>
      </c>
      <c r="CE143" s="794">
        <f t="shared" si="69"/>
        <v>1.76</v>
      </c>
      <c r="CF143" s="794">
        <f t="shared" si="69"/>
        <v>1.76</v>
      </c>
      <c r="CG143" s="794">
        <f t="shared" si="69"/>
        <v>1.76</v>
      </c>
      <c r="CH143" s="794">
        <f t="shared" si="69"/>
        <v>1.76</v>
      </c>
      <c r="CI143" s="795">
        <f t="shared" si="69"/>
        <v>1.76</v>
      </c>
      <c r="CJ143" s="1557"/>
      <c r="CK143" s="1404"/>
    </row>
    <row r="144" spans="2:89" ht="15" thickBot="1">
      <c r="B144" s="829" t="s">
        <v>632</v>
      </c>
      <c r="C144" s="830" t="s">
        <v>422</v>
      </c>
      <c r="D144" s="831" t="s">
        <v>633</v>
      </c>
      <c r="E144" s="832" t="s">
        <v>146</v>
      </c>
      <c r="F144" s="833">
        <v>2</v>
      </c>
      <c r="G144" s="805">
        <f t="shared" si="68"/>
        <v>0.42</v>
      </c>
      <c r="H144" s="805">
        <f t="shared" si="68"/>
        <v>0.42</v>
      </c>
      <c r="I144" s="805">
        <f t="shared" si="68"/>
        <v>0.42</v>
      </c>
      <c r="J144" s="805">
        <f t="shared" si="68"/>
        <v>0.42</v>
      </c>
      <c r="K144" s="805">
        <f t="shared" si="68"/>
        <v>0.42</v>
      </c>
      <c r="L144" s="805">
        <f t="shared" si="68"/>
        <v>0.42</v>
      </c>
      <c r="M144" s="834">
        <f t="shared" si="68"/>
        <v>0.42</v>
      </c>
      <c r="N144" s="834">
        <f t="shared" si="68"/>
        <v>0.42</v>
      </c>
      <c r="O144" s="834">
        <f t="shared" si="68"/>
        <v>0.42</v>
      </c>
      <c r="P144" s="834">
        <f t="shared" si="68"/>
        <v>0.42</v>
      </c>
      <c r="Q144" s="834">
        <f t="shared" si="68"/>
        <v>0.42</v>
      </c>
      <c r="R144" s="834">
        <f t="shared" si="68"/>
        <v>0.42</v>
      </c>
      <c r="S144" s="834">
        <f t="shared" si="68"/>
        <v>0.42</v>
      </c>
      <c r="T144" s="834">
        <f t="shared" si="68"/>
        <v>0.42</v>
      </c>
      <c r="U144" s="834">
        <f t="shared" si="68"/>
        <v>0.42</v>
      </c>
      <c r="V144" s="834">
        <f t="shared" si="68"/>
        <v>0.42</v>
      </c>
      <c r="W144" s="834">
        <f t="shared" si="68"/>
        <v>0.42</v>
      </c>
      <c r="X144" s="834">
        <f t="shared" si="68"/>
        <v>0.42</v>
      </c>
      <c r="Y144" s="834">
        <f t="shared" si="68"/>
        <v>0.42</v>
      </c>
      <c r="Z144" s="834">
        <f t="shared" si="68"/>
        <v>0.42</v>
      </c>
      <c r="AA144" s="834">
        <f t="shared" si="68"/>
        <v>0.42</v>
      </c>
      <c r="AB144" s="834">
        <f t="shared" si="68"/>
        <v>0.42</v>
      </c>
      <c r="AC144" s="834">
        <f t="shared" si="68"/>
        <v>0.42</v>
      </c>
      <c r="AD144" s="834">
        <f t="shared" si="68"/>
        <v>0.42</v>
      </c>
      <c r="AE144" s="834">
        <f t="shared" si="68"/>
        <v>0.42</v>
      </c>
      <c r="AF144" s="834">
        <f t="shared" si="68"/>
        <v>0.42</v>
      </c>
      <c r="AG144" s="834">
        <f t="shared" si="68"/>
        <v>0.42</v>
      </c>
      <c r="AH144" s="834">
        <f t="shared" si="68"/>
        <v>0.42</v>
      </c>
      <c r="AI144" s="834">
        <f t="shared" si="68"/>
        <v>0.42</v>
      </c>
      <c r="AJ144" s="834">
        <f t="shared" si="68"/>
        <v>0.42</v>
      </c>
      <c r="AK144" s="834">
        <f t="shared" si="68"/>
        <v>0.42</v>
      </c>
      <c r="AL144" s="834">
        <f t="shared" si="68"/>
        <v>0.42</v>
      </c>
      <c r="AM144" s="834">
        <f t="shared" si="68"/>
        <v>0.42</v>
      </c>
      <c r="AN144" s="834">
        <f t="shared" si="68"/>
        <v>0.42</v>
      </c>
      <c r="AO144" s="834">
        <f t="shared" si="68"/>
        <v>0.42</v>
      </c>
      <c r="AP144" s="834">
        <f t="shared" si="68"/>
        <v>0.42</v>
      </c>
      <c r="AQ144" s="834">
        <f t="shared" si="68"/>
        <v>0.42</v>
      </c>
      <c r="AR144" s="834">
        <f t="shared" si="68"/>
        <v>0.42</v>
      </c>
      <c r="AS144" s="834">
        <f t="shared" si="68"/>
        <v>0.42</v>
      </c>
      <c r="AT144" s="834">
        <f t="shared" si="68"/>
        <v>0.42</v>
      </c>
      <c r="AU144" s="834">
        <f t="shared" si="68"/>
        <v>0.42</v>
      </c>
      <c r="AV144" s="834">
        <f t="shared" si="68"/>
        <v>0.42</v>
      </c>
      <c r="AW144" s="834">
        <f t="shared" si="68"/>
        <v>0.42</v>
      </c>
      <c r="AX144" s="834">
        <f t="shared" si="68"/>
        <v>0.42</v>
      </c>
      <c r="AY144" s="834">
        <f t="shared" si="68"/>
        <v>0.42</v>
      </c>
      <c r="AZ144" s="834">
        <f t="shared" si="68"/>
        <v>0.42</v>
      </c>
      <c r="BA144" s="834">
        <f t="shared" si="68"/>
        <v>0.42</v>
      </c>
      <c r="BB144" s="834">
        <f t="shared" si="68"/>
        <v>0.42</v>
      </c>
      <c r="BC144" s="834">
        <f t="shared" si="68"/>
        <v>0.42</v>
      </c>
      <c r="BD144" s="834">
        <f t="shared" si="68"/>
        <v>0.42</v>
      </c>
      <c r="BE144" s="834">
        <f t="shared" si="68"/>
        <v>0.42</v>
      </c>
      <c r="BF144" s="834">
        <f t="shared" si="68"/>
        <v>0.42</v>
      </c>
      <c r="BG144" s="834">
        <f t="shared" si="68"/>
        <v>0.42</v>
      </c>
      <c r="BH144" s="834">
        <f t="shared" si="68"/>
        <v>0.42</v>
      </c>
      <c r="BI144" s="834">
        <f t="shared" si="68"/>
        <v>0.42</v>
      </c>
      <c r="BJ144" s="834">
        <f t="shared" si="68"/>
        <v>0.42</v>
      </c>
      <c r="BK144" s="834">
        <f t="shared" si="68"/>
        <v>0.42</v>
      </c>
      <c r="BL144" s="834">
        <f t="shared" si="68"/>
        <v>0.42</v>
      </c>
      <c r="BM144" s="834">
        <f t="shared" si="68"/>
        <v>0.42</v>
      </c>
      <c r="BN144" s="834">
        <f t="shared" si="68"/>
        <v>0.42</v>
      </c>
      <c r="BO144" s="834">
        <f t="shared" si="68"/>
        <v>0.42</v>
      </c>
      <c r="BP144" s="834">
        <f t="shared" si="68"/>
        <v>0.42</v>
      </c>
      <c r="BQ144" s="834">
        <f t="shared" si="68"/>
        <v>0.42</v>
      </c>
      <c r="BR144" s="834">
        <f t="shared" si="68"/>
        <v>0.42</v>
      </c>
      <c r="BS144" s="834">
        <f t="shared" si="69"/>
        <v>0.42</v>
      </c>
      <c r="BT144" s="834">
        <f t="shared" si="69"/>
        <v>0.42</v>
      </c>
      <c r="BU144" s="834">
        <f t="shared" si="69"/>
        <v>0.42</v>
      </c>
      <c r="BV144" s="834">
        <f t="shared" si="69"/>
        <v>0.42</v>
      </c>
      <c r="BW144" s="834">
        <f t="shared" si="69"/>
        <v>0.42</v>
      </c>
      <c r="BX144" s="834">
        <f t="shared" si="69"/>
        <v>0.42</v>
      </c>
      <c r="BY144" s="834">
        <f t="shared" si="69"/>
        <v>0.42</v>
      </c>
      <c r="BZ144" s="834">
        <f t="shared" si="69"/>
        <v>0.42</v>
      </c>
      <c r="CA144" s="834">
        <f t="shared" si="69"/>
        <v>0.42</v>
      </c>
      <c r="CB144" s="834">
        <f t="shared" si="69"/>
        <v>0.42</v>
      </c>
      <c r="CC144" s="834">
        <f t="shared" si="69"/>
        <v>0.42</v>
      </c>
      <c r="CD144" s="834">
        <f t="shared" si="69"/>
        <v>0.42</v>
      </c>
      <c r="CE144" s="834">
        <f t="shared" si="69"/>
        <v>0.42</v>
      </c>
      <c r="CF144" s="834">
        <f t="shared" si="69"/>
        <v>0.42</v>
      </c>
      <c r="CG144" s="834">
        <f t="shared" si="69"/>
        <v>0.42</v>
      </c>
      <c r="CH144" s="834">
        <f t="shared" si="69"/>
        <v>0.42</v>
      </c>
      <c r="CI144" s="835">
        <f t="shared" si="69"/>
        <v>0.42</v>
      </c>
      <c r="CJ144" s="1557"/>
      <c r="CK144" s="1404"/>
    </row>
    <row r="145" spans="2:89">
      <c r="B145" s="782" t="s">
        <v>634</v>
      </c>
      <c r="C145" s="783" t="s">
        <v>424</v>
      </c>
      <c r="D145" s="784" t="s">
        <v>635</v>
      </c>
      <c r="E145" s="785" t="s">
        <v>146</v>
      </c>
      <c r="F145" s="786">
        <v>2</v>
      </c>
      <c r="G145" s="811">
        <f t="shared" si="68"/>
        <v>0.74</v>
      </c>
      <c r="H145" s="811">
        <f t="shared" si="68"/>
        <v>0.74</v>
      </c>
      <c r="I145" s="811">
        <f t="shared" si="68"/>
        <v>0.74</v>
      </c>
      <c r="J145" s="811">
        <f t="shared" si="68"/>
        <v>0.74</v>
      </c>
      <c r="K145" s="811">
        <f t="shared" si="68"/>
        <v>0.74</v>
      </c>
      <c r="L145" s="811">
        <f t="shared" si="68"/>
        <v>0.74</v>
      </c>
      <c r="M145" s="812">
        <f t="shared" si="68"/>
        <v>0.74</v>
      </c>
      <c r="N145" s="812">
        <f t="shared" si="68"/>
        <v>0.74</v>
      </c>
      <c r="O145" s="812">
        <f t="shared" si="68"/>
        <v>0.74</v>
      </c>
      <c r="P145" s="812">
        <f t="shared" si="68"/>
        <v>0.74</v>
      </c>
      <c r="Q145" s="812">
        <f t="shared" si="68"/>
        <v>0.74</v>
      </c>
      <c r="R145" s="812">
        <f t="shared" si="68"/>
        <v>0.74</v>
      </c>
      <c r="S145" s="812">
        <f t="shared" si="68"/>
        <v>0.74</v>
      </c>
      <c r="T145" s="812">
        <f t="shared" si="68"/>
        <v>0.74</v>
      </c>
      <c r="U145" s="812">
        <f t="shared" si="68"/>
        <v>0.74</v>
      </c>
      <c r="V145" s="812">
        <f t="shared" si="68"/>
        <v>0.74</v>
      </c>
      <c r="W145" s="812">
        <f t="shared" si="68"/>
        <v>0.74</v>
      </c>
      <c r="X145" s="812">
        <f t="shared" si="68"/>
        <v>0.74</v>
      </c>
      <c r="Y145" s="812">
        <f t="shared" si="68"/>
        <v>0.74</v>
      </c>
      <c r="Z145" s="812">
        <f t="shared" si="68"/>
        <v>0.74</v>
      </c>
      <c r="AA145" s="812">
        <f t="shared" si="68"/>
        <v>0.74</v>
      </c>
      <c r="AB145" s="812">
        <f t="shared" si="68"/>
        <v>0.74</v>
      </c>
      <c r="AC145" s="812">
        <f t="shared" si="68"/>
        <v>0.74</v>
      </c>
      <c r="AD145" s="812">
        <f t="shared" si="68"/>
        <v>0.74</v>
      </c>
      <c r="AE145" s="812">
        <f t="shared" si="68"/>
        <v>0.74</v>
      </c>
      <c r="AF145" s="812">
        <f t="shared" si="68"/>
        <v>0.74</v>
      </c>
      <c r="AG145" s="812">
        <f t="shared" si="68"/>
        <v>0.74</v>
      </c>
      <c r="AH145" s="812">
        <f t="shared" si="68"/>
        <v>0.74</v>
      </c>
      <c r="AI145" s="812">
        <f t="shared" si="68"/>
        <v>0.74</v>
      </c>
      <c r="AJ145" s="812">
        <f t="shared" si="68"/>
        <v>0.74</v>
      </c>
      <c r="AK145" s="812">
        <f t="shared" si="68"/>
        <v>0.74</v>
      </c>
      <c r="AL145" s="812">
        <f t="shared" si="68"/>
        <v>0.74</v>
      </c>
      <c r="AM145" s="812">
        <f t="shared" si="68"/>
        <v>0.74</v>
      </c>
      <c r="AN145" s="812">
        <f t="shared" si="68"/>
        <v>0.74</v>
      </c>
      <c r="AO145" s="812">
        <f t="shared" si="68"/>
        <v>0.74</v>
      </c>
      <c r="AP145" s="812">
        <f t="shared" si="68"/>
        <v>0.74</v>
      </c>
      <c r="AQ145" s="812">
        <f t="shared" si="68"/>
        <v>0.74</v>
      </c>
      <c r="AR145" s="812">
        <f t="shared" si="68"/>
        <v>0.74</v>
      </c>
      <c r="AS145" s="812">
        <f t="shared" si="68"/>
        <v>0.74</v>
      </c>
      <c r="AT145" s="812">
        <f t="shared" si="68"/>
        <v>0.74</v>
      </c>
      <c r="AU145" s="812">
        <f t="shared" si="68"/>
        <v>0.74</v>
      </c>
      <c r="AV145" s="812">
        <f t="shared" si="68"/>
        <v>0.74</v>
      </c>
      <c r="AW145" s="812">
        <f t="shared" si="68"/>
        <v>0.74</v>
      </c>
      <c r="AX145" s="812">
        <f t="shared" si="68"/>
        <v>0.74</v>
      </c>
      <c r="AY145" s="812">
        <f t="shared" si="68"/>
        <v>0.74</v>
      </c>
      <c r="AZ145" s="812">
        <f t="shared" si="68"/>
        <v>0.74</v>
      </c>
      <c r="BA145" s="812">
        <f t="shared" si="68"/>
        <v>0.74</v>
      </c>
      <c r="BB145" s="812">
        <f t="shared" si="68"/>
        <v>0.74</v>
      </c>
      <c r="BC145" s="812">
        <f t="shared" si="68"/>
        <v>0.74</v>
      </c>
      <c r="BD145" s="812">
        <f t="shared" si="68"/>
        <v>0.74</v>
      </c>
      <c r="BE145" s="812">
        <f t="shared" si="68"/>
        <v>0.74</v>
      </c>
      <c r="BF145" s="812">
        <f t="shared" si="68"/>
        <v>0.74</v>
      </c>
      <c r="BG145" s="812">
        <f t="shared" si="68"/>
        <v>0.74</v>
      </c>
      <c r="BH145" s="812">
        <f t="shared" si="68"/>
        <v>0.74</v>
      </c>
      <c r="BI145" s="812">
        <f t="shared" si="68"/>
        <v>0.74</v>
      </c>
      <c r="BJ145" s="812">
        <f t="shared" si="68"/>
        <v>0.74</v>
      </c>
      <c r="BK145" s="812">
        <f t="shared" si="68"/>
        <v>0.74</v>
      </c>
      <c r="BL145" s="812">
        <f t="shared" si="68"/>
        <v>0.74</v>
      </c>
      <c r="BM145" s="812">
        <f t="shared" si="68"/>
        <v>0.74</v>
      </c>
      <c r="BN145" s="812">
        <f t="shared" si="68"/>
        <v>0.74</v>
      </c>
      <c r="BO145" s="812">
        <f t="shared" si="68"/>
        <v>0.74</v>
      </c>
      <c r="BP145" s="812">
        <f t="shared" si="68"/>
        <v>0.74</v>
      </c>
      <c r="BQ145" s="812">
        <f t="shared" si="68"/>
        <v>0.74</v>
      </c>
      <c r="BR145" s="812">
        <f t="shared" si="68"/>
        <v>0.74</v>
      </c>
      <c r="BS145" s="812">
        <f t="shared" si="69"/>
        <v>0.74</v>
      </c>
      <c r="BT145" s="812">
        <f t="shared" si="69"/>
        <v>0.74</v>
      </c>
      <c r="BU145" s="812">
        <f t="shared" si="69"/>
        <v>0.74</v>
      </c>
      <c r="BV145" s="812">
        <f t="shared" si="69"/>
        <v>0.74</v>
      </c>
      <c r="BW145" s="812">
        <f t="shared" si="69"/>
        <v>0.74</v>
      </c>
      <c r="BX145" s="812">
        <f t="shared" si="69"/>
        <v>0.74</v>
      </c>
      <c r="BY145" s="812">
        <f t="shared" si="69"/>
        <v>0.74</v>
      </c>
      <c r="BZ145" s="812">
        <f t="shared" si="69"/>
        <v>0.74</v>
      </c>
      <c r="CA145" s="812">
        <f t="shared" si="69"/>
        <v>0.74</v>
      </c>
      <c r="CB145" s="812">
        <f t="shared" si="69"/>
        <v>0.74</v>
      </c>
      <c r="CC145" s="812">
        <f t="shared" si="69"/>
        <v>0.74</v>
      </c>
      <c r="CD145" s="812">
        <f t="shared" si="69"/>
        <v>0.74</v>
      </c>
      <c r="CE145" s="812">
        <f t="shared" si="69"/>
        <v>0.74</v>
      </c>
      <c r="CF145" s="812">
        <f t="shared" si="69"/>
        <v>0.74</v>
      </c>
      <c r="CG145" s="812">
        <f t="shared" si="69"/>
        <v>0.74</v>
      </c>
      <c r="CH145" s="812">
        <f t="shared" si="69"/>
        <v>0.74</v>
      </c>
      <c r="CI145" s="813">
        <f t="shared" si="69"/>
        <v>0.74</v>
      </c>
      <c r="CJ145" s="1557"/>
      <c r="CK145" s="1404"/>
    </row>
    <row r="146" spans="2:89">
      <c r="B146" s="796" t="s">
        <v>636</v>
      </c>
      <c r="C146" s="797" t="s">
        <v>426</v>
      </c>
      <c r="D146" s="791" t="s">
        <v>637</v>
      </c>
      <c r="E146" s="792" t="s">
        <v>146</v>
      </c>
      <c r="F146" s="793">
        <v>2</v>
      </c>
      <c r="G146" s="633">
        <f t="shared" si="68"/>
        <v>0.11</v>
      </c>
      <c r="H146" s="633">
        <f t="shared" si="68"/>
        <v>0.11</v>
      </c>
      <c r="I146" s="633">
        <f t="shared" si="68"/>
        <v>0.11</v>
      </c>
      <c r="J146" s="633">
        <f t="shared" si="68"/>
        <v>0.11</v>
      </c>
      <c r="K146" s="633">
        <f t="shared" si="68"/>
        <v>0.11</v>
      </c>
      <c r="L146" s="633">
        <f t="shared" si="68"/>
        <v>0.11</v>
      </c>
      <c r="M146" s="794">
        <f t="shared" ref="M146:AR146" si="70">M56+M114</f>
        <v>0.11</v>
      </c>
      <c r="N146" s="794">
        <f t="shared" si="70"/>
        <v>0.11</v>
      </c>
      <c r="O146" s="794">
        <f t="shared" si="70"/>
        <v>0.11</v>
      </c>
      <c r="P146" s="794">
        <f t="shared" si="70"/>
        <v>0.11</v>
      </c>
      <c r="Q146" s="794">
        <f t="shared" si="70"/>
        <v>0.11</v>
      </c>
      <c r="R146" s="794">
        <f t="shared" si="70"/>
        <v>0.11</v>
      </c>
      <c r="S146" s="794">
        <f t="shared" si="70"/>
        <v>0.11</v>
      </c>
      <c r="T146" s="794">
        <f t="shared" si="70"/>
        <v>0.11</v>
      </c>
      <c r="U146" s="794">
        <f t="shared" si="70"/>
        <v>0.11</v>
      </c>
      <c r="V146" s="794">
        <f t="shared" si="70"/>
        <v>0.11</v>
      </c>
      <c r="W146" s="794">
        <f t="shared" si="70"/>
        <v>0.11</v>
      </c>
      <c r="X146" s="794">
        <f t="shared" si="70"/>
        <v>0.11</v>
      </c>
      <c r="Y146" s="794">
        <f t="shared" si="70"/>
        <v>0.11</v>
      </c>
      <c r="Z146" s="794">
        <f t="shared" si="70"/>
        <v>0.11</v>
      </c>
      <c r="AA146" s="794">
        <f t="shared" si="70"/>
        <v>0.11</v>
      </c>
      <c r="AB146" s="794">
        <f t="shared" si="70"/>
        <v>0.11</v>
      </c>
      <c r="AC146" s="794">
        <f t="shared" si="70"/>
        <v>0.11</v>
      </c>
      <c r="AD146" s="794">
        <f t="shared" si="70"/>
        <v>0.11</v>
      </c>
      <c r="AE146" s="794">
        <f t="shared" si="70"/>
        <v>0.11</v>
      </c>
      <c r="AF146" s="794">
        <f t="shared" si="70"/>
        <v>0.11</v>
      </c>
      <c r="AG146" s="794">
        <f t="shared" si="70"/>
        <v>0.11</v>
      </c>
      <c r="AH146" s="794">
        <f t="shared" si="70"/>
        <v>0.11</v>
      </c>
      <c r="AI146" s="794">
        <f t="shared" si="70"/>
        <v>0.11</v>
      </c>
      <c r="AJ146" s="794">
        <f t="shared" si="70"/>
        <v>0.11</v>
      </c>
      <c r="AK146" s="794">
        <f t="shared" si="70"/>
        <v>0.11</v>
      </c>
      <c r="AL146" s="794">
        <f t="shared" si="70"/>
        <v>0.11</v>
      </c>
      <c r="AM146" s="794">
        <f t="shared" si="70"/>
        <v>0.11</v>
      </c>
      <c r="AN146" s="794">
        <f t="shared" si="70"/>
        <v>0.11</v>
      </c>
      <c r="AO146" s="794">
        <f t="shared" si="70"/>
        <v>0.11</v>
      </c>
      <c r="AP146" s="794">
        <f t="shared" si="70"/>
        <v>0.11</v>
      </c>
      <c r="AQ146" s="794">
        <f t="shared" si="70"/>
        <v>0.11</v>
      </c>
      <c r="AR146" s="794">
        <f t="shared" si="70"/>
        <v>0.11</v>
      </c>
      <c r="AS146" s="794">
        <f t="shared" si="68"/>
        <v>0.11</v>
      </c>
      <c r="AT146" s="794">
        <f t="shared" si="68"/>
        <v>0.11</v>
      </c>
      <c r="AU146" s="794">
        <f t="shared" si="68"/>
        <v>0.11</v>
      </c>
      <c r="AV146" s="794">
        <f t="shared" si="68"/>
        <v>0.11</v>
      </c>
      <c r="AW146" s="794">
        <f t="shared" si="68"/>
        <v>0.11</v>
      </c>
      <c r="AX146" s="794">
        <f t="shared" si="68"/>
        <v>0.11</v>
      </c>
      <c r="AY146" s="794">
        <f t="shared" si="68"/>
        <v>0.11</v>
      </c>
      <c r="AZ146" s="794">
        <f t="shared" si="68"/>
        <v>0.11</v>
      </c>
      <c r="BA146" s="794">
        <f t="shared" si="68"/>
        <v>0.11</v>
      </c>
      <c r="BB146" s="794">
        <f t="shared" si="68"/>
        <v>0.11</v>
      </c>
      <c r="BC146" s="794">
        <f t="shared" si="68"/>
        <v>0.11</v>
      </c>
      <c r="BD146" s="794">
        <f t="shared" si="68"/>
        <v>0.11</v>
      </c>
      <c r="BE146" s="794">
        <f t="shared" si="68"/>
        <v>0.11</v>
      </c>
      <c r="BF146" s="794">
        <f t="shared" si="68"/>
        <v>0.11</v>
      </c>
      <c r="BG146" s="794">
        <f t="shared" si="68"/>
        <v>0.11</v>
      </c>
      <c r="BH146" s="794">
        <f t="shared" si="68"/>
        <v>0.11</v>
      </c>
      <c r="BI146" s="794">
        <f t="shared" si="68"/>
        <v>0.11</v>
      </c>
      <c r="BJ146" s="794">
        <f t="shared" si="68"/>
        <v>0.11</v>
      </c>
      <c r="BK146" s="794">
        <f t="shared" si="68"/>
        <v>0.11</v>
      </c>
      <c r="BL146" s="794">
        <f t="shared" si="68"/>
        <v>0.11</v>
      </c>
      <c r="BM146" s="794">
        <f t="shared" si="68"/>
        <v>0.11</v>
      </c>
      <c r="BN146" s="794">
        <f t="shared" si="68"/>
        <v>0.11</v>
      </c>
      <c r="BO146" s="794">
        <f t="shared" si="68"/>
        <v>0.11</v>
      </c>
      <c r="BP146" s="794">
        <f t="shared" si="68"/>
        <v>0.11</v>
      </c>
      <c r="BQ146" s="794">
        <f t="shared" si="68"/>
        <v>0.11</v>
      </c>
      <c r="BR146" s="794">
        <f t="shared" si="68"/>
        <v>0.11</v>
      </c>
      <c r="BS146" s="794">
        <f t="shared" si="69"/>
        <v>0.11</v>
      </c>
      <c r="BT146" s="794">
        <f t="shared" si="69"/>
        <v>0.11</v>
      </c>
      <c r="BU146" s="794">
        <f t="shared" si="69"/>
        <v>0.11</v>
      </c>
      <c r="BV146" s="794">
        <f t="shared" si="69"/>
        <v>0.11</v>
      </c>
      <c r="BW146" s="794">
        <f t="shared" si="69"/>
        <v>0.11</v>
      </c>
      <c r="BX146" s="794">
        <f t="shared" si="69"/>
        <v>0.11</v>
      </c>
      <c r="BY146" s="794">
        <f t="shared" si="69"/>
        <v>0.11</v>
      </c>
      <c r="BZ146" s="794">
        <f t="shared" si="69"/>
        <v>0.11</v>
      </c>
      <c r="CA146" s="794">
        <f t="shared" si="69"/>
        <v>0.11</v>
      </c>
      <c r="CB146" s="794">
        <f t="shared" si="69"/>
        <v>0.11</v>
      </c>
      <c r="CC146" s="794">
        <f t="shared" si="69"/>
        <v>0.11</v>
      </c>
      <c r="CD146" s="794">
        <f t="shared" si="69"/>
        <v>0.11</v>
      </c>
      <c r="CE146" s="794">
        <f t="shared" si="69"/>
        <v>0.11</v>
      </c>
      <c r="CF146" s="794">
        <f t="shared" si="69"/>
        <v>0.11</v>
      </c>
      <c r="CG146" s="794">
        <f t="shared" si="69"/>
        <v>0.11</v>
      </c>
      <c r="CH146" s="794">
        <f t="shared" si="69"/>
        <v>0.11</v>
      </c>
      <c r="CI146" s="795">
        <f t="shared" si="69"/>
        <v>0.11</v>
      </c>
      <c r="CJ146" s="1557"/>
      <c r="CK146" s="1404"/>
    </row>
    <row r="147" spans="2:89">
      <c r="B147" s="796" t="s">
        <v>638</v>
      </c>
      <c r="C147" s="797" t="s">
        <v>428</v>
      </c>
      <c r="D147" s="791" t="s">
        <v>639</v>
      </c>
      <c r="E147" s="792" t="s">
        <v>146</v>
      </c>
      <c r="F147" s="793">
        <v>2</v>
      </c>
      <c r="G147" s="633">
        <f t="shared" ref="G147:BR150" si="71">G57+G115</f>
        <v>7.31</v>
      </c>
      <c r="H147" s="633">
        <f t="shared" si="71"/>
        <v>7.69</v>
      </c>
      <c r="I147" s="633">
        <f t="shared" si="71"/>
        <v>8.08</v>
      </c>
      <c r="J147" s="633">
        <f t="shared" si="71"/>
        <v>8.43</v>
      </c>
      <c r="K147" s="633">
        <f t="shared" si="71"/>
        <v>8.7799999999999994</v>
      </c>
      <c r="L147" s="633">
        <f t="shared" si="71"/>
        <v>9.14</v>
      </c>
      <c r="M147" s="794">
        <f t="shared" si="71"/>
        <v>10.197000000000001</v>
      </c>
      <c r="N147" s="794">
        <f t="shared" si="71"/>
        <v>10.904</v>
      </c>
      <c r="O147" s="794">
        <f t="shared" si="71"/>
        <v>11.611000000000001</v>
      </c>
      <c r="P147" s="794">
        <f t="shared" si="71"/>
        <v>12.318000000000001</v>
      </c>
      <c r="Q147" s="794">
        <f t="shared" si="71"/>
        <v>13.025</v>
      </c>
      <c r="R147" s="794">
        <f t="shared" si="71"/>
        <v>13.667999999999999</v>
      </c>
      <c r="S147" s="794">
        <f t="shared" si="71"/>
        <v>14.321000000000002</v>
      </c>
      <c r="T147" s="794">
        <f t="shared" si="71"/>
        <v>14.964</v>
      </c>
      <c r="U147" s="794">
        <f t="shared" si="71"/>
        <v>15.617000000000001</v>
      </c>
      <c r="V147" s="794">
        <f t="shared" si="71"/>
        <v>16.260000000000002</v>
      </c>
      <c r="W147" s="794">
        <f t="shared" si="71"/>
        <v>15.96</v>
      </c>
      <c r="X147" s="794">
        <f t="shared" si="71"/>
        <v>15.66</v>
      </c>
      <c r="Y147" s="794">
        <f t="shared" si="71"/>
        <v>15.360000000000001</v>
      </c>
      <c r="Z147" s="794">
        <f t="shared" si="71"/>
        <v>15.06</v>
      </c>
      <c r="AA147" s="794">
        <f t="shared" si="71"/>
        <v>14.760000000000002</v>
      </c>
      <c r="AB147" s="794">
        <f t="shared" si="71"/>
        <v>14.34</v>
      </c>
      <c r="AC147" s="794">
        <f t="shared" si="71"/>
        <v>13.98</v>
      </c>
      <c r="AD147" s="794">
        <f t="shared" si="71"/>
        <v>13.49</v>
      </c>
      <c r="AE147" s="794">
        <f t="shared" si="71"/>
        <v>13.190000000000001</v>
      </c>
      <c r="AF147" s="794">
        <f t="shared" si="71"/>
        <v>12.8</v>
      </c>
      <c r="AG147" s="794">
        <f t="shared" si="71"/>
        <v>12.8</v>
      </c>
      <c r="AH147" s="794">
        <f t="shared" si="71"/>
        <v>12.8</v>
      </c>
      <c r="AI147" s="794">
        <f t="shared" si="71"/>
        <v>12.8</v>
      </c>
      <c r="AJ147" s="794">
        <f t="shared" si="71"/>
        <v>12.8</v>
      </c>
      <c r="AK147" s="794">
        <f t="shared" si="71"/>
        <v>12.8</v>
      </c>
      <c r="AL147" s="794">
        <f t="shared" si="71"/>
        <v>12.8</v>
      </c>
      <c r="AM147" s="794">
        <f t="shared" si="71"/>
        <v>12.8</v>
      </c>
      <c r="AN147" s="794">
        <f t="shared" si="71"/>
        <v>12.8</v>
      </c>
      <c r="AO147" s="794">
        <f t="shared" si="71"/>
        <v>12.8</v>
      </c>
      <c r="AP147" s="794">
        <f t="shared" si="71"/>
        <v>12.8</v>
      </c>
      <c r="AQ147" s="794">
        <f t="shared" si="71"/>
        <v>12.8</v>
      </c>
      <c r="AR147" s="794">
        <f t="shared" si="71"/>
        <v>12.8</v>
      </c>
      <c r="AS147" s="794">
        <f t="shared" si="71"/>
        <v>12.8</v>
      </c>
      <c r="AT147" s="794">
        <f t="shared" si="71"/>
        <v>12.8</v>
      </c>
      <c r="AU147" s="794">
        <f t="shared" si="71"/>
        <v>12.8</v>
      </c>
      <c r="AV147" s="794">
        <f t="shared" si="71"/>
        <v>12.8</v>
      </c>
      <c r="AW147" s="794">
        <f t="shared" si="71"/>
        <v>12.8</v>
      </c>
      <c r="AX147" s="794">
        <f t="shared" si="71"/>
        <v>12.8</v>
      </c>
      <c r="AY147" s="794">
        <f t="shared" si="71"/>
        <v>12.8</v>
      </c>
      <c r="AZ147" s="794">
        <f t="shared" si="71"/>
        <v>12.8</v>
      </c>
      <c r="BA147" s="794">
        <f t="shared" si="71"/>
        <v>12.8</v>
      </c>
      <c r="BB147" s="794">
        <f t="shared" si="71"/>
        <v>12.8</v>
      </c>
      <c r="BC147" s="794">
        <f t="shared" si="71"/>
        <v>12.8</v>
      </c>
      <c r="BD147" s="794">
        <f t="shared" si="71"/>
        <v>12.8</v>
      </c>
      <c r="BE147" s="794">
        <f t="shared" si="71"/>
        <v>12.8</v>
      </c>
      <c r="BF147" s="794">
        <f t="shared" si="71"/>
        <v>12.8</v>
      </c>
      <c r="BG147" s="794">
        <f t="shared" si="71"/>
        <v>12.8</v>
      </c>
      <c r="BH147" s="794">
        <f t="shared" si="71"/>
        <v>12.8</v>
      </c>
      <c r="BI147" s="794">
        <f t="shared" si="71"/>
        <v>12.8</v>
      </c>
      <c r="BJ147" s="794">
        <f t="shared" si="71"/>
        <v>12.8</v>
      </c>
      <c r="BK147" s="794">
        <f t="shared" si="71"/>
        <v>12.8</v>
      </c>
      <c r="BL147" s="794">
        <f t="shared" si="71"/>
        <v>12.8</v>
      </c>
      <c r="BM147" s="794">
        <f t="shared" si="71"/>
        <v>12.8</v>
      </c>
      <c r="BN147" s="794">
        <f t="shared" si="71"/>
        <v>12.8</v>
      </c>
      <c r="BO147" s="794">
        <f t="shared" si="71"/>
        <v>12.8</v>
      </c>
      <c r="BP147" s="794">
        <f t="shared" si="71"/>
        <v>12.8</v>
      </c>
      <c r="BQ147" s="794">
        <f t="shared" si="71"/>
        <v>12.8</v>
      </c>
      <c r="BR147" s="794">
        <f t="shared" si="71"/>
        <v>12.8</v>
      </c>
      <c r="BS147" s="794">
        <f t="shared" si="69"/>
        <v>12.8</v>
      </c>
      <c r="BT147" s="794">
        <f t="shared" si="69"/>
        <v>12.8</v>
      </c>
      <c r="BU147" s="794">
        <f t="shared" si="69"/>
        <v>12.8</v>
      </c>
      <c r="BV147" s="794">
        <f t="shared" si="69"/>
        <v>12.8</v>
      </c>
      <c r="BW147" s="794">
        <f t="shared" si="69"/>
        <v>12.8</v>
      </c>
      <c r="BX147" s="794">
        <f t="shared" si="69"/>
        <v>12.8</v>
      </c>
      <c r="BY147" s="794">
        <f t="shared" si="69"/>
        <v>12.8</v>
      </c>
      <c r="BZ147" s="794">
        <f t="shared" si="69"/>
        <v>12.8</v>
      </c>
      <c r="CA147" s="794">
        <f t="shared" si="69"/>
        <v>12.8</v>
      </c>
      <c r="CB147" s="794">
        <f t="shared" si="69"/>
        <v>12.8</v>
      </c>
      <c r="CC147" s="794">
        <f t="shared" si="69"/>
        <v>12.8</v>
      </c>
      <c r="CD147" s="794">
        <f t="shared" si="69"/>
        <v>12.8</v>
      </c>
      <c r="CE147" s="794">
        <f t="shared" si="69"/>
        <v>12.8</v>
      </c>
      <c r="CF147" s="794">
        <f t="shared" si="69"/>
        <v>12.8</v>
      </c>
      <c r="CG147" s="794">
        <f t="shared" si="69"/>
        <v>12.8</v>
      </c>
      <c r="CH147" s="794">
        <f t="shared" si="69"/>
        <v>12.8</v>
      </c>
      <c r="CI147" s="795">
        <f t="shared" si="69"/>
        <v>12.8</v>
      </c>
      <c r="CJ147" s="1557"/>
      <c r="CK147" s="1404"/>
    </row>
    <row r="148" spans="2:89">
      <c r="B148" s="796" t="s">
        <v>640</v>
      </c>
      <c r="C148" s="797" t="s">
        <v>430</v>
      </c>
      <c r="D148" s="791" t="s">
        <v>641</v>
      </c>
      <c r="E148" s="792" t="s">
        <v>146</v>
      </c>
      <c r="F148" s="793">
        <v>2</v>
      </c>
      <c r="G148" s="633">
        <f t="shared" si="71"/>
        <v>11.36</v>
      </c>
      <c r="H148" s="633">
        <f t="shared" si="71"/>
        <v>11.17</v>
      </c>
      <c r="I148" s="633">
        <f t="shared" si="71"/>
        <v>10.98</v>
      </c>
      <c r="J148" s="633">
        <f t="shared" si="71"/>
        <v>10.79</v>
      </c>
      <c r="K148" s="633">
        <f t="shared" si="71"/>
        <v>10.6</v>
      </c>
      <c r="L148" s="633">
        <f t="shared" si="71"/>
        <v>10.42</v>
      </c>
      <c r="M148" s="794">
        <f t="shared" si="71"/>
        <v>9.3070000000000004</v>
      </c>
      <c r="N148" s="794">
        <f t="shared" si="71"/>
        <v>8.3840000000000003</v>
      </c>
      <c r="O148" s="794">
        <f t="shared" si="71"/>
        <v>7.4610000000000003</v>
      </c>
      <c r="P148" s="794">
        <f t="shared" si="71"/>
        <v>6.5380000000000003</v>
      </c>
      <c r="Q148" s="794">
        <f t="shared" si="71"/>
        <v>5.6150000000000002</v>
      </c>
      <c r="R148" s="794">
        <f t="shared" si="71"/>
        <v>4.6920000000000002</v>
      </c>
      <c r="S148" s="794">
        <f t="shared" si="71"/>
        <v>3.7690000000000001</v>
      </c>
      <c r="T148" s="794">
        <f t="shared" si="71"/>
        <v>2.8460000000000001</v>
      </c>
      <c r="U148" s="794">
        <f t="shared" si="71"/>
        <v>1.923</v>
      </c>
      <c r="V148" s="794">
        <f t="shared" si="71"/>
        <v>1</v>
      </c>
      <c r="W148" s="794">
        <f t="shared" si="71"/>
        <v>1</v>
      </c>
      <c r="X148" s="794">
        <f t="shared" si="71"/>
        <v>1</v>
      </c>
      <c r="Y148" s="794">
        <f t="shared" si="71"/>
        <v>1</v>
      </c>
      <c r="Z148" s="794">
        <f t="shared" si="71"/>
        <v>1</v>
      </c>
      <c r="AA148" s="794">
        <f t="shared" si="71"/>
        <v>1</v>
      </c>
      <c r="AB148" s="794">
        <f t="shared" si="71"/>
        <v>1</v>
      </c>
      <c r="AC148" s="794">
        <f t="shared" si="71"/>
        <v>1</v>
      </c>
      <c r="AD148" s="794">
        <f t="shared" si="71"/>
        <v>1</v>
      </c>
      <c r="AE148" s="794">
        <f t="shared" si="71"/>
        <v>1</v>
      </c>
      <c r="AF148" s="794">
        <f t="shared" si="71"/>
        <v>1</v>
      </c>
      <c r="AG148" s="794">
        <f t="shared" si="71"/>
        <v>1</v>
      </c>
      <c r="AH148" s="794">
        <f t="shared" si="71"/>
        <v>1</v>
      </c>
      <c r="AI148" s="794">
        <f t="shared" si="71"/>
        <v>1</v>
      </c>
      <c r="AJ148" s="794">
        <f t="shared" si="71"/>
        <v>1</v>
      </c>
      <c r="AK148" s="794">
        <f t="shared" si="71"/>
        <v>1</v>
      </c>
      <c r="AL148" s="794">
        <f t="shared" si="71"/>
        <v>1</v>
      </c>
      <c r="AM148" s="794">
        <f t="shared" si="71"/>
        <v>1</v>
      </c>
      <c r="AN148" s="794">
        <f t="shared" si="71"/>
        <v>1</v>
      </c>
      <c r="AO148" s="794">
        <f t="shared" si="71"/>
        <v>1</v>
      </c>
      <c r="AP148" s="794">
        <f t="shared" si="71"/>
        <v>1</v>
      </c>
      <c r="AQ148" s="794">
        <f t="shared" si="71"/>
        <v>1</v>
      </c>
      <c r="AR148" s="794">
        <f t="shared" si="71"/>
        <v>1</v>
      </c>
      <c r="AS148" s="794">
        <f t="shared" si="71"/>
        <v>1</v>
      </c>
      <c r="AT148" s="794">
        <f t="shared" si="71"/>
        <v>1</v>
      </c>
      <c r="AU148" s="794">
        <f t="shared" si="71"/>
        <v>1</v>
      </c>
      <c r="AV148" s="794">
        <f t="shared" si="71"/>
        <v>1</v>
      </c>
      <c r="AW148" s="794">
        <f t="shared" si="71"/>
        <v>1</v>
      </c>
      <c r="AX148" s="794">
        <f t="shared" si="71"/>
        <v>1</v>
      </c>
      <c r="AY148" s="794">
        <f t="shared" si="71"/>
        <v>1</v>
      </c>
      <c r="AZ148" s="794">
        <f t="shared" si="71"/>
        <v>1</v>
      </c>
      <c r="BA148" s="794">
        <f t="shared" si="71"/>
        <v>1</v>
      </c>
      <c r="BB148" s="794">
        <f t="shared" si="71"/>
        <v>1</v>
      </c>
      <c r="BC148" s="794">
        <f t="shared" si="71"/>
        <v>1</v>
      </c>
      <c r="BD148" s="794">
        <f t="shared" si="71"/>
        <v>1</v>
      </c>
      <c r="BE148" s="794">
        <f t="shared" si="71"/>
        <v>1</v>
      </c>
      <c r="BF148" s="794">
        <f t="shared" si="71"/>
        <v>1</v>
      </c>
      <c r="BG148" s="794">
        <f t="shared" si="71"/>
        <v>1</v>
      </c>
      <c r="BH148" s="794">
        <f t="shared" si="71"/>
        <v>1</v>
      </c>
      <c r="BI148" s="794">
        <f t="shared" si="71"/>
        <v>1</v>
      </c>
      <c r="BJ148" s="794">
        <f t="shared" si="71"/>
        <v>1</v>
      </c>
      <c r="BK148" s="794">
        <f t="shared" si="71"/>
        <v>1</v>
      </c>
      <c r="BL148" s="794">
        <f t="shared" si="71"/>
        <v>1</v>
      </c>
      <c r="BM148" s="794">
        <f t="shared" si="71"/>
        <v>1</v>
      </c>
      <c r="BN148" s="794">
        <f t="shared" si="71"/>
        <v>1</v>
      </c>
      <c r="BO148" s="794">
        <f t="shared" si="71"/>
        <v>1</v>
      </c>
      <c r="BP148" s="794">
        <f t="shared" si="71"/>
        <v>1</v>
      </c>
      <c r="BQ148" s="794">
        <f t="shared" si="71"/>
        <v>1</v>
      </c>
      <c r="BR148" s="794">
        <f t="shared" si="71"/>
        <v>1</v>
      </c>
      <c r="BS148" s="794">
        <f t="shared" si="69"/>
        <v>1</v>
      </c>
      <c r="BT148" s="794">
        <f t="shared" si="69"/>
        <v>1</v>
      </c>
      <c r="BU148" s="794">
        <f t="shared" si="69"/>
        <v>1</v>
      </c>
      <c r="BV148" s="794">
        <f t="shared" si="69"/>
        <v>1</v>
      </c>
      <c r="BW148" s="794">
        <f t="shared" si="69"/>
        <v>1</v>
      </c>
      <c r="BX148" s="794">
        <f t="shared" si="69"/>
        <v>1</v>
      </c>
      <c r="BY148" s="794">
        <f t="shared" si="69"/>
        <v>1</v>
      </c>
      <c r="BZ148" s="794">
        <f t="shared" si="69"/>
        <v>1</v>
      </c>
      <c r="CA148" s="794">
        <f t="shared" si="69"/>
        <v>1</v>
      </c>
      <c r="CB148" s="794">
        <f t="shared" si="69"/>
        <v>1</v>
      </c>
      <c r="CC148" s="794">
        <f t="shared" si="69"/>
        <v>1</v>
      </c>
      <c r="CD148" s="794">
        <f t="shared" si="69"/>
        <v>1</v>
      </c>
      <c r="CE148" s="794">
        <f t="shared" si="69"/>
        <v>1</v>
      </c>
      <c r="CF148" s="794">
        <f t="shared" si="69"/>
        <v>1</v>
      </c>
      <c r="CG148" s="794">
        <f t="shared" si="69"/>
        <v>1</v>
      </c>
      <c r="CH148" s="794">
        <f t="shared" si="69"/>
        <v>1</v>
      </c>
      <c r="CI148" s="795">
        <f t="shared" si="69"/>
        <v>1</v>
      </c>
      <c r="CJ148" s="1557"/>
      <c r="CK148" s="1404"/>
    </row>
    <row r="149" spans="2:89">
      <c r="B149" s="796" t="s">
        <v>642</v>
      </c>
      <c r="C149" s="797" t="s">
        <v>432</v>
      </c>
      <c r="D149" s="791" t="s">
        <v>643</v>
      </c>
      <c r="E149" s="792" t="s">
        <v>146</v>
      </c>
      <c r="F149" s="793">
        <v>2</v>
      </c>
      <c r="G149" s="633">
        <f t="shared" si="71"/>
        <v>0.98</v>
      </c>
      <c r="H149" s="633">
        <f t="shared" si="71"/>
        <v>0.98</v>
      </c>
      <c r="I149" s="633">
        <f t="shared" si="71"/>
        <v>0.98</v>
      </c>
      <c r="J149" s="633">
        <f t="shared" si="71"/>
        <v>0.98</v>
      </c>
      <c r="K149" s="633">
        <f t="shared" si="71"/>
        <v>0.98</v>
      </c>
      <c r="L149" s="633">
        <f t="shared" si="71"/>
        <v>0.98</v>
      </c>
      <c r="M149" s="794">
        <f t="shared" si="71"/>
        <v>0.98</v>
      </c>
      <c r="N149" s="794">
        <f t="shared" si="71"/>
        <v>0.98</v>
      </c>
      <c r="O149" s="794">
        <f t="shared" si="71"/>
        <v>0.98</v>
      </c>
      <c r="P149" s="794">
        <f t="shared" si="71"/>
        <v>0.98</v>
      </c>
      <c r="Q149" s="794">
        <f t="shared" si="71"/>
        <v>0.98</v>
      </c>
      <c r="R149" s="794">
        <f t="shared" si="71"/>
        <v>0.98</v>
      </c>
      <c r="S149" s="794">
        <f t="shared" si="71"/>
        <v>0.98</v>
      </c>
      <c r="T149" s="794">
        <f t="shared" si="71"/>
        <v>0.98</v>
      </c>
      <c r="U149" s="794">
        <f t="shared" si="71"/>
        <v>0.98</v>
      </c>
      <c r="V149" s="794">
        <f t="shared" si="71"/>
        <v>0.98</v>
      </c>
      <c r="W149" s="794">
        <f t="shared" si="71"/>
        <v>0.98</v>
      </c>
      <c r="X149" s="794">
        <f t="shared" si="71"/>
        <v>0.98</v>
      </c>
      <c r="Y149" s="794">
        <f t="shared" si="71"/>
        <v>0.98</v>
      </c>
      <c r="Z149" s="794">
        <f t="shared" si="71"/>
        <v>0.98</v>
      </c>
      <c r="AA149" s="794">
        <f t="shared" si="71"/>
        <v>0.98</v>
      </c>
      <c r="AB149" s="794">
        <f t="shared" si="71"/>
        <v>0.98</v>
      </c>
      <c r="AC149" s="794">
        <f t="shared" si="71"/>
        <v>0.98</v>
      </c>
      <c r="AD149" s="794">
        <f t="shared" si="71"/>
        <v>0.98</v>
      </c>
      <c r="AE149" s="794">
        <f t="shared" si="71"/>
        <v>0.98</v>
      </c>
      <c r="AF149" s="794">
        <f t="shared" si="71"/>
        <v>0.98</v>
      </c>
      <c r="AG149" s="794">
        <f t="shared" si="71"/>
        <v>0.98</v>
      </c>
      <c r="AH149" s="794">
        <f t="shared" si="71"/>
        <v>0.98</v>
      </c>
      <c r="AI149" s="794">
        <f t="shared" si="71"/>
        <v>0.98</v>
      </c>
      <c r="AJ149" s="794">
        <f t="shared" si="71"/>
        <v>0.98</v>
      </c>
      <c r="AK149" s="794">
        <f t="shared" si="71"/>
        <v>0.98</v>
      </c>
      <c r="AL149" s="794">
        <f t="shared" si="71"/>
        <v>0.98</v>
      </c>
      <c r="AM149" s="794">
        <f t="shared" si="71"/>
        <v>0.98</v>
      </c>
      <c r="AN149" s="794">
        <f t="shared" si="71"/>
        <v>0.98</v>
      </c>
      <c r="AO149" s="794">
        <f t="shared" si="71"/>
        <v>0.98</v>
      </c>
      <c r="AP149" s="794">
        <f t="shared" si="71"/>
        <v>0.98</v>
      </c>
      <c r="AQ149" s="794">
        <f t="shared" si="71"/>
        <v>0.98</v>
      </c>
      <c r="AR149" s="794">
        <f t="shared" si="71"/>
        <v>0.98</v>
      </c>
      <c r="AS149" s="794">
        <f t="shared" si="71"/>
        <v>0.98</v>
      </c>
      <c r="AT149" s="794">
        <f t="shared" si="71"/>
        <v>0.98</v>
      </c>
      <c r="AU149" s="794">
        <f t="shared" si="71"/>
        <v>0.98</v>
      </c>
      <c r="AV149" s="794">
        <f t="shared" si="71"/>
        <v>0.98</v>
      </c>
      <c r="AW149" s="794">
        <f t="shared" si="71"/>
        <v>0.98</v>
      </c>
      <c r="AX149" s="794">
        <f t="shared" si="71"/>
        <v>0.98</v>
      </c>
      <c r="AY149" s="794">
        <f t="shared" si="71"/>
        <v>0.98</v>
      </c>
      <c r="AZ149" s="794">
        <f t="shared" si="71"/>
        <v>0.98</v>
      </c>
      <c r="BA149" s="794">
        <f t="shared" si="71"/>
        <v>0.98</v>
      </c>
      <c r="BB149" s="794">
        <f t="shared" si="71"/>
        <v>0.98</v>
      </c>
      <c r="BC149" s="794">
        <f t="shared" si="71"/>
        <v>0.98</v>
      </c>
      <c r="BD149" s="794">
        <f t="shared" si="71"/>
        <v>0.98</v>
      </c>
      <c r="BE149" s="794">
        <f t="shared" si="71"/>
        <v>0.98</v>
      </c>
      <c r="BF149" s="794">
        <f t="shared" si="71"/>
        <v>0.98</v>
      </c>
      <c r="BG149" s="794">
        <f t="shared" si="71"/>
        <v>0.98</v>
      </c>
      <c r="BH149" s="794">
        <f t="shared" si="71"/>
        <v>0.98</v>
      </c>
      <c r="BI149" s="794">
        <f t="shared" si="71"/>
        <v>0.98</v>
      </c>
      <c r="BJ149" s="794">
        <f t="shared" si="71"/>
        <v>0.98</v>
      </c>
      <c r="BK149" s="794">
        <f t="shared" si="71"/>
        <v>0.98</v>
      </c>
      <c r="BL149" s="794">
        <f t="shared" si="71"/>
        <v>0.98</v>
      </c>
      <c r="BM149" s="794">
        <f t="shared" si="71"/>
        <v>0.98</v>
      </c>
      <c r="BN149" s="794">
        <f t="shared" si="71"/>
        <v>0.98</v>
      </c>
      <c r="BO149" s="794">
        <f t="shared" si="71"/>
        <v>0.98</v>
      </c>
      <c r="BP149" s="794">
        <f t="shared" si="71"/>
        <v>0.98</v>
      </c>
      <c r="BQ149" s="794">
        <f t="shared" si="71"/>
        <v>0.98</v>
      </c>
      <c r="BR149" s="794">
        <f t="shared" si="71"/>
        <v>0.98</v>
      </c>
      <c r="BS149" s="794">
        <f t="shared" si="69"/>
        <v>0.98</v>
      </c>
      <c r="BT149" s="794">
        <f t="shared" si="69"/>
        <v>0.98</v>
      </c>
      <c r="BU149" s="794">
        <f t="shared" si="69"/>
        <v>0.98</v>
      </c>
      <c r="BV149" s="794">
        <f t="shared" si="69"/>
        <v>0.98</v>
      </c>
      <c r="BW149" s="794">
        <f t="shared" si="69"/>
        <v>0.98</v>
      </c>
      <c r="BX149" s="794">
        <f t="shared" si="69"/>
        <v>0.98</v>
      </c>
      <c r="BY149" s="794">
        <f t="shared" si="69"/>
        <v>0.98</v>
      </c>
      <c r="BZ149" s="794">
        <f t="shared" si="69"/>
        <v>0.98</v>
      </c>
      <c r="CA149" s="794">
        <f t="shared" si="69"/>
        <v>0.98</v>
      </c>
      <c r="CB149" s="794">
        <f t="shared" si="69"/>
        <v>0.98</v>
      </c>
      <c r="CC149" s="794">
        <f t="shared" si="69"/>
        <v>0.98</v>
      </c>
      <c r="CD149" s="794">
        <f t="shared" si="69"/>
        <v>0.98</v>
      </c>
      <c r="CE149" s="794">
        <f t="shared" si="69"/>
        <v>0.98</v>
      </c>
      <c r="CF149" s="794">
        <f t="shared" si="69"/>
        <v>0.98</v>
      </c>
      <c r="CG149" s="794">
        <f t="shared" si="69"/>
        <v>0.98</v>
      </c>
      <c r="CH149" s="794">
        <f t="shared" si="69"/>
        <v>0.98</v>
      </c>
      <c r="CI149" s="795">
        <f t="shared" si="69"/>
        <v>0.98</v>
      </c>
      <c r="CJ149" s="1557"/>
      <c r="CK149" s="1404"/>
    </row>
    <row r="150" spans="2:89">
      <c r="B150" s="796" t="s">
        <v>644</v>
      </c>
      <c r="C150" s="790" t="s">
        <v>434</v>
      </c>
      <c r="D150" s="791" t="s">
        <v>645</v>
      </c>
      <c r="E150" s="792" t="s">
        <v>146</v>
      </c>
      <c r="F150" s="793">
        <v>2</v>
      </c>
      <c r="G150" s="633">
        <f t="shared" si="71"/>
        <v>51.9</v>
      </c>
      <c r="H150" s="633">
        <f t="shared" si="71"/>
        <v>50.41</v>
      </c>
      <c r="I150" s="633">
        <f t="shared" si="71"/>
        <v>48.51</v>
      </c>
      <c r="J150" s="633">
        <f t="shared" si="71"/>
        <v>45.75</v>
      </c>
      <c r="K150" s="633">
        <f t="shared" si="71"/>
        <v>42.89</v>
      </c>
      <c r="L150" s="633">
        <f t="shared" si="71"/>
        <v>40.11</v>
      </c>
      <c r="M150" s="794">
        <f t="shared" si="71"/>
        <v>37.190000000000005</v>
      </c>
      <c r="N150" s="794">
        <f t="shared" si="71"/>
        <v>36.43</v>
      </c>
      <c r="O150" s="794">
        <f t="shared" si="71"/>
        <v>35.67</v>
      </c>
      <c r="P150" s="794">
        <f t="shared" si="71"/>
        <v>34.910000000000004</v>
      </c>
      <c r="Q150" s="794">
        <f t="shared" si="71"/>
        <v>34.090000000000003</v>
      </c>
      <c r="R150" s="794">
        <f t="shared" si="71"/>
        <v>32.940000000000005</v>
      </c>
      <c r="S150" s="794">
        <f t="shared" si="71"/>
        <v>31.790000000000003</v>
      </c>
      <c r="T150" s="794">
        <f t="shared" si="71"/>
        <v>30.630000000000003</v>
      </c>
      <c r="U150" s="794">
        <f t="shared" si="71"/>
        <v>29.480000000000004</v>
      </c>
      <c r="V150" s="794">
        <f t="shared" si="71"/>
        <v>28.330000000000002</v>
      </c>
      <c r="W150" s="794">
        <f t="shared" si="71"/>
        <v>27.880000000000003</v>
      </c>
      <c r="X150" s="794">
        <f t="shared" si="71"/>
        <v>27.430000000000003</v>
      </c>
      <c r="Y150" s="794">
        <f t="shared" si="71"/>
        <v>26.970000000000002</v>
      </c>
      <c r="Z150" s="794">
        <f t="shared" si="71"/>
        <v>26.520000000000003</v>
      </c>
      <c r="AA150" s="794">
        <f t="shared" si="71"/>
        <v>25.930000000000003</v>
      </c>
      <c r="AB150" s="794">
        <f t="shared" si="71"/>
        <v>25.78</v>
      </c>
      <c r="AC150" s="794">
        <f t="shared" si="71"/>
        <v>25.650000000000006</v>
      </c>
      <c r="AD150" s="794">
        <f t="shared" si="71"/>
        <v>25.500000000000004</v>
      </c>
      <c r="AE150" s="794">
        <f t="shared" si="71"/>
        <v>25.37</v>
      </c>
      <c r="AF150" s="794">
        <f t="shared" si="71"/>
        <v>25.120000000000005</v>
      </c>
      <c r="AG150" s="794">
        <f t="shared" si="71"/>
        <v>24.35</v>
      </c>
      <c r="AH150" s="794">
        <f t="shared" si="71"/>
        <v>23.580000000000002</v>
      </c>
      <c r="AI150" s="794">
        <f t="shared" si="71"/>
        <v>22.810000000000002</v>
      </c>
      <c r="AJ150" s="794">
        <f t="shared" si="71"/>
        <v>22.04</v>
      </c>
      <c r="AK150" s="794">
        <f t="shared" si="71"/>
        <v>21.170000000000005</v>
      </c>
      <c r="AL150" s="794">
        <f t="shared" si="71"/>
        <v>21.170000000000005</v>
      </c>
      <c r="AM150" s="794">
        <f t="shared" si="71"/>
        <v>21.170000000000005</v>
      </c>
      <c r="AN150" s="794">
        <f t="shared" si="71"/>
        <v>21.170000000000005</v>
      </c>
      <c r="AO150" s="794">
        <f t="shared" si="71"/>
        <v>21.170000000000005</v>
      </c>
      <c r="AP150" s="794">
        <f t="shared" si="71"/>
        <v>21.170000000000005</v>
      </c>
      <c r="AQ150" s="794">
        <f t="shared" si="71"/>
        <v>21.170000000000005</v>
      </c>
      <c r="AR150" s="794">
        <f t="shared" si="71"/>
        <v>21.170000000000005</v>
      </c>
      <c r="AS150" s="794">
        <f t="shared" si="71"/>
        <v>21.170000000000005</v>
      </c>
      <c r="AT150" s="794">
        <f t="shared" si="71"/>
        <v>21.170000000000005</v>
      </c>
      <c r="AU150" s="794">
        <f t="shared" si="71"/>
        <v>21.170000000000005</v>
      </c>
      <c r="AV150" s="794">
        <f t="shared" si="71"/>
        <v>21.170000000000005</v>
      </c>
      <c r="AW150" s="794">
        <f t="shared" si="71"/>
        <v>21.170000000000005</v>
      </c>
      <c r="AX150" s="794">
        <f t="shared" si="71"/>
        <v>21.170000000000005</v>
      </c>
      <c r="AY150" s="794">
        <f t="shared" si="71"/>
        <v>21.170000000000005</v>
      </c>
      <c r="AZ150" s="794">
        <f t="shared" si="71"/>
        <v>21.170000000000005</v>
      </c>
      <c r="BA150" s="794">
        <f t="shared" si="71"/>
        <v>21.170000000000005</v>
      </c>
      <c r="BB150" s="794">
        <f t="shared" si="71"/>
        <v>21.170000000000005</v>
      </c>
      <c r="BC150" s="794">
        <f t="shared" si="71"/>
        <v>21.170000000000005</v>
      </c>
      <c r="BD150" s="794">
        <f t="shared" si="71"/>
        <v>21.170000000000005</v>
      </c>
      <c r="BE150" s="794">
        <f t="shared" si="71"/>
        <v>21.170000000000005</v>
      </c>
      <c r="BF150" s="794">
        <f t="shared" si="71"/>
        <v>21.170000000000005</v>
      </c>
      <c r="BG150" s="794">
        <f t="shared" si="71"/>
        <v>21.170000000000005</v>
      </c>
      <c r="BH150" s="794">
        <f t="shared" si="71"/>
        <v>21.170000000000005</v>
      </c>
      <c r="BI150" s="794">
        <f t="shared" si="71"/>
        <v>21.170000000000005</v>
      </c>
      <c r="BJ150" s="794">
        <f t="shared" si="71"/>
        <v>21.170000000000005</v>
      </c>
      <c r="BK150" s="794">
        <f t="shared" si="71"/>
        <v>21.170000000000005</v>
      </c>
      <c r="BL150" s="794">
        <f t="shared" si="71"/>
        <v>21.170000000000005</v>
      </c>
      <c r="BM150" s="794">
        <f t="shared" si="71"/>
        <v>21.170000000000005</v>
      </c>
      <c r="BN150" s="794">
        <f t="shared" si="71"/>
        <v>21.170000000000005</v>
      </c>
      <c r="BO150" s="794">
        <f t="shared" si="71"/>
        <v>21.170000000000005</v>
      </c>
      <c r="BP150" s="794">
        <f t="shared" si="71"/>
        <v>21.170000000000005</v>
      </c>
      <c r="BQ150" s="794">
        <f t="shared" si="71"/>
        <v>21.170000000000005</v>
      </c>
      <c r="BR150" s="794">
        <f>BR60+BR118</f>
        <v>21.170000000000005</v>
      </c>
      <c r="BS150" s="794">
        <f t="shared" si="69"/>
        <v>21.170000000000005</v>
      </c>
      <c r="BT150" s="794">
        <f t="shared" si="69"/>
        <v>21.170000000000005</v>
      </c>
      <c r="BU150" s="794">
        <f t="shared" si="69"/>
        <v>21.170000000000005</v>
      </c>
      <c r="BV150" s="794">
        <f t="shared" si="69"/>
        <v>21.170000000000005</v>
      </c>
      <c r="BW150" s="794">
        <f t="shared" si="69"/>
        <v>21.170000000000005</v>
      </c>
      <c r="BX150" s="794">
        <f t="shared" si="69"/>
        <v>21.170000000000005</v>
      </c>
      <c r="BY150" s="794">
        <f t="shared" si="69"/>
        <v>21.170000000000005</v>
      </c>
      <c r="BZ150" s="794">
        <f t="shared" si="69"/>
        <v>21.170000000000005</v>
      </c>
      <c r="CA150" s="794">
        <f t="shared" si="69"/>
        <v>21.170000000000005</v>
      </c>
      <c r="CB150" s="794">
        <f t="shared" si="69"/>
        <v>21.170000000000005</v>
      </c>
      <c r="CC150" s="794">
        <f t="shared" si="69"/>
        <v>21.170000000000005</v>
      </c>
      <c r="CD150" s="794">
        <f t="shared" si="69"/>
        <v>21.170000000000005</v>
      </c>
      <c r="CE150" s="794">
        <f t="shared" si="69"/>
        <v>21.170000000000005</v>
      </c>
      <c r="CF150" s="794">
        <f t="shared" si="69"/>
        <v>21.170000000000005</v>
      </c>
      <c r="CG150" s="794">
        <f t="shared" si="69"/>
        <v>21.170000000000005</v>
      </c>
      <c r="CH150" s="794">
        <f t="shared" si="69"/>
        <v>21.170000000000005</v>
      </c>
      <c r="CI150" s="795">
        <f t="shared" si="69"/>
        <v>21.170000000000005</v>
      </c>
      <c r="CJ150" s="1557"/>
      <c r="CK150" s="1404"/>
    </row>
    <row r="151" spans="2:89">
      <c r="B151" s="796" t="s">
        <v>646</v>
      </c>
      <c r="C151" s="790" t="s">
        <v>153</v>
      </c>
      <c r="D151" s="791" t="s">
        <v>647</v>
      </c>
      <c r="E151" s="792" t="s">
        <v>146</v>
      </c>
      <c r="F151" s="793">
        <v>2</v>
      </c>
      <c r="G151" s="633">
        <f>SUM(G145:G150)</f>
        <v>72.400000000000006</v>
      </c>
      <c r="H151" s="633">
        <f t="shared" ref="H151:BS151" si="72">SUM(H145:H150)</f>
        <v>71.099999999999994</v>
      </c>
      <c r="I151" s="633">
        <f t="shared" si="72"/>
        <v>69.400000000000006</v>
      </c>
      <c r="J151" s="633">
        <f t="shared" si="72"/>
        <v>66.8</v>
      </c>
      <c r="K151" s="633">
        <f t="shared" si="72"/>
        <v>64.099999999999994</v>
      </c>
      <c r="L151" s="633">
        <f t="shared" si="72"/>
        <v>61.5</v>
      </c>
      <c r="M151" s="794">
        <f t="shared" si="72"/>
        <v>58.524000000000001</v>
      </c>
      <c r="N151" s="794">
        <f t="shared" si="72"/>
        <v>57.548000000000002</v>
      </c>
      <c r="O151" s="794">
        <f t="shared" si="72"/>
        <v>56.572000000000003</v>
      </c>
      <c r="P151" s="794">
        <f t="shared" si="72"/>
        <v>55.596000000000004</v>
      </c>
      <c r="Q151" s="794">
        <f t="shared" si="72"/>
        <v>54.56</v>
      </c>
      <c r="R151" s="794">
        <f t="shared" si="72"/>
        <v>53.13000000000001</v>
      </c>
      <c r="S151" s="794">
        <f t="shared" si="72"/>
        <v>51.710000000000008</v>
      </c>
      <c r="T151" s="794">
        <f t="shared" si="72"/>
        <v>50.27</v>
      </c>
      <c r="U151" s="794">
        <f t="shared" si="72"/>
        <v>48.850000000000009</v>
      </c>
      <c r="V151" s="794">
        <f t="shared" si="72"/>
        <v>47.42</v>
      </c>
      <c r="W151" s="794">
        <f t="shared" si="72"/>
        <v>46.67</v>
      </c>
      <c r="X151" s="794">
        <f t="shared" si="72"/>
        <v>45.92</v>
      </c>
      <c r="Y151" s="794">
        <f t="shared" si="72"/>
        <v>45.160000000000004</v>
      </c>
      <c r="Z151" s="794">
        <f t="shared" si="72"/>
        <v>44.410000000000004</v>
      </c>
      <c r="AA151" s="794">
        <f t="shared" si="72"/>
        <v>43.52</v>
      </c>
      <c r="AB151" s="794">
        <f t="shared" si="72"/>
        <v>42.95</v>
      </c>
      <c r="AC151" s="794">
        <f t="shared" si="72"/>
        <v>42.460000000000008</v>
      </c>
      <c r="AD151" s="794">
        <f t="shared" si="72"/>
        <v>41.820000000000007</v>
      </c>
      <c r="AE151" s="794">
        <f t="shared" si="72"/>
        <v>41.39</v>
      </c>
      <c r="AF151" s="794">
        <f t="shared" si="72"/>
        <v>40.750000000000007</v>
      </c>
      <c r="AG151" s="794">
        <f t="shared" si="72"/>
        <v>39.980000000000004</v>
      </c>
      <c r="AH151" s="794">
        <f t="shared" si="72"/>
        <v>39.21</v>
      </c>
      <c r="AI151" s="794">
        <f t="shared" si="72"/>
        <v>38.440000000000005</v>
      </c>
      <c r="AJ151" s="794">
        <f t="shared" si="72"/>
        <v>37.67</v>
      </c>
      <c r="AK151" s="794">
        <f t="shared" si="72"/>
        <v>36.800000000000004</v>
      </c>
      <c r="AL151" s="794">
        <f t="shared" si="72"/>
        <v>36.800000000000004</v>
      </c>
      <c r="AM151" s="794">
        <f t="shared" si="72"/>
        <v>36.800000000000004</v>
      </c>
      <c r="AN151" s="794">
        <f t="shared" si="72"/>
        <v>36.800000000000004</v>
      </c>
      <c r="AO151" s="794">
        <f t="shared" si="72"/>
        <v>36.800000000000004</v>
      </c>
      <c r="AP151" s="794">
        <f t="shared" si="72"/>
        <v>36.800000000000004</v>
      </c>
      <c r="AQ151" s="794">
        <f t="shared" si="72"/>
        <v>36.800000000000004</v>
      </c>
      <c r="AR151" s="794">
        <f t="shared" si="72"/>
        <v>36.800000000000004</v>
      </c>
      <c r="AS151" s="794">
        <f t="shared" si="72"/>
        <v>36.800000000000004</v>
      </c>
      <c r="AT151" s="794">
        <f t="shared" si="72"/>
        <v>36.800000000000004</v>
      </c>
      <c r="AU151" s="794">
        <f t="shared" si="72"/>
        <v>36.800000000000004</v>
      </c>
      <c r="AV151" s="794">
        <f t="shared" si="72"/>
        <v>36.800000000000004</v>
      </c>
      <c r="AW151" s="794">
        <f t="shared" si="72"/>
        <v>36.800000000000004</v>
      </c>
      <c r="AX151" s="794">
        <f t="shared" si="72"/>
        <v>36.800000000000004</v>
      </c>
      <c r="AY151" s="794">
        <f t="shared" si="72"/>
        <v>36.800000000000004</v>
      </c>
      <c r="AZ151" s="794">
        <f t="shared" si="72"/>
        <v>36.800000000000004</v>
      </c>
      <c r="BA151" s="794">
        <f t="shared" si="72"/>
        <v>36.800000000000004</v>
      </c>
      <c r="BB151" s="794">
        <f t="shared" si="72"/>
        <v>36.800000000000004</v>
      </c>
      <c r="BC151" s="794">
        <f t="shared" si="72"/>
        <v>36.800000000000004</v>
      </c>
      <c r="BD151" s="794">
        <f t="shared" si="72"/>
        <v>36.800000000000004</v>
      </c>
      <c r="BE151" s="794">
        <f t="shared" si="72"/>
        <v>36.800000000000004</v>
      </c>
      <c r="BF151" s="794">
        <f t="shared" si="72"/>
        <v>36.800000000000004</v>
      </c>
      <c r="BG151" s="794">
        <f t="shared" si="72"/>
        <v>36.800000000000004</v>
      </c>
      <c r="BH151" s="794">
        <f t="shared" si="72"/>
        <v>36.800000000000004</v>
      </c>
      <c r="BI151" s="794">
        <f t="shared" si="72"/>
        <v>36.800000000000004</v>
      </c>
      <c r="BJ151" s="794">
        <f t="shared" si="72"/>
        <v>36.800000000000004</v>
      </c>
      <c r="BK151" s="794">
        <f t="shared" si="72"/>
        <v>36.800000000000004</v>
      </c>
      <c r="BL151" s="794">
        <f t="shared" si="72"/>
        <v>36.800000000000004</v>
      </c>
      <c r="BM151" s="794">
        <f t="shared" si="72"/>
        <v>36.800000000000004</v>
      </c>
      <c r="BN151" s="794">
        <f t="shared" si="72"/>
        <v>36.800000000000004</v>
      </c>
      <c r="BO151" s="794">
        <f t="shared" si="72"/>
        <v>36.800000000000004</v>
      </c>
      <c r="BP151" s="794">
        <f t="shared" si="72"/>
        <v>36.800000000000004</v>
      </c>
      <c r="BQ151" s="794">
        <f t="shared" si="72"/>
        <v>36.800000000000004</v>
      </c>
      <c r="BR151" s="794">
        <f t="shared" si="72"/>
        <v>36.800000000000004</v>
      </c>
      <c r="BS151" s="794">
        <f t="shared" si="72"/>
        <v>36.800000000000004</v>
      </c>
      <c r="BT151" s="794">
        <f t="shared" ref="BT151:CI151" si="73">SUM(BT145:BT150)</f>
        <v>36.800000000000004</v>
      </c>
      <c r="BU151" s="794">
        <f t="shared" si="73"/>
        <v>36.800000000000004</v>
      </c>
      <c r="BV151" s="794">
        <f t="shared" si="73"/>
        <v>36.800000000000004</v>
      </c>
      <c r="BW151" s="794">
        <f t="shared" si="73"/>
        <v>36.800000000000004</v>
      </c>
      <c r="BX151" s="794">
        <f t="shared" si="73"/>
        <v>36.800000000000004</v>
      </c>
      <c r="BY151" s="794">
        <f t="shared" si="73"/>
        <v>36.800000000000004</v>
      </c>
      <c r="BZ151" s="794">
        <f t="shared" si="73"/>
        <v>36.800000000000004</v>
      </c>
      <c r="CA151" s="794">
        <f t="shared" si="73"/>
        <v>36.800000000000004</v>
      </c>
      <c r="CB151" s="794">
        <f t="shared" si="73"/>
        <v>36.800000000000004</v>
      </c>
      <c r="CC151" s="794">
        <f t="shared" si="73"/>
        <v>36.800000000000004</v>
      </c>
      <c r="CD151" s="794">
        <f t="shared" si="73"/>
        <v>36.800000000000004</v>
      </c>
      <c r="CE151" s="794">
        <f t="shared" si="73"/>
        <v>36.800000000000004</v>
      </c>
      <c r="CF151" s="794">
        <f t="shared" si="73"/>
        <v>36.800000000000004</v>
      </c>
      <c r="CG151" s="794">
        <f t="shared" si="73"/>
        <v>36.800000000000004</v>
      </c>
      <c r="CH151" s="794">
        <f t="shared" si="73"/>
        <v>36.800000000000004</v>
      </c>
      <c r="CI151" s="795">
        <f t="shared" si="73"/>
        <v>36.800000000000004</v>
      </c>
      <c r="CJ151" s="1557"/>
      <c r="CK151" s="1404"/>
    </row>
    <row r="152" spans="2:89" ht="15" thickBot="1">
      <c r="B152" s="836" t="s">
        <v>648</v>
      </c>
      <c r="C152" s="837" t="s">
        <v>438</v>
      </c>
      <c r="D152" s="838" t="s">
        <v>649</v>
      </c>
      <c r="E152" s="839" t="s">
        <v>440</v>
      </c>
      <c r="F152" s="804">
        <v>2</v>
      </c>
      <c r="G152" s="805">
        <f>(G151*1000000)/(G166*1000)</f>
        <v>120.80166252453783</v>
      </c>
      <c r="H152" s="805">
        <f t="shared" ref="H152:BS152" si="74">(H151*1000000)/(H166*1000)</f>
        <v>117.01282855988127</v>
      </c>
      <c r="I152" s="805">
        <f t="shared" si="74"/>
        <v>112.68498371469886</v>
      </c>
      <c r="J152" s="805">
        <f t="shared" si="74"/>
        <v>107.5512218509102</v>
      </c>
      <c r="K152" s="805">
        <f t="shared" si="74"/>
        <v>102.3261329449155</v>
      </c>
      <c r="L152" s="805">
        <f t="shared" si="74"/>
        <v>97.376574063982076</v>
      </c>
      <c r="M152" s="834">
        <f t="shared" si="74"/>
        <v>94.262178144687837</v>
      </c>
      <c r="N152" s="834">
        <f t="shared" si="74"/>
        <v>91.880591990083403</v>
      </c>
      <c r="O152" s="834">
        <f t="shared" si="74"/>
        <v>89.525721209705665</v>
      </c>
      <c r="P152" s="834">
        <f t="shared" si="74"/>
        <v>87.197992088331731</v>
      </c>
      <c r="Q152" s="834">
        <f t="shared" si="74"/>
        <v>84.814912352799993</v>
      </c>
      <c r="R152" s="834">
        <f t="shared" si="74"/>
        <v>81.857605387881364</v>
      </c>
      <c r="S152" s="834">
        <f t="shared" si="74"/>
        <v>78.967391710543836</v>
      </c>
      <c r="T152" s="834">
        <f t="shared" si="74"/>
        <v>76.097132080463439</v>
      </c>
      <c r="U152" s="834">
        <f t="shared" si="74"/>
        <v>73.306365696073115</v>
      </c>
      <c r="V152" s="834">
        <f t="shared" si="74"/>
        <v>70.548441552860638</v>
      </c>
      <c r="W152" s="834">
        <f t="shared" si="74"/>
        <v>68.840330856334717</v>
      </c>
      <c r="X152" s="834">
        <f t="shared" si="74"/>
        <v>67.160673872877126</v>
      </c>
      <c r="Y152" s="834">
        <f t="shared" si="74"/>
        <v>65.49466420312919</v>
      </c>
      <c r="Z152" s="834">
        <f t="shared" si="74"/>
        <v>63.870545071558382</v>
      </c>
      <c r="AA152" s="834">
        <f t="shared" si="74"/>
        <v>62.073348201968003</v>
      </c>
      <c r="AB152" s="834">
        <f t="shared" si="74"/>
        <v>60.758074834735012</v>
      </c>
      <c r="AC152" s="834">
        <f t="shared" si="74"/>
        <v>59.576233976698212</v>
      </c>
      <c r="AD152" s="834">
        <f t="shared" si="74"/>
        <v>58.204496752019715</v>
      </c>
      <c r="AE152" s="834">
        <f t="shared" si="74"/>
        <v>57.14446843919918</v>
      </c>
      <c r="AF152" s="834">
        <f t="shared" si="74"/>
        <v>55.813471562601656</v>
      </c>
      <c r="AG152" s="834">
        <f t="shared" si="74"/>
        <v>54.363773808105208</v>
      </c>
      <c r="AH152" s="834">
        <f t="shared" si="74"/>
        <v>52.934681049399522</v>
      </c>
      <c r="AI152" s="834">
        <f t="shared" si="74"/>
        <v>51.52576659380356</v>
      </c>
      <c r="AJ152" s="834">
        <f t="shared" si="74"/>
        <v>50.136615441288733</v>
      </c>
      <c r="AK152" s="834">
        <f t="shared" si="74"/>
        <v>48.634664467656506</v>
      </c>
      <c r="AL152" s="834">
        <f t="shared" si="74"/>
        <v>48.295288345729261</v>
      </c>
      <c r="AM152" s="834">
        <f t="shared" si="74"/>
        <v>47.960473096217129</v>
      </c>
      <c r="AN152" s="834">
        <f t="shared" si="74"/>
        <v>47.630127485004067</v>
      </c>
      <c r="AO152" s="834">
        <f t="shared" si="74"/>
        <v>47.304162689351415</v>
      </c>
      <c r="AP152" s="834">
        <f t="shared" si="74"/>
        <v>46.982492232562215</v>
      </c>
      <c r="AQ152" s="834">
        <f t="shared" si="74"/>
        <v>46.665031896542274</v>
      </c>
      <c r="AR152" s="834">
        <f t="shared" si="74"/>
        <v>46.351699644926597</v>
      </c>
      <c r="AS152" s="834">
        <f t="shared" si="74"/>
        <v>46.042415560329935</v>
      </c>
      <c r="AT152" s="834">
        <f t="shared" si="74"/>
        <v>45.737101784438813</v>
      </c>
      <c r="AU152" s="834">
        <f t="shared" si="74"/>
        <v>45.435682437179594</v>
      </c>
      <c r="AV152" s="834">
        <f t="shared" si="74"/>
        <v>45.138083551308704</v>
      </c>
      <c r="AW152" s="834">
        <f t="shared" si="74"/>
        <v>44.8442330367984</v>
      </c>
      <c r="AX152" s="834">
        <f t="shared" si="74"/>
        <v>44.554060591637707</v>
      </c>
      <c r="AY152" s="834">
        <f t="shared" si="74"/>
        <v>44.267497665518881</v>
      </c>
      <c r="AZ152" s="834">
        <f t="shared" si="74"/>
        <v>43.984477408287958</v>
      </c>
      <c r="BA152" s="834">
        <f t="shared" si="74"/>
        <v>43.704934599587496</v>
      </c>
      <c r="BB152" s="834">
        <f t="shared" si="74"/>
        <v>43.428805617709834</v>
      </c>
      <c r="BC152" s="834">
        <f t="shared" si="74"/>
        <v>43.156028383762497</v>
      </c>
      <c r="BD152" s="834">
        <f t="shared" si="74"/>
        <v>42.886542303338047</v>
      </c>
      <c r="BE152" s="834">
        <f t="shared" si="74"/>
        <v>42.620288245089483</v>
      </c>
      <c r="BF152" s="834">
        <f t="shared" si="74"/>
        <v>42.357208490429436</v>
      </c>
      <c r="BG152" s="834">
        <f t="shared" si="74"/>
        <v>42.097246670486243</v>
      </c>
      <c r="BH152" s="834">
        <f t="shared" si="74"/>
        <v>41.84034775427547</v>
      </c>
      <c r="BI152" s="834">
        <f t="shared" si="74"/>
        <v>41.586457998270049</v>
      </c>
      <c r="BJ152" s="834">
        <f t="shared" si="74"/>
        <v>41.335524903165172</v>
      </c>
      <c r="BK152" s="834">
        <f t="shared" si="74"/>
        <v>41.087497190707921</v>
      </c>
      <c r="BL152" s="834">
        <f t="shared" si="74"/>
        <v>40.842324758280604</v>
      </c>
      <c r="BM152" s="834">
        <f t="shared" si="74"/>
        <v>40.599958648992029</v>
      </c>
      <c r="BN152" s="834">
        <f t="shared" si="74"/>
        <v>40.360351013756798</v>
      </c>
      <c r="BO152" s="834">
        <f t="shared" si="74"/>
        <v>40.123455092616524</v>
      </c>
      <c r="BP152" s="834">
        <f t="shared" si="74"/>
        <v>39.889225170205989</v>
      </c>
      <c r="BQ152" s="834">
        <f t="shared" si="74"/>
        <v>39.65761656334233</v>
      </c>
      <c r="BR152" s="834">
        <f t="shared" si="74"/>
        <v>39.428585570365932</v>
      </c>
      <c r="BS152" s="834">
        <f t="shared" si="74"/>
        <v>39.202089456518159</v>
      </c>
      <c r="BT152" s="834">
        <f t="shared" ref="BT152:CI152" si="75">(BT151*1000000)/(BT166*1000)</f>
        <v>38.978086435231127</v>
      </c>
      <c r="BU152" s="834">
        <f t="shared" si="75"/>
        <v>38.756617259746129</v>
      </c>
      <c r="BV152" s="834">
        <f t="shared" si="75"/>
        <v>38.537477753463257</v>
      </c>
      <c r="BW152" s="834">
        <f t="shared" si="75"/>
        <v>38.320711358058041</v>
      </c>
      <c r="BX152" s="834">
        <f t="shared" si="75"/>
        <v>38.106279791817236</v>
      </c>
      <c r="BY152" s="834">
        <f t="shared" si="75"/>
        <v>37.894145589537374</v>
      </c>
      <c r="BZ152" s="834">
        <f t="shared" si="75"/>
        <v>37.684272083500765</v>
      </c>
      <c r="CA152" s="834">
        <f t="shared" si="75"/>
        <v>37.47662338294063</v>
      </c>
      <c r="CB152" s="834">
        <f t="shared" si="75"/>
        <v>37.271164351833015</v>
      </c>
      <c r="CC152" s="834">
        <f t="shared" si="75"/>
        <v>37.067860590544925</v>
      </c>
      <c r="CD152" s="834">
        <f t="shared" si="75"/>
        <v>36.866678416088071</v>
      </c>
      <c r="CE152" s="834">
        <f t="shared" si="75"/>
        <v>36.66758484362667</v>
      </c>
      <c r="CF152" s="834">
        <f t="shared" si="75"/>
        <v>36.470547569133061</v>
      </c>
      <c r="CG152" s="834">
        <f t="shared" si="75"/>
        <v>36.275534949873432</v>
      </c>
      <c r="CH152" s="834">
        <f t="shared" si="75"/>
        <v>36.082515990865886</v>
      </c>
      <c r="CI152" s="835">
        <f t="shared" si="75"/>
        <v>35.891460324710366</v>
      </c>
      <c r="CJ152" s="1557"/>
      <c r="CK152" s="1404"/>
    </row>
    <row r="153" spans="2:89">
      <c r="B153" s="806" t="s">
        <v>650</v>
      </c>
      <c r="C153" s="807" t="s">
        <v>442</v>
      </c>
      <c r="D153" s="757" t="s">
        <v>79</v>
      </c>
      <c r="E153" s="840" t="s">
        <v>254</v>
      </c>
      <c r="F153" s="841">
        <v>2</v>
      </c>
      <c r="G153" s="657">
        <v>26.533000000000001</v>
      </c>
      <c r="H153" s="657">
        <v>29.757999999999999</v>
      </c>
      <c r="I153" s="657">
        <v>29.76</v>
      </c>
      <c r="J153" s="657">
        <v>29.76</v>
      </c>
      <c r="K153" s="657">
        <v>29.76</v>
      </c>
      <c r="L153" s="657">
        <v>29.76</v>
      </c>
      <c r="M153" s="658">
        <v>29.76</v>
      </c>
      <c r="N153" s="658">
        <v>30.157800000000002</v>
      </c>
      <c r="O153" s="658">
        <v>30.555600000000002</v>
      </c>
      <c r="P153" s="658">
        <v>30.953400000000002</v>
      </c>
      <c r="Q153" s="658">
        <v>31.351200000000002</v>
      </c>
      <c r="R153" s="658">
        <v>31.749000000000002</v>
      </c>
      <c r="S153" s="658">
        <v>32.146799999999999</v>
      </c>
      <c r="T153" s="658">
        <v>32.544599999999996</v>
      </c>
      <c r="U153" s="658">
        <v>32.942399999999992</v>
      </c>
      <c r="V153" s="658">
        <v>33.340199999999989</v>
      </c>
      <c r="W153" s="658">
        <v>33.737999999999985</v>
      </c>
      <c r="X153" s="658">
        <v>33.74</v>
      </c>
      <c r="Y153" s="658">
        <v>33.74</v>
      </c>
      <c r="Z153" s="658">
        <v>33.74</v>
      </c>
      <c r="AA153" s="658">
        <v>33.74</v>
      </c>
      <c r="AB153" s="658">
        <v>33.74</v>
      </c>
      <c r="AC153" s="658">
        <v>33.74</v>
      </c>
      <c r="AD153" s="658">
        <v>33.74</v>
      </c>
      <c r="AE153" s="658">
        <v>33.74</v>
      </c>
      <c r="AF153" s="658">
        <v>33.74</v>
      </c>
      <c r="AG153" s="658">
        <v>33.74</v>
      </c>
      <c r="AH153" s="658">
        <v>33.74</v>
      </c>
      <c r="AI153" s="658">
        <v>33.74</v>
      </c>
      <c r="AJ153" s="658">
        <v>33.74</v>
      </c>
      <c r="AK153" s="658">
        <v>33.74</v>
      </c>
      <c r="AL153" s="658">
        <v>33.74</v>
      </c>
      <c r="AM153" s="658">
        <v>33.74</v>
      </c>
      <c r="AN153" s="658">
        <v>33.74</v>
      </c>
      <c r="AO153" s="658">
        <v>33.74</v>
      </c>
      <c r="AP153" s="658">
        <v>33.74</v>
      </c>
      <c r="AQ153" s="658">
        <v>33.74</v>
      </c>
      <c r="AR153" s="658">
        <v>33.74</v>
      </c>
      <c r="AS153" s="658">
        <v>33.74</v>
      </c>
      <c r="AT153" s="658">
        <v>33.74</v>
      </c>
      <c r="AU153" s="658">
        <v>33.74</v>
      </c>
      <c r="AV153" s="658">
        <v>33.74</v>
      </c>
      <c r="AW153" s="658">
        <v>33.74</v>
      </c>
      <c r="AX153" s="658">
        <v>33.74</v>
      </c>
      <c r="AY153" s="658">
        <v>33.74</v>
      </c>
      <c r="AZ153" s="658">
        <v>33.74</v>
      </c>
      <c r="BA153" s="658">
        <v>33.74</v>
      </c>
      <c r="BB153" s="658">
        <v>33.74</v>
      </c>
      <c r="BC153" s="658">
        <v>33.74</v>
      </c>
      <c r="BD153" s="658">
        <v>33.74</v>
      </c>
      <c r="BE153" s="658">
        <v>33.74</v>
      </c>
      <c r="BF153" s="658">
        <v>33.74</v>
      </c>
      <c r="BG153" s="658">
        <v>33.74</v>
      </c>
      <c r="BH153" s="658">
        <v>33.74</v>
      </c>
      <c r="BI153" s="658">
        <v>33.74</v>
      </c>
      <c r="BJ153" s="658">
        <v>33.74</v>
      </c>
      <c r="BK153" s="658">
        <v>33.74</v>
      </c>
      <c r="BL153" s="658">
        <v>33.74</v>
      </c>
      <c r="BM153" s="658">
        <v>33.74</v>
      </c>
      <c r="BN153" s="658">
        <v>33.74</v>
      </c>
      <c r="BO153" s="658">
        <v>33.74</v>
      </c>
      <c r="BP153" s="658">
        <v>33.74</v>
      </c>
      <c r="BQ153" s="658">
        <v>33.74</v>
      </c>
      <c r="BR153" s="658">
        <v>33.74</v>
      </c>
      <c r="BS153" s="658">
        <v>33.74</v>
      </c>
      <c r="BT153" s="658">
        <v>33.74</v>
      </c>
      <c r="BU153" s="658">
        <v>33.74</v>
      </c>
      <c r="BV153" s="658">
        <v>33.74</v>
      </c>
      <c r="BW153" s="658">
        <v>33.74</v>
      </c>
      <c r="BX153" s="658">
        <v>33.74</v>
      </c>
      <c r="BY153" s="658">
        <v>33.74</v>
      </c>
      <c r="BZ153" s="658">
        <v>33.74</v>
      </c>
      <c r="CA153" s="658">
        <v>33.74</v>
      </c>
      <c r="CB153" s="658">
        <v>33.74</v>
      </c>
      <c r="CC153" s="658">
        <v>33.74</v>
      </c>
      <c r="CD153" s="658">
        <v>33.74</v>
      </c>
      <c r="CE153" s="658">
        <v>33.74</v>
      </c>
      <c r="CF153" s="658">
        <v>33.74</v>
      </c>
      <c r="CG153" s="658">
        <v>33.74</v>
      </c>
      <c r="CH153" s="658">
        <v>33.74</v>
      </c>
      <c r="CI153" s="659">
        <v>33.74</v>
      </c>
      <c r="CJ153" s="1557"/>
      <c r="CK153" s="1404"/>
    </row>
    <row r="154" spans="2:89">
      <c r="B154" s="814" t="s">
        <v>651</v>
      </c>
      <c r="C154" s="815" t="s">
        <v>444</v>
      </c>
      <c r="D154" s="762" t="s">
        <v>79</v>
      </c>
      <c r="E154" s="824" t="s">
        <v>254</v>
      </c>
      <c r="F154" s="825">
        <v>2</v>
      </c>
      <c r="G154" s="661">
        <v>2.8650000000000002</v>
      </c>
      <c r="H154" s="661">
        <v>3.9870000000000001</v>
      </c>
      <c r="I154" s="661">
        <v>3.9780000000000002</v>
      </c>
      <c r="J154" s="661">
        <v>3.9780000000000002</v>
      </c>
      <c r="K154" s="661">
        <v>3.9780000000000002</v>
      </c>
      <c r="L154" s="661">
        <v>3.9780000000000002</v>
      </c>
      <c r="M154" s="662">
        <v>3.9780000000000002</v>
      </c>
      <c r="N154" s="662">
        <v>3.5802</v>
      </c>
      <c r="O154" s="662">
        <v>3.1823999999999999</v>
      </c>
      <c r="P154" s="662">
        <v>2.7845999999999997</v>
      </c>
      <c r="Q154" s="662">
        <v>2.3867999999999996</v>
      </c>
      <c r="R154" s="662">
        <v>1.9889999999999997</v>
      </c>
      <c r="S154" s="662">
        <v>1.5911999999999997</v>
      </c>
      <c r="T154" s="662">
        <v>1.1933999999999998</v>
      </c>
      <c r="U154" s="662">
        <v>0.79559999999999986</v>
      </c>
      <c r="V154" s="662">
        <v>0.39779999999999988</v>
      </c>
      <c r="W154" s="662">
        <v>0</v>
      </c>
      <c r="X154" s="662">
        <v>0</v>
      </c>
      <c r="Y154" s="662">
        <v>0</v>
      </c>
      <c r="Z154" s="662">
        <v>0</v>
      </c>
      <c r="AA154" s="662">
        <v>0</v>
      </c>
      <c r="AB154" s="662">
        <v>0</v>
      </c>
      <c r="AC154" s="662">
        <v>0</v>
      </c>
      <c r="AD154" s="662">
        <v>0</v>
      </c>
      <c r="AE154" s="662">
        <v>0</v>
      </c>
      <c r="AF154" s="662">
        <v>0</v>
      </c>
      <c r="AG154" s="662">
        <v>0</v>
      </c>
      <c r="AH154" s="662">
        <v>0</v>
      </c>
      <c r="AI154" s="662">
        <v>0</v>
      </c>
      <c r="AJ154" s="662">
        <v>0</v>
      </c>
      <c r="AK154" s="662">
        <v>0</v>
      </c>
      <c r="AL154" s="662">
        <v>0</v>
      </c>
      <c r="AM154" s="662">
        <v>0</v>
      </c>
      <c r="AN154" s="662">
        <v>0</v>
      </c>
      <c r="AO154" s="662">
        <v>0</v>
      </c>
      <c r="AP154" s="662">
        <v>0</v>
      </c>
      <c r="AQ154" s="662">
        <v>0</v>
      </c>
      <c r="AR154" s="662">
        <v>0</v>
      </c>
      <c r="AS154" s="662">
        <v>0</v>
      </c>
      <c r="AT154" s="662">
        <v>0</v>
      </c>
      <c r="AU154" s="662">
        <v>0</v>
      </c>
      <c r="AV154" s="662">
        <v>0</v>
      </c>
      <c r="AW154" s="662">
        <v>0</v>
      </c>
      <c r="AX154" s="662">
        <v>0</v>
      </c>
      <c r="AY154" s="662">
        <v>0</v>
      </c>
      <c r="AZ154" s="662">
        <v>0</v>
      </c>
      <c r="BA154" s="662">
        <v>0</v>
      </c>
      <c r="BB154" s="662">
        <v>0</v>
      </c>
      <c r="BC154" s="662">
        <v>0</v>
      </c>
      <c r="BD154" s="662">
        <v>0</v>
      </c>
      <c r="BE154" s="662">
        <v>0</v>
      </c>
      <c r="BF154" s="662">
        <v>0</v>
      </c>
      <c r="BG154" s="662">
        <v>0</v>
      </c>
      <c r="BH154" s="662">
        <v>0</v>
      </c>
      <c r="BI154" s="662">
        <v>0</v>
      </c>
      <c r="BJ154" s="662">
        <v>0</v>
      </c>
      <c r="BK154" s="662">
        <v>0</v>
      </c>
      <c r="BL154" s="662">
        <v>0</v>
      </c>
      <c r="BM154" s="662">
        <v>0</v>
      </c>
      <c r="BN154" s="662">
        <v>0</v>
      </c>
      <c r="BO154" s="662">
        <v>0</v>
      </c>
      <c r="BP154" s="662">
        <v>0</v>
      </c>
      <c r="BQ154" s="662">
        <v>0</v>
      </c>
      <c r="BR154" s="662">
        <v>0</v>
      </c>
      <c r="BS154" s="662">
        <v>0</v>
      </c>
      <c r="BT154" s="662">
        <v>0</v>
      </c>
      <c r="BU154" s="662">
        <v>0</v>
      </c>
      <c r="BV154" s="662">
        <v>0</v>
      </c>
      <c r="BW154" s="662">
        <v>0</v>
      </c>
      <c r="BX154" s="662">
        <v>0</v>
      </c>
      <c r="BY154" s="662">
        <v>0</v>
      </c>
      <c r="BZ154" s="662">
        <v>0</v>
      </c>
      <c r="CA154" s="662">
        <v>0</v>
      </c>
      <c r="CB154" s="662">
        <v>0</v>
      </c>
      <c r="CC154" s="662">
        <v>0</v>
      </c>
      <c r="CD154" s="662">
        <v>0</v>
      </c>
      <c r="CE154" s="662">
        <v>0</v>
      </c>
      <c r="CF154" s="662">
        <v>0</v>
      </c>
      <c r="CG154" s="662">
        <v>0</v>
      </c>
      <c r="CH154" s="662">
        <v>0</v>
      </c>
      <c r="CI154" s="663">
        <v>0</v>
      </c>
      <c r="CJ154" s="1557"/>
      <c r="CK154" s="1404"/>
    </row>
    <row r="155" spans="2:89">
      <c r="B155" s="842" t="s">
        <v>652</v>
      </c>
      <c r="C155" s="843" t="s">
        <v>446</v>
      </c>
      <c r="D155" s="762" t="s">
        <v>79</v>
      </c>
      <c r="E155" s="824" t="s">
        <v>254</v>
      </c>
      <c r="F155" s="825">
        <v>2</v>
      </c>
      <c r="G155" s="661">
        <v>4.3719999999999999</v>
      </c>
      <c r="H155" s="661">
        <v>4.2649999999999997</v>
      </c>
      <c r="I155" s="661">
        <v>4.3719999999999999</v>
      </c>
      <c r="J155" s="661">
        <v>4.3719999999999999</v>
      </c>
      <c r="K155" s="661">
        <v>4.3719999999999999</v>
      </c>
      <c r="L155" s="661">
        <v>4.3719999999999999</v>
      </c>
      <c r="M155" s="662">
        <v>4.3719999999999999</v>
      </c>
      <c r="N155" s="662">
        <v>4.3719999999999999</v>
      </c>
      <c r="O155" s="662">
        <v>4.3719999999999999</v>
      </c>
      <c r="P155" s="662">
        <v>4.3719999999999999</v>
      </c>
      <c r="Q155" s="662">
        <v>4.3719999999999999</v>
      </c>
      <c r="R155" s="662">
        <v>4.3719999999999999</v>
      </c>
      <c r="S155" s="662">
        <v>4.3719999999999999</v>
      </c>
      <c r="T155" s="662">
        <v>4.3719999999999999</v>
      </c>
      <c r="U155" s="662">
        <v>4.3719999999999999</v>
      </c>
      <c r="V155" s="662">
        <v>4.3719999999999999</v>
      </c>
      <c r="W155" s="662">
        <v>4.3719999999999999</v>
      </c>
      <c r="X155" s="662">
        <v>4.3719999999999999</v>
      </c>
      <c r="Y155" s="662">
        <v>4.3719999999999999</v>
      </c>
      <c r="Z155" s="662">
        <v>4.3719999999999999</v>
      </c>
      <c r="AA155" s="662">
        <v>4.3719999999999999</v>
      </c>
      <c r="AB155" s="662">
        <v>4.3719999999999999</v>
      </c>
      <c r="AC155" s="662">
        <v>4.3719999999999999</v>
      </c>
      <c r="AD155" s="662">
        <v>4.3719999999999999</v>
      </c>
      <c r="AE155" s="662">
        <v>4.3719999999999999</v>
      </c>
      <c r="AF155" s="662">
        <v>4.3719999999999999</v>
      </c>
      <c r="AG155" s="662">
        <v>4.3719999999999999</v>
      </c>
      <c r="AH155" s="662">
        <v>4.3719999999999999</v>
      </c>
      <c r="AI155" s="662">
        <v>4.3719999999999999</v>
      </c>
      <c r="AJ155" s="662">
        <v>4.3719999999999999</v>
      </c>
      <c r="AK155" s="662">
        <v>4.3719999999999999</v>
      </c>
      <c r="AL155" s="662">
        <v>4.3719999999999999</v>
      </c>
      <c r="AM155" s="662">
        <v>4.3719999999999999</v>
      </c>
      <c r="AN155" s="662">
        <v>4.3719999999999999</v>
      </c>
      <c r="AO155" s="662">
        <v>4.3719999999999999</v>
      </c>
      <c r="AP155" s="662">
        <v>4.3719999999999999</v>
      </c>
      <c r="AQ155" s="662">
        <v>4.3719999999999999</v>
      </c>
      <c r="AR155" s="662">
        <v>4.3719999999999999</v>
      </c>
      <c r="AS155" s="662">
        <v>4.3719999999999999</v>
      </c>
      <c r="AT155" s="662">
        <v>4.3719999999999999</v>
      </c>
      <c r="AU155" s="662">
        <v>4.3719999999999999</v>
      </c>
      <c r="AV155" s="662">
        <v>4.3719999999999999</v>
      </c>
      <c r="AW155" s="662">
        <v>4.3719999999999999</v>
      </c>
      <c r="AX155" s="662">
        <v>4.3719999999999999</v>
      </c>
      <c r="AY155" s="662">
        <v>4.3719999999999999</v>
      </c>
      <c r="AZ155" s="662">
        <v>4.3719999999999999</v>
      </c>
      <c r="BA155" s="662">
        <v>4.3719999999999999</v>
      </c>
      <c r="BB155" s="662">
        <v>4.3719999999999999</v>
      </c>
      <c r="BC155" s="662">
        <v>4.3719999999999999</v>
      </c>
      <c r="BD155" s="662">
        <v>4.3719999999999999</v>
      </c>
      <c r="BE155" s="662">
        <v>4.3719999999999999</v>
      </c>
      <c r="BF155" s="662">
        <v>4.3719999999999999</v>
      </c>
      <c r="BG155" s="662">
        <v>4.3719999999999999</v>
      </c>
      <c r="BH155" s="662">
        <v>4.3719999999999999</v>
      </c>
      <c r="BI155" s="662">
        <v>4.3719999999999999</v>
      </c>
      <c r="BJ155" s="662">
        <v>4.3719999999999999</v>
      </c>
      <c r="BK155" s="662">
        <v>4.3719999999999999</v>
      </c>
      <c r="BL155" s="662">
        <v>4.3719999999999999</v>
      </c>
      <c r="BM155" s="662">
        <v>4.3719999999999999</v>
      </c>
      <c r="BN155" s="662">
        <v>4.3719999999999999</v>
      </c>
      <c r="BO155" s="662">
        <v>4.3719999999999999</v>
      </c>
      <c r="BP155" s="662">
        <v>4.3719999999999999</v>
      </c>
      <c r="BQ155" s="662">
        <v>4.3719999999999999</v>
      </c>
      <c r="BR155" s="662">
        <v>4.3719999999999999</v>
      </c>
      <c r="BS155" s="662">
        <v>4.3719999999999999</v>
      </c>
      <c r="BT155" s="662">
        <v>4.3719999999999999</v>
      </c>
      <c r="BU155" s="662">
        <v>4.37</v>
      </c>
      <c r="BV155" s="662">
        <v>4.37</v>
      </c>
      <c r="BW155" s="662">
        <v>4.37</v>
      </c>
      <c r="BX155" s="662">
        <v>4.37</v>
      </c>
      <c r="BY155" s="662">
        <v>4.37</v>
      </c>
      <c r="BZ155" s="662">
        <v>4.37</v>
      </c>
      <c r="CA155" s="662">
        <v>4.37</v>
      </c>
      <c r="CB155" s="662">
        <v>4.37</v>
      </c>
      <c r="CC155" s="662">
        <v>4.37</v>
      </c>
      <c r="CD155" s="662">
        <v>4.37</v>
      </c>
      <c r="CE155" s="662">
        <v>4.37</v>
      </c>
      <c r="CF155" s="662">
        <v>4.37</v>
      </c>
      <c r="CG155" s="662">
        <v>4.37</v>
      </c>
      <c r="CH155" s="662">
        <v>4.37</v>
      </c>
      <c r="CI155" s="663">
        <v>4.37</v>
      </c>
      <c r="CJ155" s="1557"/>
      <c r="CK155" s="1404"/>
    </row>
    <row r="156" spans="2:89" ht="28.5">
      <c r="B156" s="842" t="s">
        <v>653</v>
      </c>
      <c r="C156" s="843" t="s">
        <v>448</v>
      </c>
      <c r="D156" s="666" t="s">
        <v>449</v>
      </c>
      <c r="E156" s="667" t="s">
        <v>254</v>
      </c>
      <c r="F156" s="668">
        <v>2</v>
      </c>
      <c r="G156" s="661">
        <v>218.67099999999999</v>
      </c>
      <c r="H156" s="614">
        <f t="shared" ref="H156:M156" si="76">G156+SUM(H157:H162)</f>
        <v>230.20068408142197</v>
      </c>
      <c r="I156" s="614">
        <f t="shared" si="76"/>
        <v>241.64418817250601</v>
      </c>
      <c r="J156" s="614">
        <f t="shared" si="76"/>
        <v>252.19419766684885</v>
      </c>
      <c r="K156" s="614">
        <f t="shared" si="76"/>
        <v>262.86336874432089</v>
      </c>
      <c r="L156" s="614">
        <f t="shared" si="76"/>
        <v>273.35772865382734</v>
      </c>
      <c r="M156" s="614">
        <f t="shared" si="76"/>
        <v>307.43803866308531</v>
      </c>
      <c r="N156" s="614">
        <f t="shared" ref="N156:BY156" si="77">M156+SUM(N157:N162)</f>
        <v>341.61836224569936</v>
      </c>
      <c r="O156" s="614">
        <f t="shared" si="77"/>
        <v>375.89869940166932</v>
      </c>
      <c r="P156" s="614">
        <f t="shared" si="77"/>
        <v>410.27905013099326</v>
      </c>
      <c r="Q156" s="614">
        <f t="shared" si="77"/>
        <v>444.68080613341829</v>
      </c>
      <c r="R156" s="614">
        <f t="shared" si="77"/>
        <v>479.15115686274322</v>
      </c>
      <c r="S156" s="614">
        <f t="shared" si="77"/>
        <v>513.62150759206725</v>
      </c>
      <c r="T156" s="614">
        <f t="shared" si="77"/>
        <v>548.09185832139224</v>
      </c>
      <c r="U156" s="614">
        <f t="shared" si="77"/>
        <v>582.56220905071723</v>
      </c>
      <c r="V156" s="614">
        <f t="shared" si="77"/>
        <v>604.03255978004222</v>
      </c>
      <c r="W156" s="614">
        <f t="shared" si="77"/>
        <v>609.81590717604229</v>
      </c>
      <c r="X156" s="614">
        <f t="shared" si="77"/>
        <v>615.60175970204227</v>
      </c>
      <c r="Y156" s="614">
        <f t="shared" si="77"/>
        <v>621.3901176150423</v>
      </c>
      <c r="Z156" s="614">
        <f t="shared" si="77"/>
        <v>627.1809806420423</v>
      </c>
      <c r="AA156" s="614">
        <f t="shared" si="77"/>
        <v>632.9743490690422</v>
      </c>
      <c r="AB156" s="614">
        <f t="shared" si="77"/>
        <v>638.77022256904218</v>
      </c>
      <c r="AC156" s="614">
        <f t="shared" si="77"/>
        <v>644.56860144204222</v>
      </c>
      <c r="AD156" s="614">
        <f t="shared" si="77"/>
        <v>650.36948546904227</v>
      </c>
      <c r="AE156" s="614">
        <f t="shared" si="77"/>
        <v>656.17287484304222</v>
      </c>
      <c r="AF156" s="614">
        <f t="shared" si="77"/>
        <v>661.97876936404225</v>
      </c>
      <c r="AG156" s="614">
        <f t="shared" si="77"/>
        <v>667.28449944604222</v>
      </c>
      <c r="AH156" s="614">
        <f t="shared" si="77"/>
        <v>672.59251229804227</v>
      </c>
      <c r="AI156" s="614">
        <f t="shared" si="77"/>
        <v>677.90280791204225</v>
      </c>
      <c r="AJ156" s="614">
        <f t="shared" si="77"/>
        <v>683.21538627704228</v>
      </c>
      <c r="AK156" s="614">
        <f t="shared" si="77"/>
        <v>688.5302474520422</v>
      </c>
      <c r="AL156" s="614">
        <f t="shared" si="77"/>
        <v>693.84739135204222</v>
      </c>
      <c r="AM156" s="614">
        <f t="shared" si="77"/>
        <v>699.16681803004224</v>
      </c>
      <c r="AN156" s="614">
        <f t="shared" si="77"/>
        <v>704.48852745604211</v>
      </c>
      <c r="AO156" s="614">
        <f t="shared" si="77"/>
        <v>709.81251969504194</v>
      </c>
      <c r="AP156" s="614">
        <f t="shared" si="77"/>
        <v>715.13879467704191</v>
      </c>
      <c r="AQ156" s="614">
        <f t="shared" si="77"/>
        <v>720.46735237404198</v>
      </c>
      <c r="AR156" s="614">
        <f t="shared" si="77"/>
        <v>725.7981928620419</v>
      </c>
      <c r="AS156" s="614">
        <f t="shared" si="77"/>
        <v>731.13131619204205</v>
      </c>
      <c r="AT156" s="614">
        <f t="shared" si="77"/>
        <v>736.46672224804195</v>
      </c>
      <c r="AU156" s="614">
        <f t="shared" si="77"/>
        <v>741.80441101304189</v>
      </c>
      <c r="AV156" s="614">
        <f t="shared" si="77"/>
        <v>747.14438262304202</v>
      </c>
      <c r="AW156" s="614">
        <f t="shared" si="77"/>
        <v>752.48663692304194</v>
      </c>
      <c r="AX156" s="614">
        <f t="shared" si="77"/>
        <v>757.83117402304185</v>
      </c>
      <c r="AY156" s="614">
        <f t="shared" si="77"/>
        <v>763.17799394604174</v>
      </c>
      <c r="AZ156" s="614">
        <f t="shared" si="77"/>
        <v>768.52709657704179</v>
      </c>
      <c r="BA156" s="614">
        <f t="shared" si="77"/>
        <v>773.8784820090417</v>
      </c>
      <c r="BB156" s="614">
        <f t="shared" si="77"/>
        <v>779.2321501880416</v>
      </c>
      <c r="BC156" s="614">
        <f t="shared" si="77"/>
        <v>784.58810105404166</v>
      </c>
      <c r="BD156" s="614">
        <f t="shared" si="77"/>
        <v>789.94633477804166</v>
      </c>
      <c r="BE156" s="614">
        <f t="shared" si="77"/>
        <v>795.30685130304175</v>
      </c>
      <c r="BF156" s="614">
        <f t="shared" si="77"/>
        <v>800.66965047504164</v>
      </c>
      <c r="BG156" s="614">
        <f t="shared" si="77"/>
        <v>806.0347324810416</v>
      </c>
      <c r="BH156" s="614">
        <f t="shared" si="77"/>
        <v>811.40209727404158</v>
      </c>
      <c r="BI156" s="614">
        <f t="shared" si="77"/>
        <v>816.77174480604151</v>
      </c>
      <c r="BJ156" s="614">
        <f t="shared" si="77"/>
        <v>822.1436751530415</v>
      </c>
      <c r="BK156" s="614">
        <f t="shared" si="77"/>
        <v>827.51788824004143</v>
      </c>
      <c r="BL156" s="614">
        <f t="shared" si="77"/>
        <v>832.89438406404145</v>
      </c>
      <c r="BM156" s="614">
        <f t="shared" si="77"/>
        <v>838.27316261404155</v>
      </c>
      <c r="BN156" s="614">
        <f t="shared" si="77"/>
        <v>843.65422399204147</v>
      </c>
      <c r="BO156" s="614">
        <f t="shared" si="77"/>
        <v>849.03756812804158</v>
      </c>
      <c r="BP156" s="614">
        <f t="shared" si="77"/>
        <v>854.42319509704157</v>
      </c>
      <c r="BQ156" s="614">
        <f t="shared" si="77"/>
        <v>859.81110473104161</v>
      </c>
      <c r="BR156" s="614">
        <f t="shared" si="77"/>
        <v>865.20129713204153</v>
      </c>
      <c r="BS156" s="614">
        <f t="shared" si="77"/>
        <v>870.5937723810415</v>
      </c>
      <c r="BT156" s="614">
        <f t="shared" si="77"/>
        <v>875.98853034704143</v>
      </c>
      <c r="BU156" s="614">
        <f t="shared" si="77"/>
        <v>881.38557109304145</v>
      </c>
      <c r="BV156" s="614">
        <f t="shared" si="77"/>
        <v>886.78489456104148</v>
      </c>
      <c r="BW156" s="614">
        <f t="shared" si="77"/>
        <v>892.18650083504156</v>
      </c>
      <c r="BX156" s="614">
        <f t="shared" si="77"/>
        <v>897.59038986504152</v>
      </c>
      <c r="BY156" s="614">
        <f t="shared" si="77"/>
        <v>902.99656166304158</v>
      </c>
      <c r="BZ156" s="614">
        <f t="shared" ref="BZ156:CI156" si="78">BY156+SUM(BZ157:BZ162)</f>
        <v>908.40501623504156</v>
      </c>
      <c r="CA156" s="614">
        <f t="shared" si="78"/>
        <v>913.81575356604151</v>
      </c>
      <c r="CB156" s="614">
        <f t="shared" si="78"/>
        <v>919.22877366604155</v>
      </c>
      <c r="CC156" s="614">
        <f t="shared" si="78"/>
        <v>924.64407653304158</v>
      </c>
      <c r="CD156" s="614">
        <f t="shared" si="78"/>
        <v>930.06166216804149</v>
      </c>
      <c r="CE156" s="614">
        <f t="shared" si="78"/>
        <v>935.48153057304148</v>
      </c>
      <c r="CF156" s="614">
        <f t="shared" si="78"/>
        <v>940.90368173304137</v>
      </c>
      <c r="CG156" s="614">
        <f t="shared" si="78"/>
        <v>946.32811567304145</v>
      </c>
      <c r="CH156" s="614">
        <f t="shared" si="78"/>
        <v>951.75483236504135</v>
      </c>
      <c r="CI156" s="610">
        <f t="shared" si="78"/>
        <v>957.18383183304138</v>
      </c>
      <c r="CJ156" s="1557"/>
      <c r="CK156" s="1404"/>
    </row>
    <row r="157" spans="2:89">
      <c r="B157" s="842" t="s">
        <v>654</v>
      </c>
      <c r="C157" s="843" t="s">
        <v>451</v>
      </c>
      <c r="D157" s="666" t="s">
        <v>452</v>
      </c>
      <c r="E157" s="667" t="s">
        <v>254</v>
      </c>
      <c r="F157" s="668">
        <v>2</v>
      </c>
      <c r="G157" s="661">
        <v>2.9914999999999998</v>
      </c>
      <c r="H157" s="661">
        <v>6.1283597198569897</v>
      </c>
      <c r="I157" s="661">
        <v>6.0783441203120203</v>
      </c>
      <c r="J157" s="661">
        <v>5.22320210242097</v>
      </c>
      <c r="K157" s="661">
        <v>5.3290357000400501</v>
      </c>
      <c r="L157" s="661">
        <v>5.1402964359029397</v>
      </c>
      <c r="M157" s="662">
        <v>5.2403100092579802</v>
      </c>
      <c r="N157" s="662">
        <v>5.3403235826140696</v>
      </c>
      <c r="O157" s="662">
        <v>5.4403371559699298</v>
      </c>
      <c r="P157" s="662">
        <v>5.5403507293240404</v>
      </c>
      <c r="Q157" s="662">
        <v>5.5617560024249801</v>
      </c>
      <c r="R157" s="662">
        <v>5.6303507293249702</v>
      </c>
      <c r="S157" s="662">
        <v>5.6303507293240402</v>
      </c>
      <c r="T157" s="662">
        <v>5.6303507293249702</v>
      </c>
      <c r="U157" s="662">
        <v>5.6303507293250901</v>
      </c>
      <c r="V157" s="662">
        <v>5.6303507293249702</v>
      </c>
      <c r="W157" s="662">
        <v>5.6303507293249702</v>
      </c>
      <c r="X157" s="662">
        <v>5.6303507293249702</v>
      </c>
      <c r="Y157" s="662">
        <v>5.6303507293240402</v>
      </c>
      <c r="Z157" s="662">
        <v>5.6303507293249702</v>
      </c>
      <c r="AA157" s="662">
        <v>5.6303507293249702</v>
      </c>
      <c r="AB157" s="662">
        <v>5.6303507293250901</v>
      </c>
      <c r="AC157" s="662">
        <v>5.6303507293249702</v>
      </c>
      <c r="AD157" s="662">
        <v>5.6303507293249702</v>
      </c>
      <c r="AE157" s="662">
        <v>5.6303507293249702</v>
      </c>
      <c r="AF157" s="662">
        <v>5.6303507293250901</v>
      </c>
      <c r="AG157" s="662">
        <v>5.1303507293239203</v>
      </c>
      <c r="AH157" s="662">
        <v>5.1303507293250901</v>
      </c>
      <c r="AI157" s="662">
        <v>5.1303507293249702</v>
      </c>
      <c r="AJ157" s="662">
        <v>5.1303507293249702</v>
      </c>
      <c r="AK157" s="662">
        <v>5.1303507293249702</v>
      </c>
      <c r="AL157" s="662">
        <v>5.1303507293250901</v>
      </c>
      <c r="AM157" s="662">
        <v>5.1303507293249702</v>
      </c>
      <c r="AN157" s="662">
        <v>5.1303507293239203</v>
      </c>
      <c r="AO157" s="662">
        <v>5.1303507293250901</v>
      </c>
      <c r="AP157" s="662">
        <v>5.1303507293249702</v>
      </c>
      <c r="AQ157" s="662">
        <v>5.1303507293249702</v>
      </c>
      <c r="AR157" s="662">
        <v>5.1303507293249702</v>
      </c>
      <c r="AS157" s="662">
        <v>5.1303507293250901</v>
      </c>
      <c r="AT157" s="662">
        <v>5.1303507293249702</v>
      </c>
      <c r="AU157" s="662">
        <v>5.1303507293249702</v>
      </c>
      <c r="AV157" s="662">
        <v>5.1303507293249702</v>
      </c>
      <c r="AW157" s="662">
        <v>5.1303507293250901</v>
      </c>
      <c r="AX157" s="662">
        <v>5.1303507293239203</v>
      </c>
      <c r="AY157" s="662">
        <v>5.1303507293250901</v>
      </c>
      <c r="AZ157" s="662">
        <v>5.1303507293249702</v>
      </c>
      <c r="BA157" s="662">
        <v>5.1303507293249702</v>
      </c>
      <c r="BB157" s="662">
        <v>5.1303507293249702</v>
      </c>
      <c r="BC157" s="662">
        <v>5.1303507293250901</v>
      </c>
      <c r="BD157" s="662">
        <v>5.1303507293249702</v>
      </c>
      <c r="BE157" s="662">
        <v>5.1303507293239203</v>
      </c>
      <c r="BF157" s="662">
        <v>5.1303507293250901</v>
      </c>
      <c r="BG157" s="662">
        <v>5.1303507293249702</v>
      </c>
      <c r="BH157" s="662">
        <v>5.1303507293249702</v>
      </c>
      <c r="BI157" s="662">
        <v>5.1303507293249702</v>
      </c>
      <c r="BJ157" s="662">
        <v>5.1303507293250901</v>
      </c>
      <c r="BK157" s="662">
        <v>5.1303507293249702</v>
      </c>
      <c r="BL157" s="662">
        <v>5.1303507293249702</v>
      </c>
      <c r="BM157" s="662">
        <v>5.1303507293249702</v>
      </c>
      <c r="BN157" s="662">
        <v>5.1303507293250901</v>
      </c>
      <c r="BO157" s="662">
        <v>5.1303507293249702</v>
      </c>
      <c r="BP157" s="662">
        <v>5.1303507293249702</v>
      </c>
      <c r="BQ157" s="662">
        <v>5.1303507293249702</v>
      </c>
      <c r="BR157" s="662">
        <v>5.1303507293240402</v>
      </c>
      <c r="BS157" s="662">
        <v>5.1303507293249702</v>
      </c>
      <c r="BT157" s="662">
        <v>5.1303507293250901</v>
      </c>
      <c r="BU157" s="662">
        <v>5.1303507293250901</v>
      </c>
      <c r="BV157" s="662">
        <v>5.1303507293250901</v>
      </c>
      <c r="BW157" s="662">
        <v>5.1303507293250901</v>
      </c>
      <c r="BX157" s="662">
        <v>5.1303507293250901</v>
      </c>
      <c r="BY157" s="662">
        <v>5.1303507293250901</v>
      </c>
      <c r="BZ157" s="662">
        <v>5.1303507293250901</v>
      </c>
      <c r="CA157" s="662">
        <v>5.1303507293250901</v>
      </c>
      <c r="CB157" s="662">
        <v>5.1303507293250901</v>
      </c>
      <c r="CC157" s="662">
        <v>5.1303507293250901</v>
      </c>
      <c r="CD157" s="662">
        <v>5.1303507293250901</v>
      </c>
      <c r="CE157" s="662">
        <v>5.1303507293250901</v>
      </c>
      <c r="CF157" s="662">
        <v>5.1303507293250901</v>
      </c>
      <c r="CG157" s="662">
        <v>5.1303507293250901</v>
      </c>
      <c r="CH157" s="662">
        <v>5.1303507293250901</v>
      </c>
      <c r="CI157" s="663">
        <v>5.1303507293250901</v>
      </c>
      <c r="CJ157" s="1557"/>
      <c r="CK157" s="1404"/>
    </row>
    <row r="158" spans="2:89">
      <c r="B158" s="842" t="s">
        <v>655</v>
      </c>
      <c r="C158" s="843" t="s">
        <v>454</v>
      </c>
      <c r="D158" s="666" t="s">
        <v>455</v>
      </c>
      <c r="E158" s="667" t="s">
        <v>254</v>
      </c>
      <c r="F158" s="668">
        <v>2</v>
      </c>
      <c r="G158" s="661">
        <v>5.65</v>
      </c>
      <c r="H158" s="661">
        <v>5.401324361565</v>
      </c>
      <c r="I158" s="661">
        <v>5.3651599707720301</v>
      </c>
      <c r="J158" s="661">
        <v>5.3268073919218804</v>
      </c>
      <c r="K158" s="661">
        <v>5.34013537743198</v>
      </c>
      <c r="L158" s="661">
        <v>5.3540634736035004</v>
      </c>
      <c r="M158" s="662">
        <v>9</v>
      </c>
      <c r="N158" s="662">
        <v>9</v>
      </c>
      <c r="O158" s="662">
        <v>9</v>
      </c>
      <c r="P158" s="662">
        <v>9</v>
      </c>
      <c r="Q158" s="662">
        <v>9</v>
      </c>
      <c r="R158" s="662">
        <v>9</v>
      </c>
      <c r="S158" s="662">
        <v>9</v>
      </c>
      <c r="T158" s="662">
        <v>9</v>
      </c>
      <c r="U158" s="662">
        <v>9</v>
      </c>
      <c r="V158" s="662">
        <v>9</v>
      </c>
      <c r="W158" s="662">
        <v>0.15299666667510792</v>
      </c>
      <c r="X158" s="662">
        <v>0.15550179667502562</v>
      </c>
      <c r="Y158" s="662">
        <v>0.1580071836759771</v>
      </c>
      <c r="Z158" s="662">
        <v>0.16051229767504083</v>
      </c>
      <c r="AA158" s="662">
        <v>0.16301769767494534</v>
      </c>
      <c r="AB158" s="662">
        <v>0.1655227706748974</v>
      </c>
      <c r="AC158" s="662">
        <v>0.16802814367497376</v>
      </c>
      <c r="AD158" s="662">
        <v>0.1705332976750924</v>
      </c>
      <c r="AE158" s="662">
        <v>0.17303864467498897</v>
      </c>
      <c r="AF158" s="662">
        <v>0.17554379167495426</v>
      </c>
      <c r="AG158" s="662">
        <v>0.17537935267603189</v>
      </c>
      <c r="AH158" s="662">
        <v>0.17766212267497394</v>
      </c>
      <c r="AI158" s="662">
        <v>0.17994488467502379</v>
      </c>
      <c r="AJ158" s="662">
        <v>0.18222763567507627</v>
      </c>
      <c r="AK158" s="662">
        <v>0.18451044567495956</v>
      </c>
      <c r="AL158" s="662">
        <v>0.18679317067483225</v>
      </c>
      <c r="AM158" s="662">
        <v>0.18907594867505395</v>
      </c>
      <c r="AN158" s="662">
        <v>0.19135869667604766</v>
      </c>
      <c r="AO158" s="662">
        <v>0.19364150967487603</v>
      </c>
      <c r="AP158" s="662">
        <v>0.19592425267501312</v>
      </c>
      <c r="AQ158" s="662">
        <v>0.19820696767510526</v>
      </c>
      <c r="AR158" s="662">
        <v>0.2004897586749621</v>
      </c>
      <c r="AS158" s="662">
        <v>0.20277260067507541</v>
      </c>
      <c r="AT158" s="662">
        <v>0.20505532667493753</v>
      </c>
      <c r="AU158" s="662">
        <v>0.20733803567509312</v>
      </c>
      <c r="AV158" s="662">
        <v>0.2096208806751747</v>
      </c>
      <c r="AW158" s="662">
        <v>0.21190357067496279</v>
      </c>
      <c r="AX158" s="662">
        <v>0.21418637067597501</v>
      </c>
      <c r="AY158" s="662">
        <v>0.21646919367492501</v>
      </c>
      <c r="AZ158" s="662">
        <v>0.21875190167509118</v>
      </c>
      <c r="BA158" s="662">
        <v>0.22103470267495595</v>
      </c>
      <c r="BB158" s="662">
        <v>0.22331744967505074</v>
      </c>
      <c r="BC158" s="662">
        <v>0.22560013667498424</v>
      </c>
      <c r="BD158" s="662">
        <v>0.22788299467504203</v>
      </c>
      <c r="BE158" s="662">
        <v>0.23016579567615736</v>
      </c>
      <c r="BF158" s="662">
        <v>0.23244844267480858</v>
      </c>
      <c r="BG158" s="662">
        <v>0.23473127667500648</v>
      </c>
      <c r="BH158" s="662">
        <v>0.23701406367501932</v>
      </c>
      <c r="BI158" s="662">
        <v>0.23929680267508502</v>
      </c>
      <c r="BJ158" s="662">
        <v>0.24157961767491543</v>
      </c>
      <c r="BK158" s="662">
        <v>0.24386235767508424</v>
      </c>
      <c r="BL158" s="662">
        <v>0.24614509467505741</v>
      </c>
      <c r="BM158" s="662">
        <v>0.2484278206751469</v>
      </c>
      <c r="BN158" s="662">
        <v>0.25071064867483983</v>
      </c>
      <c r="BO158" s="662">
        <v>0.25299340667515935</v>
      </c>
      <c r="BP158" s="662">
        <v>0.25527623967502677</v>
      </c>
      <c r="BQ158" s="662">
        <v>0.25755890467507925</v>
      </c>
      <c r="BR158" s="662">
        <v>0.25984167167598571</v>
      </c>
      <c r="BS158" s="662">
        <v>0.26212451967501238</v>
      </c>
      <c r="BT158" s="662">
        <v>0.26440723667485599</v>
      </c>
      <c r="BU158" s="662">
        <v>0.26669001667494285</v>
      </c>
      <c r="BV158" s="662">
        <v>0.26897273867496096</v>
      </c>
      <c r="BW158" s="662">
        <v>0.27125554467500024</v>
      </c>
      <c r="BX158" s="662">
        <v>0.27353830067488616</v>
      </c>
      <c r="BY158" s="662">
        <v>0.27582106867498624</v>
      </c>
      <c r="BZ158" s="662">
        <v>0.27810384267490917</v>
      </c>
      <c r="CA158" s="662">
        <v>0.28038660167487706</v>
      </c>
      <c r="CB158" s="662">
        <v>0.28266937067496656</v>
      </c>
      <c r="CC158" s="662">
        <v>0.28495213767496352</v>
      </c>
      <c r="CD158" s="662">
        <v>0.28723490567483623</v>
      </c>
      <c r="CE158" s="662">
        <v>0.28951767567491515</v>
      </c>
      <c r="CF158" s="662">
        <v>0.29180043067481165</v>
      </c>
      <c r="CG158" s="662">
        <v>0.2940832106750122</v>
      </c>
      <c r="CH158" s="662">
        <v>0.29636596267482673</v>
      </c>
      <c r="CI158" s="663">
        <v>0.29864873867495589</v>
      </c>
      <c r="CJ158" s="1557"/>
      <c r="CK158" s="1404"/>
    </row>
    <row r="159" spans="2:89">
      <c r="B159" s="842" t="s">
        <v>656</v>
      </c>
      <c r="C159" s="843" t="s">
        <v>457</v>
      </c>
      <c r="D159" s="666" t="s">
        <v>458</v>
      </c>
      <c r="E159" s="667" t="s">
        <v>254</v>
      </c>
      <c r="F159" s="668">
        <v>2</v>
      </c>
      <c r="G159" s="661">
        <v>0</v>
      </c>
      <c r="H159" s="661">
        <v>0</v>
      </c>
      <c r="I159" s="661">
        <v>0</v>
      </c>
      <c r="J159" s="661">
        <v>0</v>
      </c>
      <c r="K159" s="661">
        <v>0</v>
      </c>
      <c r="L159" s="661">
        <v>0</v>
      </c>
      <c r="M159" s="662">
        <v>19.84</v>
      </c>
      <c r="N159" s="662">
        <v>19.84</v>
      </c>
      <c r="O159" s="662">
        <v>19.84</v>
      </c>
      <c r="P159" s="662">
        <v>19.84</v>
      </c>
      <c r="Q159" s="662">
        <v>19.84</v>
      </c>
      <c r="R159" s="662">
        <v>19.84</v>
      </c>
      <c r="S159" s="662">
        <v>19.84</v>
      </c>
      <c r="T159" s="662">
        <v>19.84</v>
      </c>
      <c r="U159" s="662">
        <v>19.84</v>
      </c>
      <c r="V159" s="662">
        <v>6.84</v>
      </c>
      <c r="W159" s="662">
        <v>0</v>
      </c>
      <c r="X159" s="662">
        <v>0</v>
      </c>
      <c r="Y159" s="662">
        <v>0</v>
      </c>
      <c r="Z159" s="662">
        <v>0</v>
      </c>
      <c r="AA159" s="662">
        <v>0</v>
      </c>
      <c r="AB159" s="662">
        <v>0</v>
      </c>
      <c r="AC159" s="662">
        <v>0</v>
      </c>
      <c r="AD159" s="662">
        <v>0</v>
      </c>
      <c r="AE159" s="662">
        <v>0</v>
      </c>
      <c r="AF159" s="662">
        <v>0</v>
      </c>
      <c r="AG159" s="662">
        <v>0</v>
      </c>
      <c r="AH159" s="662">
        <v>0</v>
      </c>
      <c r="AI159" s="662">
        <v>0</v>
      </c>
      <c r="AJ159" s="662">
        <v>0</v>
      </c>
      <c r="AK159" s="662">
        <v>0</v>
      </c>
      <c r="AL159" s="662">
        <v>0</v>
      </c>
      <c r="AM159" s="662">
        <v>0</v>
      </c>
      <c r="AN159" s="662">
        <v>0</v>
      </c>
      <c r="AO159" s="662">
        <v>0</v>
      </c>
      <c r="AP159" s="662">
        <v>0</v>
      </c>
      <c r="AQ159" s="662">
        <v>0</v>
      </c>
      <c r="AR159" s="662">
        <v>0</v>
      </c>
      <c r="AS159" s="662">
        <v>0</v>
      </c>
      <c r="AT159" s="662">
        <v>0</v>
      </c>
      <c r="AU159" s="662">
        <v>0</v>
      </c>
      <c r="AV159" s="662">
        <v>0</v>
      </c>
      <c r="AW159" s="662">
        <v>0</v>
      </c>
      <c r="AX159" s="662">
        <v>0</v>
      </c>
      <c r="AY159" s="662">
        <v>0</v>
      </c>
      <c r="AZ159" s="662">
        <v>0</v>
      </c>
      <c r="BA159" s="662">
        <v>0</v>
      </c>
      <c r="BB159" s="662">
        <v>0</v>
      </c>
      <c r="BC159" s="662">
        <v>0</v>
      </c>
      <c r="BD159" s="662">
        <v>0</v>
      </c>
      <c r="BE159" s="662">
        <v>0</v>
      </c>
      <c r="BF159" s="662">
        <v>0</v>
      </c>
      <c r="BG159" s="662">
        <v>0</v>
      </c>
      <c r="BH159" s="662">
        <v>0</v>
      </c>
      <c r="BI159" s="662">
        <v>0</v>
      </c>
      <c r="BJ159" s="662">
        <v>0</v>
      </c>
      <c r="BK159" s="662">
        <v>0</v>
      </c>
      <c r="BL159" s="662">
        <v>0</v>
      </c>
      <c r="BM159" s="662">
        <v>0</v>
      </c>
      <c r="BN159" s="662">
        <v>0</v>
      </c>
      <c r="BO159" s="662">
        <v>0</v>
      </c>
      <c r="BP159" s="662">
        <v>0</v>
      </c>
      <c r="BQ159" s="662">
        <v>0</v>
      </c>
      <c r="BR159" s="662">
        <v>0</v>
      </c>
      <c r="BS159" s="662">
        <v>0</v>
      </c>
      <c r="BT159" s="662">
        <v>0</v>
      </c>
      <c r="BU159" s="662">
        <v>0</v>
      </c>
      <c r="BV159" s="662">
        <v>0</v>
      </c>
      <c r="BW159" s="662">
        <v>0</v>
      </c>
      <c r="BX159" s="662">
        <v>0</v>
      </c>
      <c r="BY159" s="662">
        <v>0</v>
      </c>
      <c r="BZ159" s="662">
        <v>0</v>
      </c>
      <c r="CA159" s="662">
        <v>0</v>
      </c>
      <c r="CB159" s="662">
        <v>0</v>
      </c>
      <c r="CC159" s="662">
        <v>0</v>
      </c>
      <c r="CD159" s="662">
        <v>0</v>
      </c>
      <c r="CE159" s="662">
        <v>0</v>
      </c>
      <c r="CF159" s="662">
        <v>0</v>
      </c>
      <c r="CG159" s="662">
        <v>0</v>
      </c>
      <c r="CH159" s="662">
        <v>0</v>
      </c>
      <c r="CI159" s="663">
        <v>0</v>
      </c>
      <c r="CJ159" s="1557"/>
      <c r="CK159" s="1404"/>
    </row>
    <row r="160" spans="2:89" ht="28.5">
      <c r="B160" s="842" t="s">
        <v>657</v>
      </c>
      <c r="C160" s="843" t="s">
        <v>460</v>
      </c>
      <c r="D160" s="666" t="s">
        <v>461</v>
      </c>
      <c r="E160" s="667" t="s">
        <v>254</v>
      </c>
      <c r="F160" s="668">
        <v>2</v>
      </c>
      <c r="G160" s="661">
        <v>0</v>
      </c>
      <c r="H160" s="661">
        <v>0</v>
      </c>
      <c r="I160" s="661">
        <v>0</v>
      </c>
      <c r="J160" s="661">
        <v>0</v>
      </c>
      <c r="K160" s="661">
        <v>0</v>
      </c>
      <c r="L160" s="661">
        <v>0</v>
      </c>
      <c r="M160" s="662">
        <v>0</v>
      </c>
      <c r="N160" s="662">
        <v>0</v>
      </c>
      <c r="O160" s="662">
        <v>0</v>
      </c>
      <c r="P160" s="662">
        <v>0</v>
      </c>
      <c r="Q160" s="662">
        <v>0</v>
      </c>
      <c r="R160" s="662">
        <v>0</v>
      </c>
      <c r="S160" s="662">
        <v>0</v>
      </c>
      <c r="T160" s="662">
        <v>0</v>
      </c>
      <c r="U160" s="662">
        <v>0</v>
      </c>
      <c r="V160" s="662">
        <v>0</v>
      </c>
      <c r="W160" s="662">
        <v>0</v>
      </c>
      <c r="X160" s="662">
        <v>0</v>
      </c>
      <c r="Y160" s="662">
        <v>0</v>
      </c>
      <c r="Z160" s="662">
        <v>0</v>
      </c>
      <c r="AA160" s="662">
        <v>0</v>
      </c>
      <c r="AB160" s="662">
        <v>0</v>
      </c>
      <c r="AC160" s="662">
        <v>0</v>
      </c>
      <c r="AD160" s="662">
        <v>0</v>
      </c>
      <c r="AE160" s="662">
        <v>0</v>
      </c>
      <c r="AF160" s="662">
        <v>0</v>
      </c>
      <c r="AG160" s="662">
        <v>0</v>
      </c>
      <c r="AH160" s="662">
        <v>0</v>
      </c>
      <c r="AI160" s="662">
        <v>0</v>
      </c>
      <c r="AJ160" s="662">
        <v>0</v>
      </c>
      <c r="AK160" s="662">
        <v>0</v>
      </c>
      <c r="AL160" s="662">
        <v>0</v>
      </c>
      <c r="AM160" s="662">
        <v>0</v>
      </c>
      <c r="AN160" s="662">
        <v>0</v>
      </c>
      <c r="AO160" s="662">
        <v>0</v>
      </c>
      <c r="AP160" s="662">
        <v>0</v>
      </c>
      <c r="AQ160" s="662">
        <v>0</v>
      </c>
      <c r="AR160" s="662">
        <v>0</v>
      </c>
      <c r="AS160" s="662">
        <v>0</v>
      </c>
      <c r="AT160" s="662">
        <v>0</v>
      </c>
      <c r="AU160" s="662">
        <v>0</v>
      </c>
      <c r="AV160" s="662">
        <v>0</v>
      </c>
      <c r="AW160" s="662">
        <v>0</v>
      </c>
      <c r="AX160" s="662">
        <v>0</v>
      </c>
      <c r="AY160" s="662">
        <v>0</v>
      </c>
      <c r="AZ160" s="662">
        <v>0</v>
      </c>
      <c r="BA160" s="662">
        <v>0</v>
      </c>
      <c r="BB160" s="662">
        <v>0</v>
      </c>
      <c r="BC160" s="662">
        <v>0</v>
      </c>
      <c r="BD160" s="662">
        <v>0</v>
      </c>
      <c r="BE160" s="662">
        <v>0</v>
      </c>
      <c r="BF160" s="662">
        <v>0</v>
      </c>
      <c r="BG160" s="662">
        <v>0</v>
      </c>
      <c r="BH160" s="662">
        <v>0</v>
      </c>
      <c r="BI160" s="662">
        <v>0</v>
      </c>
      <c r="BJ160" s="662">
        <v>0</v>
      </c>
      <c r="BK160" s="662">
        <v>0</v>
      </c>
      <c r="BL160" s="662">
        <v>0</v>
      </c>
      <c r="BM160" s="662">
        <v>0</v>
      </c>
      <c r="BN160" s="662">
        <v>0</v>
      </c>
      <c r="BO160" s="662">
        <v>0</v>
      </c>
      <c r="BP160" s="662">
        <v>0</v>
      </c>
      <c r="BQ160" s="662">
        <v>0</v>
      </c>
      <c r="BR160" s="662">
        <v>0</v>
      </c>
      <c r="BS160" s="662">
        <v>0</v>
      </c>
      <c r="BT160" s="662">
        <v>0</v>
      </c>
      <c r="BU160" s="662">
        <v>0</v>
      </c>
      <c r="BV160" s="662">
        <v>0</v>
      </c>
      <c r="BW160" s="662">
        <v>0</v>
      </c>
      <c r="BX160" s="662">
        <v>0</v>
      </c>
      <c r="BY160" s="662">
        <v>0</v>
      </c>
      <c r="BZ160" s="662">
        <v>0</v>
      </c>
      <c r="CA160" s="662">
        <v>0</v>
      </c>
      <c r="CB160" s="662">
        <v>0</v>
      </c>
      <c r="CC160" s="662">
        <v>0</v>
      </c>
      <c r="CD160" s="662">
        <v>0</v>
      </c>
      <c r="CE160" s="662">
        <v>0</v>
      </c>
      <c r="CF160" s="662">
        <v>0</v>
      </c>
      <c r="CG160" s="662">
        <v>0</v>
      </c>
      <c r="CH160" s="662">
        <v>0</v>
      </c>
      <c r="CI160" s="663">
        <v>0</v>
      </c>
      <c r="CJ160" s="1557"/>
      <c r="CK160" s="1404"/>
    </row>
    <row r="161" spans="2:89">
      <c r="B161" s="842" t="s">
        <v>658</v>
      </c>
      <c r="C161" s="843" t="s">
        <v>463</v>
      </c>
      <c r="D161" s="666" t="s">
        <v>464</v>
      </c>
      <c r="E161" s="667" t="s">
        <v>254</v>
      </c>
      <c r="F161" s="668">
        <v>2</v>
      </c>
      <c r="G161" s="661">
        <v>0</v>
      </c>
      <c r="H161" s="661">
        <v>0</v>
      </c>
      <c r="I161" s="661">
        <v>0</v>
      </c>
      <c r="J161" s="661">
        <v>0</v>
      </c>
      <c r="K161" s="661">
        <v>0</v>
      </c>
      <c r="L161" s="661">
        <v>0</v>
      </c>
      <c r="M161" s="662">
        <v>0</v>
      </c>
      <c r="N161" s="662">
        <v>0</v>
      </c>
      <c r="O161" s="662">
        <v>0</v>
      </c>
      <c r="P161" s="662">
        <v>0</v>
      </c>
      <c r="Q161" s="662">
        <v>0</v>
      </c>
      <c r="R161" s="662">
        <v>0</v>
      </c>
      <c r="S161" s="662">
        <v>0</v>
      </c>
      <c r="T161" s="662">
        <v>0</v>
      </c>
      <c r="U161" s="662">
        <v>0</v>
      </c>
      <c r="V161" s="662">
        <v>0</v>
      </c>
      <c r="W161" s="662">
        <v>0</v>
      </c>
      <c r="X161" s="662">
        <v>0</v>
      </c>
      <c r="Y161" s="662">
        <v>0</v>
      </c>
      <c r="Z161" s="662">
        <v>0</v>
      </c>
      <c r="AA161" s="662">
        <v>0</v>
      </c>
      <c r="AB161" s="662">
        <v>0</v>
      </c>
      <c r="AC161" s="662">
        <v>0</v>
      </c>
      <c r="AD161" s="662">
        <v>0</v>
      </c>
      <c r="AE161" s="662">
        <v>0</v>
      </c>
      <c r="AF161" s="662">
        <v>0</v>
      </c>
      <c r="AG161" s="662">
        <v>0</v>
      </c>
      <c r="AH161" s="662">
        <v>0</v>
      </c>
      <c r="AI161" s="662">
        <v>0</v>
      </c>
      <c r="AJ161" s="662">
        <v>0</v>
      </c>
      <c r="AK161" s="662">
        <v>0</v>
      </c>
      <c r="AL161" s="662">
        <v>0</v>
      </c>
      <c r="AM161" s="662">
        <v>0</v>
      </c>
      <c r="AN161" s="662">
        <v>0</v>
      </c>
      <c r="AO161" s="662">
        <v>0</v>
      </c>
      <c r="AP161" s="662">
        <v>0</v>
      </c>
      <c r="AQ161" s="662">
        <v>0</v>
      </c>
      <c r="AR161" s="662">
        <v>0</v>
      </c>
      <c r="AS161" s="662">
        <v>0</v>
      </c>
      <c r="AT161" s="662">
        <v>0</v>
      </c>
      <c r="AU161" s="662">
        <v>0</v>
      </c>
      <c r="AV161" s="662">
        <v>0</v>
      </c>
      <c r="AW161" s="662">
        <v>0</v>
      </c>
      <c r="AX161" s="662">
        <v>0</v>
      </c>
      <c r="AY161" s="662">
        <v>0</v>
      </c>
      <c r="AZ161" s="662">
        <v>0</v>
      </c>
      <c r="BA161" s="662">
        <v>0</v>
      </c>
      <c r="BB161" s="662">
        <v>0</v>
      </c>
      <c r="BC161" s="662">
        <v>0</v>
      </c>
      <c r="BD161" s="662">
        <v>0</v>
      </c>
      <c r="BE161" s="662">
        <v>0</v>
      </c>
      <c r="BF161" s="662">
        <v>0</v>
      </c>
      <c r="BG161" s="662">
        <v>0</v>
      </c>
      <c r="BH161" s="662">
        <v>0</v>
      </c>
      <c r="BI161" s="662">
        <v>0</v>
      </c>
      <c r="BJ161" s="662">
        <v>0</v>
      </c>
      <c r="BK161" s="662">
        <v>0</v>
      </c>
      <c r="BL161" s="662">
        <v>0</v>
      </c>
      <c r="BM161" s="662">
        <v>0</v>
      </c>
      <c r="BN161" s="662">
        <v>0</v>
      </c>
      <c r="BO161" s="662">
        <v>0</v>
      </c>
      <c r="BP161" s="662">
        <v>0</v>
      </c>
      <c r="BQ161" s="662">
        <v>0</v>
      </c>
      <c r="BR161" s="662">
        <v>0</v>
      </c>
      <c r="BS161" s="662">
        <v>0</v>
      </c>
      <c r="BT161" s="662">
        <v>0</v>
      </c>
      <c r="BU161" s="662">
        <v>0</v>
      </c>
      <c r="BV161" s="662">
        <v>0</v>
      </c>
      <c r="BW161" s="662">
        <v>0</v>
      </c>
      <c r="BX161" s="662">
        <v>0</v>
      </c>
      <c r="BY161" s="662">
        <v>0</v>
      </c>
      <c r="BZ161" s="662">
        <v>0</v>
      </c>
      <c r="CA161" s="662">
        <v>0</v>
      </c>
      <c r="CB161" s="662">
        <v>0</v>
      </c>
      <c r="CC161" s="662">
        <v>0</v>
      </c>
      <c r="CD161" s="662">
        <v>0</v>
      </c>
      <c r="CE161" s="662">
        <v>0</v>
      </c>
      <c r="CF161" s="662">
        <v>0</v>
      </c>
      <c r="CG161" s="662">
        <v>0</v>
      </c>
      <c r="CH161" s="662">
        <v>0</v>
      </c>
      <c r="CI161" s="663">
        <v>0</v>
      </c>
      <c r="CJ161" s="1557"/>
      <c r="CK161" s="1404"/>
    </row>
    <row r="162" spans="2:89" ht="28.5">
      <c r="B162" s="842" t="s">
        <v>659</v>
      </c>
      <c r="C162" s="843" t="s">
        <v>466</v>
      </c>
      <c r="D162" s="666" t="s">
        <v>467</v>
      </c>
      <c r="E162" s="667" t="s">
        <v>254</v>
      </c>
      <c r="F162" s="668">
        <v>2</v>
      </c>
      <c r="G162" s="661">
        <v>0</v>
      </c>
      <c r="H162" s="661">
        <v>0</v>
      </c>
      <c r="I162" s="661">
        <v>0</v>
      </c>
      <c r="J162" s="661">
        <v>0</v>
      </c>
      <c r="K162" s="661">
        <v>0</v>
      </c>
      <c r="L162" s="661">
        <v>0</v>
      </c>
      <c r="M162" s="662">
        <v>0</v>
      </c>
      <c r="N162" s="662">
        <v>0</v>
      </c>
      <c r="O162" s="662">
        <v>0</v>
      </c>
      <c r="P162" s="662">
        <v>-1.1641532182693499E-13</v>
      </c>
      <c r="Q162" s="662">
        <v>5.8207660913467396E-14</v>
      </c>
      <c r="R162" s="662">
        <v>-5.8207660913467396E-14</v>
      </c>
      <c r="S162" s="662">
        <v>-5.8207660913467396E-14</v>
      </c>
      <c r="T162" s="662">
        <v>0</v>
      </c>
      <c r="U162" s="662">
        <v>-5.8207660913467396E-14</v>
      </c>
      <c r="V162" s="662">
        <v>0</v>
      </c>
      <c r="W162" s="662">
        <v>0</v>
      </c>
      <c r="X162" s="662">
        <v>0</v>
      </c>
      <c r="Y162" s="662">
        <v>0</v>
      </c>
      <c r="Z162" s="662">
        <v>-5.8207660913467396E-14</v>
      </c>
      <c r="AA162" s="662">
        <v>0</v>
      </c>
      <c r="AB162" s="662">
        <v>0</v>
      </c>
      <c r="AC162" s="662">
        <v>5.8207660913467396E-14</v>
      </c>
      <c r="AD162" s="662">
        <v>0</v>
      </c>
      <c r="AE162" s="662">
        <v>0</v>
      </c>
      <c r="AF162" s="662">
        <v>0</v>
      </c>
      <c r="AG162" s="662">
        <v>0</v>
      </c>
      <c r="AH162" s="662">
        <v>0</v>
      </c>
      <c r="AI162" s="662">
        <v>0</v>
      </c>
      <c r="AJ162" s="662">
        <v>0</v>
      </c>
      <c r="AK162" s="662">
        <v>-5.8207660913467396E-14</v>
      </c>
      <c r="AL162" s="662">
        <v>5.8207660913467396E-14</v>
      </c>
      <c r="AM162" s="662">
        <v>0</v>
      </c>
      <c r="AN162" s="662">
        <v>-1.1641532182693499E-13</v>
      </c>
      <c r="AO162" s="662">
        <v>-1.1641532182693499E-13</v>
      </c>
      <c r="AP162" s="662">
        <v>0</v>
      </c>
      <c r="AQ162" s="662">
        <v>0</v>
      </c>
      <c r="AR162" s="662">
        <v>0</v>
      </c>
      <c r="AS162" s="662">
        <v>0</v>
      </c>
      <c r="AT162" s="662">
        <v>0</v>
      </c>
      <c r="AU162" s="662">
        <v>-1.1641532182693499E-13</v>
      </c>
      <c r="AV162" s="662">
        <v>0</v>
      </c>
      <c r="AW162" s="662">
        <v>-1.1641532182693499E-13</v>
      </c>
      <c r="AX162" s="662">
        <v>0</v>
      </c>
      <c r="AY162" s="662">
        <v>-1.1641532182693499E-13</v>
      </c>
      <c r="AZ162" s="662">
        <v>0</v>
      </c>
      <c r="BA162" s="662">
        <v>0</v>
      </c>
      <c r="BB162" s="662">
        <v>-1.1641532182693499E-13</v>
      </c>
      <c r="BC162" s="662">
        <v>0</v>
      </c>
      <c r="BD162" s="662">
        <v>0</v>
      </c>
      <c r="BE162" s="662">
        <v>0</v>
      </c>
      <c r="BF162" s="662">
        <v>0</v>
      </c>
      <c r="BG162" s="662">
        <v>0</v>
      </c>
      <c r="BH162" s="662">
        <v>0</v>
      </c>
      <c r="BI162" s="662">
        <v>-1.1641532182693499E-13</v>
      </c>
      <c r="BJ162" s="662">
        <v>0</v>
      </c>
      <c r="BK162" s="662">
        <v>-1.1641532182693499E-13</v>
      </c>
      <c r="BL162" s="662">
        <v>0</v>
      </c>
      <c r="BM162" s="662">
        <v>0</v>
      </c>
      <c r="BN162" s="662">
        <v>0</v>
      </c>
      <c r="BO162" s="662">
        <v>0</v>
      </c>
      <c r="BP162" s="662">
        <v>0</v>
      </c>
      <c r="BQ162" s="662">
        <v>0</v>
      </c>
      <c r="BR162" s="662">
        <v>-1.1641532182693499E-13</v>
      </c>
      <c r="BS162" s="662">
        <v>0</v>
      </c>
      <c r="BT162" s="662">
        <v>0</v>
      </c>
      <c r="BU162" s="662">
        <v>0</v>
      </c>
      <c r="BV162" s="662">
        <v>0</v>
      </c>
      <c r="BW162" s="662">
        <v>0</v>
      </c>
      <c r="BX162" s="662">
        <v>0</v>
      </c>
      <c r="BY162" s="662">
        <v>0</v>
      </c>
      <c r="BZ162" s="662">
        <v>0</v>
      </c>
      <c r="CA162" s="662">
        <v>0</v>
      </c>
      <c r="CB162" s="662">
        <v>0</v>
      </c>
      <c r="CC162" s="662">
        <v>0</v>
      </c>
      <c r="CD162" s="662">
        <v>0</v>
      </c>
      <c r="CE162" s="662">
        <v>0</v>
      </c>
      <c r="CF162" s="662">
        <v>0</v>
      </c>
      <c r="CG162" s="662">
        <v>0</v>
      </c>
      <c r="CH162" s="662">
        <v>0</v>
      </c>
      <c r="CI162" s="663">
        <v>0</v>
      </c>
      <c r="CJ162" s="1557"/>
      <c r="CK162" s="1404"/>
    </row>
    <row r="163" spans="2:89">
      <c r="B163" s="842" t="s">
        <v>660</v>
      </c>
      <c r="C163" s="843" t="s">
        <v>469</v>
      </c>
      <c r="D163" s="762" t="s">
        <v>79</v>
      </c>
      <c r="E163" s="824" t="s">
        <v>254</v>
      </c>
      <c r="F163" s="825">
        <v>2</v>
      </c>
      <c r="G163" s="661">
        <v>7.4790000000000001</v>
      </c>
      <c r="H163" s="661">
        <v>7.4790000000000001</v>
      </c>
      <c r="I163" s="661">
        <v>7.4790000000000001</v>
      </c>
      <c r="J163" s="661">
        <v>7.4790000000000001</v>
      </c>
      <c r="K163" s="661">
        <v>7.4790000000000001</v>
      </c>
      <c r="L163" s="661">
        <v>7.4790000000000001</v>
      </c>
      <c r="M163" s="662">
        <v>7.4790000000000001</v>
      </c>
      <c r="N163" s="662">
        <v>7.4790000000000001</v>
      </c>
      <c r="O163" s="662">
        <v>7.4790000000000001</v>
      </c>
      <c r="P163" s="662">
        <v>7.4790000000000001</v>
      </c>
      <c r="Q163" s="662">
        <v>7.4790000000000001</v>
      </c>
      <c r="R163" s="662">
        <v>7.4790000000000001</v>
      </c>
      <c r="S163" s="662">
        <v>7.4790000000000001</v>
      </c>
      <c r="T163" s="662">
        <v>7.4790000000000001</v>
      </c>
      <c r="U163" s="662">
        <v>7.4790000000000001</v>
      </c>
      <c r="V163" s="662">
        <v>7.4790000000000001</v>
      </c>
      <c r="W163" s="662">
        <v>7.4790000000000001</v>
      </c>
      <c r="X163" s="662">
        <v>7.4790000000000001</v>
      </c>
      <c r="Y163" s="662">
        <v>7.4790000000000001</v>
      </c>
      <c r="Z163" s="662">
        <v>7.4790000000000001</v>
      </c>
      <c r="AA163" s="662">
        <v>7.4790000000000001</v>
      </c>
      <c r="AB163" s="662">
        <v>7.4790000000000001</v>
      </c>
      <c r="AC163" s="662">
        <v>7.4790000000000001</v>
      </c>
      <c r="AD163" s="662">
        <v>7.4790000000000001</v>
      </c>
      <c r="AE163" s="662">
        <v>7.4790000000000001</v>
      </c>
      <c r="AF163" s="662">
        <v>7.4790000000000001</v>
      </c>
      <c r="AG163" s="662">
        <v>7.4790000000000001</v>
      </c>
      <c r="AH163" s="662">
        <v>7.4790000000000001</v>
      </c>
      <c r="AI163" s="662">
        <v>7.4790000000000001</v>
      </c>
      <c r="AJ163" s="662">
        <v>7.4790000000000001</v>
      </c>
      <c r="AK163" s="662">
        <v>7.4790000000000001</v>
      </c>
      <c r="AL163" s="662">
        <v>7.4790000000000001</v>
      </c>
      <c r="AM163" s="662">
        <v>7.4790000000000001</v>
      </c>
      <c r="AN163" s="662">
        <v>7.4790000000000001</v>
      </c>
      <c r="AO163" s="662">
        <v>7.4790000000000001</v>
      </c>
      <c r="AP163" s="662">
        <v>7.4790000000000001</v>
      </c>
      <c r="AQ163" s="662">
        <v>7.4790000000000001</v>
      </c>
      <c r="AR163" s="662">
        <v>7.4790000000000001</v>
      </c>
      <c r="AS163" s="662">
        <v>7.4790000000000001</v>
      </c>
      <c r="AT163" s="662">
        <v>7.4790000000000001</v>
      </c>
      <c r="AU163" s="662">
        <v>7.4790000000000001</v>
      </c>
      <c r="AV163" s="662">
        <v>7.4790000000000001</v>
      </c>
      <c r="AW163" s="662">
        <v>7.4790000000000001</v>
      </c>
      <c r="AX163" s="662">
        <v>7.4790000000000001</v>
      </c>
      <c r="AY163" s="662">
        <v>7.4790000000000001</v>
      </c>
      <c r="AZ163" s="662">
        <v>7.4790000000000001</v>
      </c>
      <c r="BA163" s="662">
        <v>7.4790000000000001</v>
      </c>
      <c r="BB163" s="662">
        <v>7.4790000000000001</v>
      </c>
      <c r="BC163" s="662">
        <v>7.4790000000000001</v>
      </c>
      <c r="BD163" s="662">
        <v>7.4790000000000001</v>
      </c>
      <c r="BE163" s="662">
        <v>7.4790000000000001</v>
      </c>
      <c r="BF163" s="662">
        <v>7.4790000000000001</v>
      </c>
      <c r="BG163" s="662">
        <v>7.4790000000000001</v>
      </c>
      <c r="BH163" s="662">
        <v>7.4790000000000001</v>
      </c>
      <c r="BI163" s="662">
        <v>7.4790000000000001</v>
      </c>
      <c r="BJ163" s="662">
        <v>7.4790000000000001</v>
      </c>
      <c r="BK163" s="662">
        <v>7.4790000000000001</v>
      </c>
      <c r="BL163" s="662">
        <v>7.4790000000000001</v>
      </c>
      <c r="BM163" s="662">
        <v>7.4790000000000001</v>
      </c>
      <c r="BN163" s="662">
        <v>7.4790000000000001</v>
      </c>
      <c r="BO163" s="662">
        <v>7.4790000000000001</v>
      </c>
      <c r="BP163" s="662">
        <v>7.4790000000000001</v>
      </c>
      <c r="BQ163" s="662">
        <v>7.4790000000000001</v>
      </c>
      <c r="BR163" s="662">
        <v>7.4790000000000001</v>
      </c>
      <c r="BS163" s="662">
        <v>7.4790000000000001</v>
      </c>
      <c r="BT163" s="662">
        <v>7.4790000000000001</v>
      </c>
      <c r="BU163" s="662">
        <v>7.4790000000000001</v>
      </c>
      <c r="BV163" s="662">
        <v>7.4790000000000001</v>
      </c>
      <c r="BW163" s="662">
        <v>7.4790000000000001</v>
      </c>
      <c r="BX163" s="662">
        <v>7.4790000000000001</v>
      </c>
      <c r="BY163" s="662">
        <v>7.4790000000000001</v>
      </c>
      <c r="BZ163" s="662">
        <v>7.4790000000000001</v>
      </c>
      <c r="CA163" s="662">
        <v>7.4790000000000001</v>
      </c>
      <c r="CB163" s="662">
        <v>7.4790000000000001</v>
      </c>
      <c r="CC163" s="662">
        <v>7.4790000000000001</v>
      </c>
      <c r="CD163" s="662">
        <v>7.4790000000000001</v>
      </c>
      <c r="CE163" s="662">
        <v>7.4790000000000001</v>
      </c>
      <c r="CF163" s="662">
        <v>7.4790000000000001</v>
      </c>
      <c r="CG163" s="662">
        <v>7.4790000000000001</v>
      </c>
      <c r="CH163" s="662">
        <v>7.4790000000000001</v>
      </c>
      <c r="CI163" s="663">
        <v>7.4790000000000001</v>
      </c>
      <c r="CJ163" s="1557"/>
      <c r="CK163" s="1404"/>
    </row>
    <row r="164" spans="2:89" ht="28.5">
      <c r="B164" s="842" t="s">
        <v>661</v>
      </c>
      <c r="C164" s="843" t="s">
        <v>471</v>
      </c>
      <c r="D164" s="762" t="s">
        <v>79</v>
      </c>
      <c r="E164" s="824" t="s">
        <v>254</v>
      </c>
      <c r="F164" s="825">
        <v>2</v>
      </c>
      <c r="G164" s="661">
        <v>323.46749999999997</v>
      </c>
      <c r="H164" s="661">
        <v>315.99400000000003</v>
      </c>
      <c r="I164" s="661">
        <v>312.701015667663</v>
      </c>
      <c r="J164" s="661">
        <v>307.37420827574101</v>
      </c>
      <c r="K164" s="661">
        <v>302.03407289830898</v>
      </c>
      <c r="L164" s="661">
        <v>296.68000942470599</v>
      </c>
      <c r="M164" s="662">
        <v>251.89503589891478</v>
      </c>
      <c r="N164" s="662">
        <v>223.18530488630074</v>
      </c>
      <c r="O164" s="662">
        <v>194.47808347433079</v>
      </c>
      <c r="P164" s="662">
        <v>165.7734385310066</v>
      </c>
      <c r="Q164" s="662">
        <v>137.07129687858173</v>
      </c>
      <c r="R164" s="662">
        <v>108.3717673052567</v>
      </c>
      <c r="S164" s="662">
        <v>79.67474299693265</v>
      </c>
      <c r="T164" s="662">
        <v>50.980223892607683</v>
      </c>
      <c r="U164" s="662">
        <v>22.288210027282503</v>
      </c>
      <c r="V164" s="662">
        <v>6.598701443957566</v>
      </c>
      <c r="W164" s="662">
        <v>6.598701443957566</v>
      </c>
      <c r="X164" s="662">
        <v>6.598701443957566</v>
      </c>
      <c r="Y164" s="662">
        <v>6.598701443957566</v>
      </c>
      <c r="Z164" s="662">
        <v>6.598701443957566</v>
      </c>
      <c r="AA164" s="662">
        <v>6.598701443957566</v>
      </c>
      <c r="AB164" s="662">
        <v>6.598701443957566</v>
      </c>
      <c r="AC164" s="662">
        <v>6.598701443957566</v>
      </c>
      <c r="AD164" s="662">
        <v>6.598701443957566</v>
      </c>
      <c r="AE164" s="662">
        <v>6.598701443957566</v>
      </c>
      <c r="AF164" s="662">
        <v>6.598701443957566</v>
      </c>
      <c r="AG164" s="662">
        <v>6.598701443957566</v>
      </c>
      <c r="AH164" s="662">
        <v>6.598701443957566</v>
      </c>
      <c r="AI164" s="662">
        <v>6.598701443957566</v>
      </c>
      <c r="AJ164" s="662">
        <v>6.598701443957566</v>
      </c>
      <c r="AK164" s="662">
        <v>6.598701443957566</v>
      </c>
      <c r="AL164" s="662">
        <v>6.598701443957566</v>
      </c>
      <c r="AM164" s="662">
        <v>6.598701443957566</v>
      </c>
      <c r="AN164" s="662">
        <v>6.598701443957566</v>
      </c>
      <c r="AO164" s="662">
        <v>6.598701443957566</v>
      </c>
      <c r="AP164" s="662">
        <v>6.598701443957566</v>
      </c>
      <c r="AQ164" s="662">
        <v>6.598701443957566</v>
      </c>
      <c r="AR164" s="662">
        <v>6.598701443957566</v>
      </c>
      <c r="AS164" s="662">
        <v>6.598701443957566</v>
      </c>
      <c r="AT164" s="662">
        <v>6.598701443957566</v>
      </c>
      <c r="AU164" s="662">
        <v>6.598701443957566</v>
      </c>
      <c r="AV164" s="662">
        <v>6.598701443957566</v>
      </c>
      <c r="AW164" s="662">
        <v>6.598701443957566</v>
      </c>
      <c r="AX164" s="662">
        <v>6.598701443957566</v>
      </c>
      <c r="AY164" s="662">
        <v>6.598701443957566</v>
      </c>
      <c r="AZ164" s="662">
        <v>6.598701443957566</v>
      </c>
      <c r="BA164" s="662">
        <v>6.598701443957566</v>
      </c>
      <c r="BB164" s="662">
        <v>6.598701443957566</v>
      </c>
      <c r="BC164" s="662">
        <v>6.598701443957566</v>
      </c>
      <c r="BD164" s="662">
        <v>6.598701443957566</v>
      </c>
      <c r="BE164" s="662">
        <v>6.598701443957566</v>
      </c>
      <c r="BF164" s="662">
        <v>6.598701443957566</v>
      </c>
      <c r="BG164" s="662">
        <v>6.598701443957566</v>
      </c>
      <c r="BH164" s="662">
        <v>6.598701443957566</v>
      </c>
      <c r="BI164" s="662">
        <v>6.598701443957566</v>
      </c>
      <c r="BJ164" s="662">
        <v>6.598701443957566</v>
      </c>
      <c r="BK164" s="662">
        <v>6.598701443957566</v>
      </c>
      <c r="BL164" s="662">
        <v>6.598701443957566</v>
      </c>
      <c r="BM164" s="662">
        <v>6.598701443957566</v>
      </c>
      <c r="BN164" s="662">
        <v>6.598701443957566</v>
      </c>
      <c r="BO164" s="662">
        <v>6.598701443957566</v>
      </c>
      <c r="BP164" s="662">
        <v>6.598701443957566</v>
      </c>
      <c r="BQ164" s="662">
        <v>6.598701443957566</v>
      </c>
      <c r="BR164" s="662">
        <v>6.598701443957566</v>
      </c>
      <c r="BS164" s="662">
        <v>6.598701443957566</v>
      </c>
      <c r="BT164" s="662">
        <v>6.598701443957566</v>
      </c>
      <c r="BU164" s="662">
        <v>6.598701443957566</v>
      </c>
      <c r="BV164" s="662">
        <v>6.598701443957566</v>
      </c>
      <c r="BW164" s="662">
        <v>6.598701443957566</v>
      </c>
      <c r="BX164" s="662">
        <v>6.598701443957566</v>
      </c>
      <c r="BY164" s="662">
        <v>6.598701443957566</v>
      </c>
      <c r="BZ164" s="662">
        <v>6.598701443957566</v>
      </c>
      <c r="CA164" s="662">
        <v>6.598701443957566</v>
      </c>
      <c r="CB164" s="662">
        <v>6.598701443957566</v>
      </c>
      <c r="CC164" s="662">
        <v>6.598701443957566</v>
      </c>
      <c r="CD164" s="662">
        <v>6.598701443957566</v>
      </c>
      <c r="CE164" s="662">
        <v>6.598701443957566</v>
      </c>
      <c r="CF164" s="662">
        <v>6.598701443957566</v>
      </c>
      <c r="CG164" s="662">
        <v>6.598701443957566</v>
      </c>
      <c r="CH164" s="662">
        <v>6.598701443957566</v>
      </c>
      <c r="CI164" s="662">
        <v>6.598701443957566</v>
      </c>
      <c r="CJ164" s="1557"/>
      <c r="CK164" s="1404"/>
    </row>
    <row r="165" spans="2:89">
      <c r="B165" s="842" t="s">
        <v>662</v>
      </c>
      <c r="C165" s="843" t="s">
        <v>473</v>
      </c>
      <c r="D165" s="762" t="s">
        <v>79</v>
      </c>
      <c r="E165" s="824" t="s">
        <v>254</v>
      </c>
      <c r="F165" s="825">
        <v>2</v>
      </c>
      <c r="G165" s="661">
        <v>15.942</v>
      </c>
      <c r="H165" s="661">
        <v>15.942</v>
      </c>
      <c r="I165" s="661">
        <v>15.942</v>
      </c>
      <c r="J165" s="661">
        <v>15.942</v>
      </c>
      <c r="K165" s="661">
        <v>15.942</v>
      </c>
      <c r="L165" s="661">
        <v>15.942</v>
      </c>
      <c r="M165" s="662">
        <v>15.942</v>
      </c>
      <c r="N165" s="662">
        <v>15.942</v>
      </c>
      <c r="O165" s="662">
        <v>15.942</v>
      </c>
      <c r="P165" s="662">
        <v>15.942</v>
      </c>
      <c r="Q165" s="662">
        <v>15.942</v>
      </c>
      <c r="R165" s="662">
        <v>15.942</v>
      </c>
      <c r="S165" s="662">
        <v>15.942</v>
      </c>
      <c r="T165" s="662">
        <v>15.942</v>
      </c>
      <c r="U165" s="662">
        <v>15.942</v>
      </c>
      <c r="V165" s="662">
        <v>15.942</v>
      </c>
      <c r="W165" s="662">
        <v>15.942</v>
      </c>
      <c r="X165" s="662">
        <v>15.942</v>
      </c>
      <c r="Y165" s="662">
        <v>15.942</v>
      </c>
      <c r="Z165" s="662">
        <v>15.942</v>
      </c>
      <c r="AA165" s="662">
        <v>15.942</v>
      </c>
      <c r="AB165" s="662">
        <v>15.942</v>
      </c>
      <c r="AC165" s="662">
        <v>15.942</v>
      </c>
      <c r="AD165" s="662">
        <v>15.942</v>
      </c>
      <c r="AE165" s="662">
        <v>15.942</v>
      </c>
      <c r="AF165" s="662">
        <v>15.942</v>
      </c>
      <c r="AG165" s="662">
        <v>15.942</v>
      </c>
      <c r="AH165" s="662">
        <v>15.942</v>
      </c>
      <c r="AI165" s="662">
        <v>15.942</v>
      </c>
      <c r="AJ165" s="662">
        <v>15.942</v>
      </c>
      <c r="AK165" s="662">
        <v>15.942</v>
      </c>
      <c r="AL165" s="662">
        <v>15.942</v>
      </c>
      <c r="AM165" s="662">
        <v>15.942</v>
      </c>
      <c r="AN165" s="662">
        <v>15.942</v>
      </c>
      <c r="AO165" s="662">
        <v>15.942</v>
      </c>
      <c r="AP165" s="662">
        <v>15.942</v>
      </c>
      <c r="AQ165" s="662">
        <v>15.942</v>
      </c>
      <c r="AR165" s="662">
        <v>15.942</v>
      </c>
      <c r="AS165" s="662">
        <v>15.942</v>
      </c>
      <c r="AT165" s="662">
        <v>15.942</v>
      </c>
      <c r="AU165" s="662">
        <v>15.942</v>
      </c>
      <c r="AV165" s="662">
        <v>15.942</v>
      </c>
      <c r="AW165" s="662">
        <v>15.942</v>
      </c>
      <c r="AX165" s="662">
        <v>15.942</v>
      </c>
      <c r="AY165" s="662">
        <v>15.942</v>
      </c>
      <c r="AZ165" s="662">
        <v>15.942</v>
      </c>
      <c r="BA165" s="662">
        <v>15.942</v>
      </c>
      <c r="BB165" s="662">
        <v>15.942</v>
      </c>
      <c r="BC165" s="662">
        <v>15.942</v>
      </c>
      <c r="BD165" s="662">
        <v>15.942</v>
      </c>
      <c r="BE165" s="662">
        <v>15.942</v>
      </c>
      <c r="BF165" s="662">
        <v>15.942</v>
      </c>
      <c r="BG165" s="662">
        <v>15.942</v>
      </c>
      <c r="BH165" s="662">
        <v>15.942</v>
      </c>
      <c r="BI165" s="662">
        <v>15.942</v>
      </c>
      <c r="BJ165" s="662">
        <v>15.942</v>
      </c>
      <c r="BK165" s="662">
        <v>15.942</v>
      </c>
      <c r="BL165" s="662">
        <v>15.942</v>
      </c>
      <c r="BM165" s="662">
        <v>15.942</v>
      </c>
      <c r="BN165" s="662">
        <v>15.942</v>
      </c>
      <c r="BO165" s="662">
        <v>15.942</v>
      </c>
      <c r="BP165" s="662">
        <v>15.942</v>
      </c>
      <c r="BQ165" s="662">
        <v>15.942</v>
      </c>
      <c r="BR165" s="662">
        <v>15.942</v>
      </c>
      <c r="BS165" s="662">
        <v>15.942</v>
      </c>
      <c r="BT165" s="662">
        <v>15.942</v>
      </c>
      <c r="BU165" s="662">
        <v>15.942</v>
      </c>
      <c r="BV165" s="662">
        <v>15.942</v>
      </c>
      <c r="BW165" s="662">
        <v>15.942</v>
      </c>
      <c r="BX165" s="662">
        <v>15.942</v>
      </c>
      <c r="BY165" s="662">
        <v>15.942</v>
      </c>
      <c r="BZ165" s="662">
        <v>15.942</v>
      </c>
      <c r="CA165" s="662">
        <v>15.942</v>
      </c>
      <c r="CB165" s="662">
        <v>15.942</v>
      </c>
      <c r="CC165" s="662">
        <v>15.942</v>
      </c>
      <c r="CD165" s="662">
        <v>15.942</v>
      </c>
      <c r="CE165" s="662">
        <v>15.942</v>
      </c>
      <c r="CF165" s="662">
        <v>15.942</v>
      </c>
      <c r="CG165" s="662">
        <v>15.942</v>
      </c>
      <c r="CH165" s="662">
        <v>15.942</v>
      </c>
      <c r="CI165" s="663">
        <v>15.942</v>
      </c>
      <c r="CJ165" s="1557"/>
      <c r="CK165" s="1404"/>
    </row>
    <row r="166" spans="2:89" ht="29.25" thickBot="1">
      <c r="B166" s="844" t="s">
        <v>663</v>
      </c>
      <c r="C166" s="845" t="s">
        <v>475</v>
      </c>
      <c r="D166" s="846" t="s">
        <v>664</v>
      </c>
      <c r="E166" s="847" t="s">
        <v>254</v>
      </c>
      <c r="F166" s="848">
        <v>2</v>
      </c>
      <c r="G166" s="805">
        <f>SUM(G153:G156)+G163+G164+G165</f>
        <v>599.32950000000005</v>
      </c>
      <c r="H166" s="805">
        <f t="shared" ref="H166:BS166" si="79">SUM(H153:H156)+H163+H164+H165</f>
        <v>607.62568408142192</v>
      </c>
      <c r="I166" s="805">
        <f t="shared" si="79"/>
        <v>615.87620384016896</v>
      </c>
      <c r="J166" s="805">
        <f t="shared" si="79"/>
        <v>621.09940594258978</v>
      </c>
      <c r="K166" s="805">
        <f t="shared" si="79"/>
        <v>626.42844164262988</v>
      </c>
      <c r="L166" s="805">
        <f t="shared" si="79"/>
        <v>631.56873807853333</v>
      </c>
      <c r="M166" s="805">
        <f t="shared" si="79"/>
        <v>620.86407456200004</v>
      </c>
      <c r="N166" s="805">
        <f t="shared" si="79"/>
        <v>626.33466713200005</v>
      </c>
      <c r="O166" s="805">
        <f t="shared" si="79"/>
        <v>631.90778287600006</v>
      </c>
      <c r="P166" s="805">
        <f t="shared" si="79"/>
        <v>637.58348866199981</v>
      </c>
      <c r="Q166" s="805">
        <f t="shared" si="79"/>
        <v>643.28310301200008</v>
      </c>
      <c r="R166" s="805">
        <f t="shared" si="79"/>
        <v>649.05392416799987</v>
      </c>
      <c r="S166" s="805">
        <f t="shared" si="79"/>
        <v>654.82725058899996</v>
      </c>
      <c r="T166" s="805">
        <f t="shared" si="79"/>
        <v>660.60308221399998</v>
      </c>
      <c r="U166" s="805">
        <f t="shared" si="79"/>
        <v>666.38141907799979</v>
      </c>
      <c r="V166" s="805">
        <f t="shared" si="79"/>
        <v>672.16226122399985</v>
      </c>
      <c r="W166" s="805">
        <f t="shared" si="79"/>
        <v>677.94560861999992</v>
      </c>
      <c r="X166" s="805">
        <f t="shared" si="79"/>
        <v>683.73346114599985</v>
      </c>
      <c r="Y166" s="805">
        <f t="shared" si="79"/>
        <v>689.52181905899988</v>
      </c>
      <c r="Z166" s="805">
        <f t="shared" si="79"/>
        <v>695.31268208599988</v>
      </c>
      <c r="AA166" s="805">
        <f t="shared" si="79"/>
        <v>701.10605051299979</v>
      </c>
      <c r="AB166" s="805">
        <f t="shared" si="79"/>
        <v>706.90192401299976</v>
      </c>
      <c r="AC166" s="805">
        <f t="shared" si="79"/>
        <v>712.7003028859998</v>
      </c>
      <c r="AD166" s="805">
        <f t="shared" si="79"/>
        <v>718.50118691299986</v>
      </c>
      <c r="AE166" s="805">
        <f t="shared" si="79"/>
        <v>724.3045762869998</v>
      </c>
      <c r="AF166" s="805">
        <f t="shared" si="79"/>
        <v>730.11047080799983</v>
      </c>
      <c r="AG166" s="805">
        <f t="shared" si="79"/>
        <v>735.4162008899998</v>
      </c>
      <c r="AH166" s="805">
        <f t="shared" si="79"/>
        <v>740.72421374199985</v>
      </c>
      <c r="AI166" s="805">
        <f t="shared" si="79"/>
        <v>746.03450935599983</v>
      </c>
      <c r="AJ166" s="805">
        <f t="shared" si="79"/>
        <v>751.34708772099987</v>
      </c>
      <c r="AK166" s="805">
        <f t="shared" si="79"/>
        <v>756.66194889599979</v>
      </c>
      <c r="AL166" s="805">
        <f t="shared" si="79"/>
        <v>761.9790927959998</v>
      </c>
      <c r="AM166" s="805">
        <f t="shared" si="79"/>
        <v>767.29851947399982</v>
      </c>
      <c r="AN166" s="805">
        <f t="shared" si="79"/>
        <v>772.62022889999969</v>
      </c>
      <c r="AO166" s="805">
        <f t="shared" si="79"/>
        <v>777.94422113899952</v>
      </c>
      <c r="AP166" s="805">
        <f t="shared" si="79"/>
        <v>783.2704961209995</v>
      </c>
      <c r="AQ166" s="805">
        <f t="shared" si="79"/>
        <v>788.59905381799956</v>
      </c>
      <c r="AR166" s="805">
        <f t="shared" si="79"/>
        <v>793.92989430599948</v>
      </c>
      <c r="AS166" s="805">
        <f t="shared" si="79"/>
        <v>799.26301763599963</v>
      </c>
      <c r="AT166" s="805">
        <f t="shared" si="79"/>
        <v>804.59842369199953</v>
      </c>
      <c r="AU166" s="805">
        <f t="shared" si="79"/>
        <v>809.93611245699947</v>
      </c>
      <c r="AV166" s="805">
        <f t="shared" si="79"/>
        <v>815.2760840669996</v>
      </c>
      <c r="AW166" s="805">
        <f t="shared" si="79"/>
        <v>820.61833836699952</v>
      </c>
      <c r="AX166" s="805">
        <f t="shared" si="79"/>
        <v>825.96287546699944</v>
      </c>
      <c r="AY166" s="805">
        <f t="shared" si="79"/>
        <v>831.30969538999932</v>
      </c>
      <c r="AZ166" s="805">
        <f t="shared" si="79"/>
        <v>836.65879802099937</v>
      </c>
      <c r="BA166" s="805">
        <f t="shared" si="79"/>
        <v>842.01018345299929</v>
      </c>
      <c r="BB166" s="805">
        <f t="shared" si="79"/>
        <v>847.36385163199918</v>
      </c>
      <c r="BC166" s="805">
        <f t="shared" si="79"/>
        <v>852.71980249799924</v>
      </c>
      <c r="BD166" s="805">
        <f t="shared" si="79"/>
        <v>858.07803622199924</v>
      </c>
      <c r="BE166" s="805">
        <f t="shared" si="79"/>
        <v>863.43855274699933</v>
      </c>
      <c r="BF166" s="805">
        <f t="shared" si="79"/>
        <v>868.80135191899922</v>
      </c>
      <c r="BG166" s="805">
        <f t="shared" si="79"/>
        <v>874.16643392499918</v>
      </c>
      <c r="BH166" s="805">
        <f t="shared" si="79"/>
        <v>879.53379871799916</v>
      </c>
      <c r="BI166" s="805">
        <f t="shared" si="79"/>
        <v>884.90344624999909</v>
      </c>
      <c r="BJ166" s="805">
        <f t="shared" si="79"/>
        <v>890.27537659699908</v>
      </c>
      <c r="BK166" s="805">
        <f t="shared" si="79"/>
        <v>895.64958968399901</v>
      </c>
      <c r="BL166" s="805">
        <f t="shared" si="79"/>
        <v>901.02608550799903</v>
      </c>
      <c r="BM166" s="805">
        <f t="shared" si="79"/>
        <v>906.40486405799913</v>
      </c>
      <c r="BN166" s="805">
        <f t="shared" si="79"/>
        <v>911.78592543599905</v>
      </c>
      <c r="BO166" s="805">
        <f t="shared" si="79"/>
        <v>917.16926957199917</v>
      </c>
      <c r="BP166" s="805">
        <f t="shared" si="79"/>
        <v>922.55489654099915</v>
      </c>
      <c r="BQ166" s="805">
        <f t="shared" si="79"/>
        <v>927.94280617499919</v>
      </c>
      <c r="BR166" s="805">
        <f t="shared" si="79"/>
        <v>933.33299857599911</v>
      </c>
      <c r="BS166" s="805">
        <f t="shared" si="79"/>
        <v>938.72547382499909</v>
      </c>
      <c r="BT166" s="805">
        <f t="shared" ref="BT166:CI166" si="80">SUM(BT153:BT156)+BT163+BT164+BT165</f>
        <v>944.12023179099901</v>
      </c>
      <c r="BU166" s="805">
        <f t="shared" si="80"/>
        <v>949.51527253699908</v>
      </c>
      <c r="BV166" s="805">
        <f t="shared" si="80"/>
        <v>954.91459600499911</v>
      </c>
      <c r="BW166" s="805">
        <f t="shared" si="80"/>
        <v>960.31620227899919</v>
      </c>
      <c r="BX166" s="805">
        <f t="shared" si="80"/>
        <v>965.72009130899914</v>
      </c>
      <c r="BY166" s="805">
        <f t="shared" si="80"/>
        <v>971.1262631069992</v>
      </c>
      <c r="BZ166" s="805">
        <f t="shared" si="80"/>
        <v>976.53471767899919</v>
      </c>
      <c r="CA166" s="805">
        <f t="shared" si="80"/>
        <v>981.94545500999914</v>
      </c>
      <c r="CB166" s="805">
        <f t="shared" si="80"/>
        <v>987.35847510999918</v>
      </c>
      <c r="CC166" s="805">
        <f t="shared" si="80"/>
        <v>992.77377797699921</v>
      </c>
      <c r="CD166" s="805">
        <f t="shared" si="80"/>
        <v>998.19136361199912</v>
      </c>
      <c r="CE166" s="805">
        <f t="shared" si="80"/>
        <v>1003.6112320169991</v>
      </c>
      <c r="CF166" s="805">
        <f t="shared" si="80"/>
        <v>1009.033383176999</v>
      </c>
      <c r="CG166" s="805">
        <f t="shared" si="80"/>
        <v>1014.4578171169991</v>
      </c>
      <c r="CH166" s="805">
        <f t="shared" si="80"/>
        <v>1019.884533808999</v>
      </c>
      <c r="CI166" s="805">
        <f t="shared" si="80"/>
        <v>1025.3135332769989</v>
      </c>
      <c r="CJ166" s="1557"/>
      <c r="CK166" s="1404"/>
    </row>
    <row r="167" spans="2:89">
      <c r="B167" s="782" t="s">
        <v>665</v>
      </c>
      <c r="C167" s="783" t="s">
        <v>478</v>
      </c>
      <c r="D167" s="784" t="s">
        <v>79</v>
      </c>
      <c r="E167" s="849" t="s">
        <v>254</v>
      </c>
      <c r="F167" s="850">
        <v>2</v>
      </c>
      <c r="G167" s="657">
        <v>15.266999999999999</v>
      </c>
      <c r="H167" s="657">
        <v>15.266999999999999</v>
      </c>
      <c r="I167" s="657">
        <v>15.266999999999999</v>
      </c>
      <c r="J167" s="657">
        <v>15.266999999999999</v>
      </c>
      <c r="K167" s="657">
        <v>15.266999999999999</v>
      </c>
      <c r="L167" s="657">
        <v>15.266999999999999</v>
      </c>
      <c r="M167" s="658">
        <v>15.266999999999999</v>
      </c>
      <c r="N167" s="658">
        <v>15.561999999999999</v>
      </c>
      <c r="O167" s="658">
        <v>15.856999999999999</v>
      </c>
      <c r="P167" s="658">
        <v>16.152000000000001</v>
      </c>
      <c r="Q167" s="658">
        <v>16.447000000000003</v>
      </c>
      <c r="R167" s="658">
        <v>16.742000000000004</v>
      </c>
      <c r="S167" s="658">
        <v>17.037000000000006</v>
      </c>
      <c r="T167" s="658">
        <v>17.332000000000008</v>
      </c>
      <c r="U167" s="658">
        <v>17.62700000000001</v>
      </c>
      <c r="V167" s="658">
        <v>17.922000000000011</v>
      </c>
      <c r="W167" s="658">
        <v>18.217000000000013</v>
      </c>
      <c r="X167" s="658">
        <v>18.22</v>
      </c>
      <c r="Y167" s="658">
        <v>18.22</v>
      </c>
      <c r="Z167" s="658">
        <v>18.22</v>
      </c>
      <c r="AA167" s="658">
        <v>18.22</v>
      </c>
      <c r="AB167" s="658">
        <v>18.22</v>
      </c>
      <c r="AC167" s="658">
        <v>18.22</v>
      </c>
      <c r="AD167" s="658">
        <v>18.22</v>
      </c>
      <c r="AE167" s="658">
        <v>18.22</v>
      </c>
      <c r="AF167" s="658">
        <v>18.22</v>
      </c>
      <c r="AG167" s="658">
        <v>18.22</v>
      </c>
      <c r="AH167" s="658">
        <v>18.22</v>
      </c>
      <c r="AI167" s="658">
        <v>18.22</v>
      </c>
      <c r="AJ167" s="658">
        <v>18.22</v>
      </c>
      <c r="AK167" s="658">
        <v>18.22</v>
      </c>
      <c r="AL167" s="658">
        <v>18.22</v>
      </c>
      <c r="AM167" s="658">
        <v>18.22</v>
      </c>
      <c r="AN167" s="658">
        <v>18.22</v>
      </c>
      <c r="AO167" s="658">
        <v>18.22</v>
      </c>
      <c r="AP167" s="658">
        <v>18.22</v>
      </c>
      <c r="AQ167" s="658">
        <v>18.22</v>
      </c>
      <c r="AR167" s="658">
        <v>18.22</v>
      </c>
      <c r="AS167" s="658">
        <v>18.22</v>
      </c>
      <c r="AT167" s="658">
        <v>18.22</v>
      </c>
      <c r="AU167" s="658">
        <v>18.22</v>
      </c>
      <c r="AV167" s="658">
        <v>18.22</v>
      </c>
      <c r="AW167" s="658">
        <v>18.22</v>
      </c>
      <c r="AX167" s="658">
        <v>18.22</v>
      </c>
      <c r="AY167" s="658">
        <v>18.22</v>
      </c>
      <c r="AZ167" s="658">
        <v>18.22</v>
      </c>
      <c r="BA167" s="658">
        <v>18.22</v>
      </c>
      <c r="BB167" s="658">
        <v>18.22</v>
      </c>
      <c r="BC167" s="658">
        <v>18.22</v>
      </c>
      <c r="BD167" s="658">
        <v>18.22</v>
      </c>
      <c r="BE167" s="658">
        <v>18.22</v>
      </c>
      <c r="BF167" s="658">
        <v>18.22</v>
      </c>
      <c r="BG167" s="658">
        <v>18.22</v>
      </c>
      <c r="BH167" s="658">
        <v>18.22</v>
      </c>
      <c r="BI167" s="658">
        <v>18.22</v>
      </c>
      <c r="BJ167" s="658">
        <v>18.22</v>
      </c>
      <c r="BK167" s="658">
        <v>18.22</v>
      </c>
      <c r="BL167" s="658">
        <v>18.22</v>
      </c>
      <c r="BM167" s="658">
        <v>18.22</v>
      </c>
      <c r="BN167" s="658">
        <v>18.22</v>
      </c>
      <c r="BO167" s="658">
        <v>18.22</v>
      </c>
      <c r="BP167" s="658">
        <v>18.22</v>
      </c>
      <c r="BQ167" s="658">
        <v>18.22</v>
      </c>
      <c r="BR167" s="658">
        <v>18.22</v>
      </c>
      <c r="BS167" s="658">
        <v>18.22</v>
      </c>
      <c r="BT167" s="658">
        <v>18.22</v>
      </c>
      <c r="BU167" s="658">
        <v>18.22</v>
      </c>
      <c r="BV167" s="658">
        <v>18.22</v>
      </c>
      <c r="BW167" s="658">
        <v>18.22</v>
      </c>
      <c r="BX167" s="658">
        <v>18.22</v>
      </c>
      <c r="BY167" s="658">
        <v>18.22</v>
      </c>
      <c r="BZ167" s="658">
        <v>18.22</v>
      </c>
      <c r="CA167" s="658">
        <v>18.22</v>
      </c>
      <c r="CB167" s="658">
        <v>18.22</v>
      </c>
      <c r="CC167" s="658">
        <v>18.22</v>
      </c>
      <c r="CD167" s="658">
        <v>18.22</v>
      </c>
      <c r="CE167" s="658">
        <v>18.22</v>
      </c>
      <c r="CF167" s="658">
        <v>18.22</v>
      </c>
      <c r="CG167" s="658">
        <v>18.22</v>
      </c>
      <c r="CH167" s="658">
        <v>18.22</v>
      </c>
      <c r="CI167" s="659">
        <v>18.22</v>
      </c>
      <c r="CJ167" s="1557"/>
      <c r="CK167" s="1404"/>
    </row>
    <row r="168" spans="2:89" ht="15" thickBot="1">
      <c r="B168" s="796" t="s">
        <v>666</v>
      </c>
      <c r="C168" s="797" t="s">
        <v>480</v>
      </c>
      <c r="D168" s="791" t="s">
        <v>79</v>
      </c>
      <c r="E168" s="851" t="s">
        <v>254</v>
      </c>
      <c r="F168" s="852">
        <v>2</v>
      </c>
      <c r="G168" s="661">
        <v>2.9460000000000002</v>
      </c>
      <c r="H168" s="661">
        <v>2.9460000000000002</v>
      </c>
      <c r="I168" s="661">
        <v>2.9460000000000002</v>
      </c>
      <c r="J168" s="661">
        <v>2.9460000000000002</v>
      </c>
      <c r="K168" s="661">
        <v>2.9460000000000002</v>
      </c>
      <c r="L168" s="661">
        <v>2.9460000000000002</v>
      </c>
      <c r="M168" s="662">
        <v>2.9460000000000002</v>
      </c>
      <c r="N168" s="662">
        <v>2.6550000000000002</v>
      </c>
      <c r="O168" s="662">
        <v>2.3600000000000003</v>
      </c>
      <c r="P168" s="662">
        <v>2.0650000000000004</v>
      </c>
      <c r="Q168" s="662">
        <v>1.7700000000000005</v>
      </c>
      <c r="R168" s="662">
        <v>1.4750000000000005</v>
      </c>
      <c r="S168" s="662">
        <v>1.1800000000000006</v>
      </c>
      <c r="T168" s="662">
        <v>0.88500000000000068</v>
      </c>
      <c r="U168" s="662">
        <v>0.59000000000000075</v>
      </c>
      <c r="V168" s="662">
        <v>0.29500000000000076</v>
      </c>
      <c r="W168" s="662">
        <v>7.7715611723760958E-16</v>
      </c>
      <c r="X168" s="662">
        <v>0</v>
      </c>
      <c r="Y168" s="662">
        <v>0</v>
      </c>
      <c r="Z168" s="662">
        <v>0</v>
      </c>
      <c r="AA168" s="662">
        <v>0</v>
      </c>
      <c r="AB168" s="662">
        <v>0</v>
      </c>
      <c r="AC168" s="662">
        <v>0</v>
      </c>
      <c r="AD168" s="662">
        <v>0</v>
      </c>
      <c r="AE168" s="662">
        <v>0</v>
      </c>
      <c r="AF168" s="662">
        <v>0</v>
      </c>
      <c r="AG168" s="662">
        <v>0</v>
      </c>
      <c r="AH168" s="662">
        <v>0</v>
      </c>
      <c r="AI168" s="662">
        <v>0</v>
      </c>
      <c r="AJ168" s="662">
        <v>0</v>
      </c>
      <c r="AK168" s="662">
        <v>0</v>
      </c>
      <c r="AL168" s="662">
        <v>0</v>
      </c>
      <c r="AM168" s="662">
        <v>0</v>
      </c>
      <c r="AN168" s="662">
        <v>0</v>
      </c>
      <c r="AO168" s="662">
        <v>0</v>
      </c>
      <c r="AP168" s="662">
        <v>0</v>
      </c>
      <c r="AQ168" s="662">
        <v>0</v>
      </c>
      <c r="AR168" s="662">
        <v>0</v>
      </c>
      <c r="AS168" s="662">
        <v>0</v>
      </c>
      <c r="AT168" s="662">
        <v>0</v>
      </c>
      <c r="AU168" s="662">
        <v>0</v>
      </c>
      <c r="AV168" s="662">
        <v>0</v>
      </c>
      <c r="AW168" s="662">
        <v>0</v>
      </c>
      <c r="AX168" s="662">
        <v>0</v>
      </c>
      <c r="AY168" s="662">
        <v>0</v>
      </c>
      <c r="AZ168" s="662">
        <v>0</v>
      </c>
      <c r="BA168" s="662">
        <v>0</v>
      </c>
      <c r="BB168" s="662">
        <v>0</v>
      </c>
      <c r="BC168" s="662">
        <v>0</v>
      </c>
      <c r="BD168" s="662">
        <v>0</v>
      </c>
      <c r="BE168" s="662">
        <v>0</v>
      </c>
      <c r="BF168" s="662">
        <v>0</v>
      </c>
      <c r="BG168" s="662">
        <v>0</v>
      </c>
      <c r="BH168" s="662">
        <v>0</v>
      </c>
      <c r="BI168" s="662">
        <v>0</v>
      </c>
      <c r="BJ168" s="662">
        <v>0</v>
      </c>
      <c r="BK168" s="662">
        <v>0</v>
      </c>
      <c r="BL168" s="662">
        <v>0</v>
      </c>
      <c r="BM168" s="662">
        <v>0</v>
      </c>
      <c r="BN168" s="662">
        <v>0</v>
      </c>
      <c r="BO168" s="662">
        <v>0</v>
      </c>
      <c r="BP168" s="662">
        <v>0</v>
      </c>
      <c r="BQ168" s="662">
        <v>0</v>
      </c>
      <c r="BR168" s="662">
        <v>0</v>
      </c>
      <c r="BS168" s="662">
        <v>0</v>
      </c>
      <c r="BT168" s="662">
        <v>0</v>
      </c>
      <c r="BU168" s="662">
        <v>0</v>
      </c>
      <c r="BV168" s="662">
        <v>0</v>
      </c>
      <c r="BW168" s="662">
        <v>0</v>
      </c>
      <c r="BX168" s="662">
        <v>0</v>
      </c>
      <c r="BY168" s="662">
        <v>0</v>
      </c>
      <c r="BZ168" s="662">
        <v>0</v>
      </c>
      <c r="CA168" s="662">
        <v>0</v>
      </c>
      <c r="CB168" s="662">
        <v>0</v>
      </c>
      <c r="CC168" s="662">
        <v>0</v>
      </c>
      <c r="CD168" s="662">
        <v>0</v>
      </c>
      <c r="CE168" s="662">
        <v>0</v>
      </c>
      <c r="CF168" s="662">
        <v>0</v>
      </c>
      <c r="CG168" s="662">
        <v>0</v>
      </c>
      <c r="CH168" s="662">
        <v>0</v>
      </c>
      <c r="CI168" s="663">
        <v>0</v>
      </c>
      <c r="CJ168" s="1557"/>
      <c r="CK168" s="1404"/>
    </row>
    <row r="169" spans="2:89">
      <c r="B169" s="789" t="s">
        <v>667</v>
      </c>
      <c r="C169" s="853" t="s">
        <v>482</v>
      </c>
      <c r="D169" s="791" t="s">
        <v>79</v>
      </c>
      <c r="E169" s="851" t="s">
        <v>254</v>
      </c>
      <c r="F169" s="852">
        <v>2</v>
      </c>
      <c r="G169" s="661">
        <v>510.47779537857502</v>
      </c>
      <c r="H169" s="661">
        <v>533.15377207870404</v>
      </c>
      <c r="I169" s="661">
        <v>555.39526849389597</v>
      </c>
      <c r="J169" s="661">
        <v>576.88317935504995</v>
      </c>
      <c r="K169" s="661">
        <v>598.39661158014496</v>
      </c>
      <c r="L169" s="661">
        <v>619.65612613239398</v>
      </c>
      <c r="M169" s="658">
        <v>616.07066850000001</v>
      </c>
      <c r="N169" s="658">
        <v>700.66612555000017</v>
      </c>
      <c r="O169" s="658">
        <v>785.33678609999993</v>
      </c>
      <c r="P169" s="658">
        <v>870.02809975000014</v>
      </c>
      <c r="Q169" s="658">
        <v>954.86214129999996</v>
      </c>
      <c r="R169" s="658">
        <v>1039.49566205</v>
      </c>
      <c r="S169" s="658">
        <v>1123.8906859000001</v>
      </c>
      <c r="T169" s="658">
        <v>1208.1452233499999</v>
      </c>
      <c r="U169" s="658">
        <v>1292.2836206000002</v>
      </c>
      <c r="V169" s="658">
        <v>1376.1875646499998</v>
      </c>
      <c r="W169" s="658">
        <v>1460.0677330000001</v>
      </c>
      <c r="X169" s="658">
        <v>1467.0456764</v>
      </c>
      <c r="Y169" s="658">
        <v>1474.0019487</v>
      </c>
      <c r="Z169" s="658">
        <v>1480.8900483</v>
      </c>
      <c r="AA169" s="658">
        <v>1487.7576018</v>
      </c>
      <c r="AB169" s="658">
        <v>1494.6444650000001</v>
      </c>
      <c r="AC169" s="658">
        <v>1501.5283870999999</v>
      </c>
      <c r="AD169" s="658">
        <v>1508.3812967000001</v>
      </c>
      <c r="AE169" s="658">
        <v>1515.2925183999998</v>
      </c>
      <c r="AF169" s="658">
        <v>1522.1214338</v>
      </c>
      <c r="AG169" s="658">
        <v>1528.964152</v>
      </c>
      <c r="AH169" s="658">
        <v>1534.6659646000001</v>
      </c>
      <c r="AI169" s="658">
        <v>1540.3854033</v>
      </c>
      <c r="AJ169" s="658">
        <v>1546.1205691</v>
      </c>
      <c r="AK169" s="658">
        <v>1551.8705275</v>
      </c>
      <c r="AL169" s="658">
        <v>1557.6401645000001</v>
      </c>
      <c r="AM169" s="658">
        <v>1563.4266031</v>
      </c>
      <c r="AN169" s="658">
        <v>1569.2308439999999</v>
      </c>
      <c r="AO169" s="658">
        <v>1575.0509803</v>
      </c>
      <c r="AP169" s="658">
        <v>1580.8889782000001</v>
      </c>
      <c r="AQ169" s="658">
        <v>1586.7438958</v>
      </c>
      <c r="AR169" s="658">
        <v>1592.6167278</v>
      </c>
      <c r="AS169" s="658">
        <v>1598.5055623000001</v>
      </c>
      <c r="AT169" s="658">
        <v>1604.4133276</v>
      </c>
      <c r="AU169" s="658">
        <v>1610.3390767000001</v>
      </c>
      <c r="AV169" s="658">
        <v>1616.2828311000001</v>
      </c>
      <c r="AW169" s="658">
        <v>1622.2455771999998</v>
      </c>
      <c r="AX169" s="658">
        <v>1628.2263661</v>
      </c>
      <c r="AY169" s="658">
        <v>1634.2252126999999</v>
      </c>
      <c r="AZ169" s="658">
        <v>1640.2431018999998</v>
      </c>
      <c r="BA169" s="658">
        <v>1646.2790811</v>
      </c>
      <c r="BB169" s="658">
        <v>1652.3331631999999</v>
      </c>
      <c r="BC169" s="658">
        <v>1658.4072957999999</v>
      </c>
      <c r="BD169" s="658">
        <v>1664.4985881999999</v>
      </c>
      <c r="BE169" s="658">
        <v>1670.6099548</v>
      </c>
      <c r="BF169" s="658">
        <v>1676.7423711000001</v>
      </c>
      <c r="BG169" s="658">
        <v>1682.8919764</v>
      </c>
      <c r="BH169" s="658">
        <v>1689.0636148999999</v>
      </c>
      <c r="BI169" s="658">
        <v>1695.2524572</v>
      </c>
      <c r="BJ169" s="658">
        <v>1701.4623781</v>
      </c>
      <c r="BK169" s="658">
        <v>1707.6895167</v>
      </c>
      <c r="BL169" s="658">
        <v>1713.9387092000002</v>
      </c>
      <c r="BM169" s="658">
        <v>1720.2080263</v>
      </c>
      <c r="BN169" s="658">
        <v>1726.4965050999999</v>
      </c>
      <c r="BO169" s="658">
        <v>1732.8051137999998</v>
      </c>
      <c r="BP169" s="658">
        <v>1739.1338536000001</v>
      </c>
      <c r="BQ169" s="658">
        <v>1745.4836921000001</v>
      </c>
      <c r="BR169" s="658">
        <v>1751.8555933999999</v>
      </c>
      <c r="BS169" s="658">
        <v>1758.2466603</v>
      </c>
      <c r="BT169" s="658">
        <v>1764.6597873999999</v>
      </c>
      <c r="BU169" s="658">
        <v>1771.0920781</v>
      </c>
      <c r="BV169" s="658">
        <v>1777.5464233999999</v>
      </c>
      <c r="BW169" s="658">
        <v>1784.0218568</v>
      </c>
      <c r="BX169" s="658">
        <v>1790.5164428999999</v>
      </c>
      <c r="BY169" s="658">
        <v>1797.0350031</v>
      </c>
      <c r="BZ169" s="658">
        <v>1803.5746363999999</v>
      </c>
      <c r="CA169" s="658">
        <v>1810.1353376</v>
      </c>
      <c r="CB169" s="658">
        <v>1816.718065</v>
      </c>
      <c r="CC169" s="658">
        <v>1823.3237744999999</v>
      </c>
      <c r="CD169" s="658">
        <v>1829.9495691</v>
      </c>
      <c r="CE169" s="658">
        <v>1836.5983303</v>
      </c>
      <c r="CF169" s="658">
        <v>1843.2700507000002</v>
      </c>
      <c r="CG169" s="658">
        <v>1849.9627931000002</v>
      </c>
      <c r="CH169" s="658">
        <v>1856.6775139000001</v>
      </c>
      <c r="CI169" s="659">
        <v>1863.4161273000002</v>
      </c>
      <c r="CJ169" s="1557">
        <v>1870.1766967999999</v>
      </c>
      <c r="CK169" s="1404"/>
    </row>
    <row r="170" spans="2:89">
      <c r="B170" s="789" t="s">
        <v>668</v>
      </c>
      <c r="C170" s="853" t="s">
        <v>484</v>
      </c>
      <c r="D170" s="791" t="s">
        <v>79</v>
      </c>
      <c r="E170" s="851" t="s">
        <v>254</v>
      </c>
      <c r="F170" s="852">
        <v>2</v>
      </c>
      <c r="G170" s="661">
        <v>848.31020462142499</v>
      </c>
      <c r="H170" s="661">
        <v>834.31592472003194</v>
      </c>
      <c r="I170" s="661">
        <v>820.40642830483796</v>
      </c>
      <c r="J170" s="661">
        <v>806.80951744368701</v>
      </c>
      <c r="K170" s="661">
        <v>793.15908521859296</v>
      </c>
      <c r="L170" s="661">
        <v>779.511570666343</v>
      </c>
      <c r="M170" s="662">
        <v>783.66022950000001</v>
      </c>
      <c r="N170" s="662">
        <v>706.88650655000004</v>
      </c>
      <c r="O170" s="662">
        <v>630.11278360000006</v>
      </c>
      <c r="P170" s="662">
        <v>553.33906064999996</v>
      </c>
      <c r="Q170" s="662">
        <v>476.56533769999999</v>
      </c>
      <c r="R170" s="662">
        <v>399.79161475000001</v>
      </c>
      <c r="S170" s="662">
        <v>323.01789179999997</v>
      </c>
      <c r="T170" s="662">
        <v>246.24416884999994</v>
      </c>
      <c r="U170" s="662">
        <v>169.47044589999996</v>
      </c>
      <c r="V170" s="662">
        <v>92.69672294999998</v>
      </c>
      <c r="W170" s="662">
        <v>15.923000000000002</v>
      </c>
      <c r="X170" s="662">
        <v>15.923000000000002</v>
      </c>
      <c r="Y170" s="662">
        <v>15.923000000000002</v>
      </c>
      <c r="Z170" s="662">
        <v>15.923000000000002</v>
      </c>
      <c r="AA170" s="662">
        <v>15.923000000000002</v>
      </c>
      <c r="AB170" s="662">
        <v>15.923000000000002</v>
      </c>
      <c r="AC170" s="662">
        <v>15.923000000000002</v>
      </c>
      <c r="AD170" s="662">
        <v>15.923000000000002</v>
      </c>
      <c r="AE170" s="662">
        <v>15.923000000000002</v>
      </c>
      <c r="AF170" s="662">
        <v>15.923000000000002</v>
      </c>
      <c r="AG170" s="662">
        <v>15.923000000000002</v>
      </c>
      <c r="AH170" s="662">
        <v>15.923000000000002</v>
      </c>
      <c r="AI170" s="662">
        <v>15.923000000000002</v>
      </c>
      <c r="AJ170" s="662">
        <v>15.923000000000002</v>
      </c>
      <c r="AK170" s="662">
        <v>15.923000000000002</v>
      </c>
      <c r="AL170" s="662">
        <v>15.923000000000002</v>
      </c>
      <c r="AM170" s="662">
        <v>15.923000000000002</v>
      </c>
      <c r="AN170" s="662">
        <v>15.923000000000002</v>
      </c>
      <c r="AO170" s="662">
        <v>15.923000000000002</v>
      </c>
      <c r="AP170" s="662">
        <v>15.923000000000002</v>
      </c>
      <c r="AQ170" s="662">
        <v>15.923000000000002</v>
      </c>
      <c r="AR170" s="662">
        <v>15.923000000000002</v>
      </c>
      <c r="AS170" s="662">
        <v>15.923000000000002</v>
      </c>
      <c r="AT170" s="662">
        <v>15.923000000000002</v>
      </c>
      <c r="AU170" s="662">
        <v>15.923000000000002</v>
      </c>
      <c r="AV170" s="662">
        <v>15.923000000000002</v>
      </c>
      <c r="AW170" s="662">
        <v>15.923000000000002</v>
      </c>
      <c r="AX170" s="662">
        <v>15.923000000000002</v>
      </c>
      <c r="AY170" s="662">
        <v>15.923000000000002</v>
      </c>
      <c r="AZ170" s="662">
        <v>15.923000000000002</v>
      </c>
      <c r="BA170" s="662">
        <v>15.923000000000002</v>
      </c>
      <c r="BB170" s="662">
        <v>15.923000000000002</v>
      </c>
      <c r="BC170" s="662">
        <v>15.923000000000002</v>
      </c>
      <c r="BD170" s="662">
        <v>15.923000000000002</v>
      </c>
      <c r="BE170" s="662">
        <v>15.923000000000002</v>
      </c>
      <c r="BF170" s="662">
        <v>15.923000000000002</v>
      </c>
      <c r="BG170" s="662">
        <v>15.923000000000002</v>
      </c>
      <c r="BH170" s="662">
        <v>15.923000000000002</v>
      </c>
      <c r="BI170" s="662">
        <v>15.923000000000002</v>
      </c>
      <c r="BJ170" s="662">
        <v>15.923000000000002</v>
      </c>
      <c r="BK170" s="662">
        <v>15.923000000000002</v>
      </c>
      <c r="BL170" s="662">
        <v>15.923000000000002</v>
      </c>
      <c r="BM170" s="662">
        <v>15.923000000000002</v>
      </c>
      <c r="BN170" s="662">
        <v>15.923000000000002</v>
      </c>
      <c r="BO170" s="662">
        <v>15.923000000000002</v>
      </c>
      <c r="BP170" s="662">
        <v>15.923000000000002</v>
      </c>
      <c r="BQ170" s="662">
        <v>15.923000000000002</v>
      </c>
      <c r="BR170" s="662">
        <v>15.923000000000002</v>
      </c>
      <c r="BS170" s="662">
        <v>15.923000000000002</v>
      </c>
      <c r="BT170" s="662">
        <v>15.923000000000002</v>
      </c>
      <c r="BU170" s="662">
        <v>15.923000000000002</v>
      </c>
      <c r="BV170" s="662">
        <v>15.923000000000002</v>
      </c>
      <c r="BW170" s="662">
        <v>15.923000000000002</v>
      </c>
      <c r="BX170" s="662">
        <v>15.923000000000002</v>
      </c>
      <c r="BY170" s="662">
        <v>15.923000000000002</v>
      </c>
      <c r="BZ170" s="662">
        <v>15.923000000000002</v>
      </c>
      <c r="CA170" s="662">
        <v>15.923000000000002</v>
      </c>
      <c r="CB170" s="662">
        <v>15.923000000000002</v>
      </c>
      <c r="CC170" s="662">
        <v>15.923000000000002</v>
      </c>
      <c r="CD170" s="662">
        <v>15.923000000000002</v>
      </c>
      <c r="CE170" s="662">
        <v>15.923000000000002</v>
      </c>
      <c r="CF170" s="662">
        <v>15.923000000000002</v>
      </c>
      <c r="CG170" s="662">
        <v>15.923000000000002</v>
      </c>
      <c r="CH170" s="662">
        <v>15.923000000000002</v>
      </c>
      <c r="CI170" s="663">
        <v>15.923000000000002</v>
      </c>
      <c r="CJ170" s="1557">
        <v>15.923000000000002</v>
      </c>
      <c r="CK170" s="1404"/>
    </row>
    <row r="171" spans="2:89">
      <c r="B171" s="854" t="s">
        <v>669</v>
      </c>
      <c r="C171" s="853" t="s">
        <v>486</v>
      </c>
      <c r="D171" s="855" t="s">
        <v>670</v>
      </c>
      <c r="E171" s="851" t="s">
        <v>254</v>
      </c>
      <c r="F171" s="852">
        <v>2</v>
      </c>
      <c r="G171" s="633">
        <f>SUM(G167:G170)</f>
        <v>1377.001</v>
      </c>
      <c r="H171" s="633">
        <f t="shared" ref="H171:BS171" si="81">SUM(H167:H170)</f>
        <v>1385.6826967987358</v>
      </c>
      <c r="I171" s="633">
        <f t="shared" si="81"/>
        <v>1394.0146967987339</v>
      </c>
      <c r="J171" s="633">
        <f t="shared" si="81"/>
        <v>1401.9056967987369</v>
      </c>
      <c r="K171" s="633">
        <f t="shared" si="81"/>
        <v>1409.7686967987379</v>
      </c>
      <c r="L171" s="633">
        <f t="shared" si="81"/>
        <v>1417.3806967987371</v>
      </c>
      <c r="M171" s="794">
        <f t="shared" si="81"/>
        <v>1417.943898</v>
      </c>
      <c r="N171" s="794">
        <f t="shared" si="81"/>
        <v>1425.7696321000003</v>
      </c>
      <c r="O171" s="794">
        <f t="shared" si="81"/>
        <v>1433.6665696999999</v>
      </c>
      <c r="P171" s="794">
        <f t="shared" si="81"/>
        <v>1441.5841604000002</v>
      </c>
      <c r="Q171" s="794">
        <f t="shared" si="81"/>
        <v>1449.644479</v>
      </c>
      <c r="R171" s="794">
        <f t="shared" si="81"/>
        <v>1457.5042768000001</v>
      </c>
      <c r="S171" s="794">
        <f t="shared" si="81"/>
        <v>1465.1255777000001</v>
      </c>
      <c r="T171" s="794">
        <f t="shared" si="81"/>
        <v>1472.6063921999998</v>
      </c>
      <c r="U171" s="794">
        <f t="shared" si="81"/>
        <v>1479.9710665000002</v>
      </c>
      <c r="V171" s="794">
        <f t="shared" si="81"/>
        <v>1487.1012876</v>
      </c>
      <c r="W171" s="794">
        <f t="shared" si="81"/>
        <v>1494.2077330000002</v>
      </c>
      <c r="X171" s="794">
        <f t="shared" si="81"/>
        <v>1501.1886764000001</v>
      </c>
      <c r="Y171" s="794">
        <f t="shared" si="81"/>
        <v>1508.1449487</v>
      </c>
      <c r="Z171" s="794">
        <f t="shared" si="81"/>
        <v>1515.0330483</v>
      </c>
      <c r="AA171" s="794">
        <f t="shared" si="81"/>
        <v>1521.9006018</v>
      </c>
      <c r="AB171" s="794">
        <f t="shared" si="81"/>
        <v>1528.7874650000001</v>
      </c>
      <c r="AC171" s="794">
        <f t="shared" si="81"/>
        <v>1535.6713870999999</v>
      </c>
      <c r="AD171" s="794">
        <f t="shared" si="81"/>
        <v>1542.5242967000001</v>
      </c>
      <c r="AE171" s="794">
        <f t="shared" si="81"/>
        <v>1549.4355183999999</v>
      </c>
      <c r="AF171" s="794">
        <f t="shared" si="81"/>
        <v>1556.2644338</v>
      </c>
      <c r="AG171" s="794">
        <f t="shared" si="81"/>
        <v>1563.107152</v>
      </c>
      <c r="AH171" s="794">
        <f t="shared" si="81"/>
        <v>1568.8089646000001</v>
      </c>
      <c r="AI171" s="794">
        <f t="shared" si="81"/>
        <v>1574.5284033</v>
      </c>
      <c r="AJ171" s="794">
        <f t="shared" si="81"/>
        <v>1580.2635691</v>
      </c>
      <c r="AK171" s="794">
        <f t="shared" si="81"/>
        <v>1586.0135275</v>
      </c>
      <c r="AL171" s="794">
        <f t="shared" si="81"/>
        <v>1591.7831645000001</v>
      </c>
      <c r="AM171" s="794">
        <f t="shared" si="81"/>
        <v>1597.5696031</v>
      </c>
      <c r="AN171" s="794">
        <f t="shared" si="81"/>
        <v>1603.373844</v>
      </c>
      <c r="AO171" s="794">
        <f t="shared" si="81"/>
        <v>1609.1939803</v>
      </c>
      <c r="AP171" s="794">
        <f t="shared" si="81"/>
        <v>1615.0319782000001</v>
      </c>
      <c r="AQ171" s="794">
        <f t="shared" si="81"/>
        <v>1620.8868958</v>
      </c>
      <c r="AR171" s="794">
        <f t="shared" si="81"/>
        <v>1626.7597278000001</v>
      </c>
      <c r="AS171" s="794">
        <f t="shared" si="81"/>
        <v>1632.6485623000001</v>
      </c>
      <c r="AT171" s="794">
        <f t="shared" si="81"/>
        <v>1638.5563276</v>
      </c>
      <c r="AU171" s="794">
        <f t="shared" si="81"/>
        <v>1644.4820767000001</v>
      </c>
      <c r="AV171" s="794">
        <f t="shared" si="81"/>
        <v>1650.4258311000001</v>
      </c>
      <c r="AW171" s="794">
        <f t="shared" si="81"/>
        <v>1656.3885771999999</v>
      </c>
      <c r="AX171" s="794">
        <f t="shared" si="81"/>
        <v>1662.3693661</v>
      </c>
      <c r="AY171" s="794">
        <f t="shared" si="81"/>
        <v>1668.3682127</v>
      </c>
      <c r="AZ171" s="794">
        <f t="shared" si="81"/>
        <v>1674.3861018999999</v>
      </c>
      <c r="BA171" s="794">
        <f t="shared" si="81"/>
        <v>1680.4220811</v>
      </c>
      <c r="BB171" s="794">
        <f t="shared" si="81"/>
        <v>1686.4761632</v>
      </c>
      <c r="BC171" s="794">
        <f t="shared" si="81"/>
        <v>1692.5502958</v>
      </c>
      <c r="BD171" s="794">
        <f t="shared" si="81"/>
        <v>1698.6415881999999</v>
      </c>
      <c r="BE171" s="794">
        <f t="shared" si="81"/>
        <v>1704.7529548</v>
      </c>
      <c r="BF171" s="794">
        <f t="shared" si="81"/>
        <v>1710.8853711000002</v>
      </c>
      <c r="BG171" s="794">
        <f t="shared" si="81"/>
        <v>1717.0349764</v>
      </c>
      <c r="BH171" s="794">
        <f t="shared" si="81"/>
        <v>1723.2066149</v>
      </c>
      <c r="BI171" s="794">
        <f t="shared" si="81"/>
        <v>1729.3954572</v>
      </c>
      <c r="BJ171" s="794">
        <f t="shared" si="81"/>
        <v>1735.6053781000001</v>
      </c>
      <c r="BK171" s="794">
        <f t="shared" si="81"/>
        <v>1741.8325167</v>
      </c>
      <c r="BL171" s="794">
        <f t="shared" si="81"/>
        <v>1748.0817092000002</v>
      </c>
      <c r="BM171" s="794">
        <f t="shared" si="81"/>
        <v>1754.3510263000001</v>
      </c>
      <c r="BN171" s="794">
        <f t="shared" si="81"/>
        <v>1760.6395051</v>
      </c>
      <c r="BO171" s="794">
        <f t="shared" si="81"/>
        <v>1766.9481137999999</v>
      </c>
      <c r="BP171" s="794">
        <f t="shared" si="81"/>
        <v>1773.2768536000001</v>
      </c>
      <c r="BQ171" s="794">
        <f t="shared" si="81"/>
        <v>1779.6266921000001</v>
      </c>
      <c r="BR171" s="794">
        <f t="shared" si="81"/>
        <v>1785.9985933999999</v>
      </c>
      <c r="BS171" s="794">
        <f t="shared" si="81"/>
        <v>1792.3896603000001</v>
      </c>
      <c r="BT171" s="794">
        <f t="shared" ref="BT171:CI171" si="82">SUM(BT167:BT170)</f>
        <v>1798.8027873999999</v>
      </c>
      <c r="BU171" s="794">
        <f t="shared" si="82"/>
        <v>1805.2350781</v>
      </c>
      <c r="BV171" s="794">
        <f t="shared" si="82"/>
        <v>1811.6894233999999</v>
      </c>
      <c r="BW171" s="794">
        <f t="shared" si="82"/>
        <v>1818.1648568000001</v>
      </c>
      <c r="BX171" s="794">
        <f t="shared" si="82"/>
        <v>1824.6594428999999</v>
      </c>
      <c r="BY171" s="794">
        <f t="shared" si="82"/>
        <v>1831.1780031000001</v>
      </c>
      <c r="BZ171" s="794">
        <f t="shared" si="82"/>
        <v>1837.7176363999999</v>
      </c>
      <c r="CA171" s="794">
        <f t="shared" si="82"/>
        <v>1844.2783376</v>
      </c>
      <c r="CB171" s="794">
        <f t="shared" si="82"/>
        <v>1850.8610650000001</v>
      </c>
      <c r="CC171" s="794">
        <f t="shared" si="82"/>
        <v>1857.4667744999999</v>
      </c>
      <c r="CD171" s="794">
        <f t="shared" si="82"/>
        <v>1864.0925691</v>
      </c>
      <c r="CE171" s="794">
        <f t="shared" si="82"/>
        <v>1870.7413303000001</v>
      </c>
      <c r="CF171" s="794">
        <f t="shared" si="82"/>
        <v>1877.4130507000002</v>
      </c>
      <c r="CG171" s="794">
        <f t="shared" si="82"/>
        <v>1884.1057931000003</v>
      </c>
      <c r="CH171" s="794">
        <f t="shared" si="82"/>
        <v>1890.8205139000002</v>
      </c>
      <c r="CI171" s="795">
        <f t="shared" si="82"/>
        <v>1897.5591273000002</v>
      </c>
      <c r="CJ171" s="1557"/>
      <c r="CK171" s="1404"/>
    </row>
    <row r="172" spans="2:89" ht="28.5">
      <c r="B172" s="854" t="s">
        <v>671</v>
      </c>
      <c r="C172" s="853" t="s">
        <v>489</v>
      </c>
      <c r="D172" s="855" t="s">
        <v>672</v>
      </c>
      <c r="E172" s="851" t="s">
        <v>491</v>
      </c>
      <c r="F172" s="852">
        <v>1</v>
      </c>
      <c r="G172" s="826">
        <f>(G170+G169)/(G156+G164)</f>
        <v>2.5063484699942911</v>
      </c>
      <c r="H172" s="826">
        <f t="shared" ref="H172:BS172" si="83">(H170+H169)/(H156+H164)</f>
        <v>2.50363054905691</v>
      </c>
      <c r="I172" s="826">
        <f t="shared" si="83"/>
        <v>2.4818500949733311</v>
      </c>
      <c r="J172" s="826">
        <f t="shared" si="83"/>
        <v>2.4727856006593409</v>
      </c>
      <c r="K172" s="826">
        <f t="shared" si="83"/>
        <v>2.4633775871817019</v>
      </c>
      <c r="L172" s="826">
        <f t="shared" si="83"/>
        <v>2.4545176631901793</v>
      </c>
      <c r="M172" s="826">
        <f t="shared" si="83"/>
        <v>2.5024997835075187</v>
      </c>
      <c r="N172" s="826">
        <f t="shared" si="83"/>
        <v>2.4921095842868199</v>
      </c>
      <c r="O172" s="826">
        <f t="shared" si="83"/>
        <v>2.4816044625149454</v>
      </c>
      <c r="P172" s="826">
        <f t="shared" si="83"/>
        <v>2.4708983789065169</v>
      </c>
      <c r="Q172" s="826">
        <f t="shared" si="83"/>
        <v>2.460545430929836</v>
      </c>
      <c r="R172" s="826">
        <f t="shared" si="83"/>
        <v>2.4497550948130176</v>
      </c>
      <c r="S172" s="826">
        <f t="shared" si="83"/>
        <v>2.438762382643695</v>
      </c>
      <c r="T172" s="826">
        <f t="shared" si="83"/>
        <v>2.4277368873959047</v>
      </c>
      <c r="U172" s="826">
        <f t="shared" si="83"/>
        <v>2.416719936688176</v>
      </c>
      <c r="V172" s="826">
        <f t="shared" si="83"/>
        <v>2.4055176681515564</v>
      </c>
      <c r="W172" s="826">
        <f t="shared" si="83"/>
        <v>2.394477211214022</v>
      </c>
      <c r="X172" s="826">
        <f t="shared" si="83"/>
        <v>2.3834258715729564</v>
      </c>
      <c r="Y172" s="826">
        <f t="shared" si="83"/>
        <v>2.3725341972370702</v>
      </c>
      <c r="Z172" s="826">
        <f t="shared" si="83"/>
        <v>2.3617245718156235</v>
      </c>
      <c r="AA172" s="826">
        <f t="shared" si="83"/>
        <v>2.3510693588385281</v>
      </c>
      <c r="AB172" s="826">
        <f t="shared" si="83"/>
        <v>2.340626281797189</v>
      </c>
      <c r="AC172" s="826">
        <f t="shared" si="83"/>
        <v>2.3303556250054234</v>
      </c>
      <c r="AD172" s="826">
        <f t="shared" si="83"/>
        <v>2.3202102127083037</v>
      </c>
      <c r="AE172" s="826">
        <f t="shared" si="83"/>
        <v>2.3103216450201813</v>
      </c>
      <c r="AF172" s="826">
        <f t="shared" si="83"/>
        <v>2.3004730206377104</v>
      </c>
      <c r="AG172" s="826">
        <f t="shared" si="83"/>
        <v>2.2925147116884088</v>
      </c>
      <c r="AH172" s="826">
        <f t="shared" si="83"/>
        <v>2.2829932620256375</v>
      </c>
      <c r="AI172" s="826">
        <f t="shared" si="83"/>
        <v>2.2736376502138369</v>
      </c>
      <c r="AJ172" s="826">
        <f t="shared" si="83"/>
        <v>2.2644413863170905</v>
      </c>
      <c r="AK172" s="826">
        <f t="shared" si="83"/>
        <v>2.2553995629011876</v>
      </c>
      <c r="AL172" s="826">
        <f t="shared" si="83"/>
        <v>2.2465157285962474</v>
      </c>
      <c r="AM172" s="826">
        <f t="shared" si="83"/>
        <v>2.2377823222039437</v>
      </c>
      <c r="AN172" s="826">
        <f t="shared" si="83"/>
        <v>2.2291974592935917</v>
      </c>
      <c r="AO172" s="826">
        <f t="shared" si="83"/>
        <v>2.2207552497161629</v>
      </c>
      <c r="AP172" s="826">
        <f t="shared" si="83"/>
        <v>2.2124553411484307</v>
      </c>
      <c r="AQ172" s="826">
        <f t="shared" si="83"/>
        <v>2.204293389003666</v>
      </c>
      <c r="AR172" s="826">
        <f t="shared" si="83"/>
        <v>2.1962678164060363</v>
      </c>
      <c r="AS172" s="826">
        <f t="shared" si="83"/>
        <v>2.188373149669733</v>
      </c>
      <c r="AT172" s="826">
        <f t="shared" si="83"/>
        <v>2.1806105841248633</v>
      </c>
      <c r="AU172" s="826">
        <f t="shared" si="83"/>
        <v>2.1729761002209078</v>
      </c>
      <c r="AV172" s="826">
        <f t="shared" si="83"/>
        <v>2.16546707439496</v>
      </c>
      <c r="AW172" s="826">
        <f t="shared" si="83"/>
        <v>2.1580822265967474</v>
      </c>
      <c r="AX172" s="826">
        <f t="shared" si="83"/>
        <v>2.1508177778839026</v>
      </c>
      <c r="AY172" s="826">
        <f t="shared" si="83"/>
        <v>2.1436713043955815</v>
      </c>
      <c r="AZ172" s="826">
        <f t="shared" si="83"/>
        <v>2.1366416988421943</v>
      </c>
      <c r="BA172" s="826">
        <f t="shared" si="83"/>
        <v>2.1297253992052143</v>
      </c>
      <c r="BB172" s="826">
        <f t="shared" si="83"/>
        <v>2.122920167534013</v>
      </c>
      <c r="BC172" s="826">
        <f t="shared" si="83"/>
        <v>2.1162262698438199</v>
      </c>
      <c r="BD172" s="826">
        <f t="shared" si="83"/>
        <v>2.1096378883612323</v>
      </c>
      <c r="BE172" s="826">
        <f t="shared" si="83"/>
        <v>2.1031565987074541</v>
      </c>
      <c r="BF172" s="826">
        <f t="shared" si="83"/>
        <v>2.0967815312916431</v>
      </c>
      <c r="BG172" s="826">
        <f t="shared" si="83"/>
        <v>2.0905058855316425</v>
      </c>
      <c r="BH172" s="826">
        <f t="shared" si="83"/>
        <v>2.0843336798351757</v>
      </c>
      <c r="BI172" s="826">
        <f t="shared" si="83"/>
        <v>2.0782570773501354</v>
      </c>
      <c r="BJ172" s="826">
        <f t="shared" si="83"/>
        <v>2.0722789453001873</v>
      </c>
      <c r="BK172" s="826">
        <f t="shared" si="83"/>
        <v>2.0663928016981203</v>
      </c>
      <c r="BL172" s="826">
        <f t="shared" si="83"/>
        <v>2.0606026887680868</v>
      </c>
      <c r="BM172" s="826">
        <f t="shared" si="83"/>
        <v>2.0549045366017982</v>
      </c>
      <c r="BN172" s="826">
        <f t="shared" si="83"/>
        <v>2.0492955131045378</v>
      </c>
      <c r="BO172" s="826">
        <f t="shared" si="83"/>
        <v>2.0437751133139055</v>
      </c>
      <c r="BP172" s="826">
        <f t="shared" si="83"/>
        <v>2.0383417200545373</v>
      </c>
      <c r="BQ172" s="826">
        <f t="shared" si="83"/>
        <v>2.0329948709562826</v>
      </c>
      <c r="BR172" s="826">
        <f t="shared" si="83"/>
        <v>2.0277341090703085</v>
      </c>
      <c r="BS172" s="826">
        <f t="shared" si="83"/>
        <v>2.0225545854990417</v>
      </c>
      <c r="BT172" s="826">
        <f t="shared" ref="BT172:CI172" si="84">(BT170+BT169)/(BT156+BT164)</f>
        <v>2.0174581313472375</v>
      </c>
      <c r="BU172" s="826">
        <f t="shared" si="84"/>
        <v>2.0124400097700397</v>
      </c>
      <c r="BV172" s="826">
        <f t="shared" si="84"/>
        <v>2.0075020757264546</v>
      </c>
      <c r="BW172" s="826">
        <f t="shared" si="84"/>
        <v>2.0026418461674504</v>
      </c>
      <c r="BX172" s="826">
        <f t="shared" si="84"/>
        <v>1.997855824919109</v>
      </c>
      <c r="BY172" s="826">
        <f t="shared" si="84"/>
        <v>1.99314802597728</v>
      </c>
      <c r="BZ172" s="826">
        <f t="shared" si="84"/>
        <v>1.9885139275885595</v>
      </c>
      <c r="CA172" s="826">
        <f t="shared" si="84"/>
        <v>1.9839522593983623</v>
      </c>
      <c r="CB172" s="826">
        <f t="shared" si="84"/>
        <v>1.9794628203081366</v>
      </c>
      <c r="CC172" s="826">
        <f t="shared" si="84"/>
        <v>1.9750454102801402</v>
      </c>
      <c r="CD172" s="826">
        <f t="shared" si="84"/>
        <v>1.9706957193980632</v>
      </c>
      <c r="CE172" s="826">
        <f t="shared" si="84"/>
        <v>1.966415669643913</v>
      </c>
      <c r="CF172" s="826">
        <f t="shared" si="84"/>
        <v>1.9622040890979924</v>
      </c>
      <c r="CG172" s="826">
        <f t="shared" si="84"/>
        <v>1.9580578063120133</v>
      </c>
      <c r="CH172" s="826">
        <f t="shared" si="84"/>
        <v>1.9539767401465145</v>
      </c>
      <c r="CI172" s="826">
        <f t="shared" si="84"/>
        <v>1.9499618040492781</v>
      </c>
      <c r="CJ172" s="1557"/>
      <c r="CK172" s="1404"/>
    </row>
    <row r="173" spans="2:89" ht="28.5">
      <c r="B173" s="854" t="s">
        <v>673</v>
      </c>
      <c r="C173" s="853" t="s">
        <v>493</v>
      </c>
      <c r="D173" s="855" t="s">
        <v>674</v>
      </c>
      <c r="E173" s="851" t="s">
        <v>285</v>
      </c>
      <c r="F173" s="852">
        <v>1</v>
      </c>
      <c r="G173" s="819">
        <f>G156/(G156+G164)</f>
        <v>0.40334895972154716</v>
      </c>
      <c r="H173" s="819">
        <f t="shared" ref="H173:BS173" si="85">H156/(H156+H164)</f>
        <v>0.42146269597729302</v>
      </c>
      <c r="I173" s="819">
        <f t="shared" si="85"/>
        <v>0.43590922497126505</v>
      </c>
      <c r="J173" s="819">
        <f t="shared" si="85"/>
        <v>0.45069413317220641</v>
      </c>
      <c r="K173" s="819">
        <f t="shared" si="85"/>
        <v>0.46532936665451513</v>
      </c>
      <c r="L173" s="819">
        <f t="shared" si="85"/>
        <v>0.47954321335856409</v>
      </c>
      <c r="M173" s="820">
        <f t="shared" si="85"/>
        <v>0.54965109814725766</v>
      </c>
      <c r="N173" s="820">
        <f t="shared" si="85"/>
        <v>0.60484444794842285</v>
      </c>
      <c r="O173" s="820">
        <f t="shared" si="85"/>
        <v>0.65903576493117833</v>
      </c>
      <c r="P173" s="820">
        <f t="shared" si="85"/>
        <v>0.71222511525633814</v>
      </c>
      <c r="Q173" s="820">
        <f t="shared" si="85"/>
        <v>0.76438194865321474</v>
      </c>
      <c r="R173" s="820">
        <f t="shared" si="85"/>
        <v>0.81554461477614071</v>
      </c>
      <c r="S173" s="820">
        <f t="shared" si="85"/>
        <v>0.86570833219014132</v>
      </c>
      <c r="T173" s="820">
        <f t="shared" si="85"/>
        <v>0.91490135259817273</v>
      </c>
      <c r="U173" s="820">
        <f t="shared" si="85"/>
        <v>0.96315087280379597</v>
      </c>
      <c r="V173" s="820">
        <f t="shared" si="85"/>
        <v>0.9891936396595048</v>
      </c>
      <c r="W173" s="820">
        <f t="shared" si="85"/>
        <v>0.98929502748364384</v>
      </c>
      <c r="X173" s="820">
        <f t="shared" si="85"/>
        <v>0.989394573202656</v>
      </c>
      <c r="Y173" s="820">
        <f t="shared" si="85"/>
        <v>0.98949232654516794</v>
      </c>
      <c r="Z173" s="820">
        <f t="shared" si="85"/>
        <v>0.98958833545714364</v>
      </c>
      <c r="AA173" s="820">
        <f t="shared" si="85"/>
        <v>0.98968264619864021</v>
      </c>
      <c r="AB173" s="820">
        <f t="shared" si="85"/>
        <v>0.98977530339867337</v>
      </c>
      <c r="AC173" s="820">
        <f t="shared" si="85"/>
        <v>0.98986635014578916</v>
      </c>
      <c r="AD173" s="820">
        <f t="shared" si="85"/>
        <v>0.98995582803641691</v>
      </c>
      <c r="AE173" s="820">
        <f t="shared" si="85"/>
        <v>0.9900437772529036</v>
      </c>
      <c r="AF173" s="820">
        <f t="shared" si="85"/>
        <v>0.99013023661119959</v>
      </c>
      <c r="AG173" s="820">
        <f t="shared" si="85"/>
        <v>0.99020794488534125</v>
      </c>
      <c r="AH173" s="820">
        <f t="shared" si="85"/>
        <v>0.99028447172100176</v>
      </c>
      <c r="AI173" s="820">
        <f t="shared" si="85"/>
        <v>0.99035984383706355</v>
      </c>
      <c r="AJ173" s="820">
        <f t="shared" si="85"/>
        <v>0.99043408715273085</v>
      </c>
      <c r="AK173" s="820">
        <f t="shared" si="85"/>
        <v>0.9905072268182219</v>
      </c>
      <c r="AL173" s="820">
        <f t="shared" si="85"/>
        <v>0.99057928724019684</v>
      </c>
      <c r="AM173" s="820">
        <f t="shared" si="85"/>
        <v>0.99065029211277489</v>
      </c>
      <c r="AN173" s="820">
        <f t="shared" si="85"/>
        <v>0.99072026444046069</v>
      </c>
      <c r="AO173" s="820">
        <f t="shared" si="85"/>
        <v>0.99078922656534263</v>
      </c>
      <c r="AP173" s="820">
        <f t="shared" si="85"/>
        <v>0.99085720018784873</v>
      </c>
      <c r="AQ173" s="820">
        <f t="shared" si="85"/>
        <v>0.99092420639183165</v>
      </c>
      <c r="AR173" s="820">
        <f t="shared" si="85"/>
        <v>0.99099026566707338</v>
      </c>
      <c r="AS173" s="820">
        <f t="shared" si="85"/>
        <v>0.99105539792849606</v>
      </c>
      <c r="AT173" s="820">
        <f t="shared" si="85"/>
        <v>0.99111962253448527</v>
      </c>
      <c r="AU173" s="820">
        <f t="shared" si="85"/>
        <v>0.99118295830933401</v>
      </c>
      <c r="AV173" s="820">
        <f t="shared" si="85"/>
        <v>0.99124542356216028</v>
      </c>
      <c r="AW173" s="820">
        <f t="shared" si="85"/>
        <v>0.99130703609932291</v>
      </c>
      <c r="AX173" s="820">
        <f t="shared" si="85"/>
        <v>0.99136781324784518</v>
      </c>
      <c r="AY173" s="820">
        <f t="shared" si="85"/>
        <v>0.99142777186750974</v>
      </c>
      <c r="AZ173" s="820">
        <f t="shared" si="85"/>
        <v>0.99148692836594399</v>
      </c>
      <c r="BA173" s="820">
        <f t="shared" si="85"/>
        <v>0.99154529871742891</v>
      </c>
      <c r="BB173" s="820">
        <f t="shared" si="85"/>
        <v>0.99160289847331207</v>
      </c>
      <c r="BC173" s="820">
        <f t="shared" si="85"/>
        <v>0.99165974277740276</v>
      </c>
      <c r="BD173" s="820">
        <f t="shared" si="85"/>
        <v>0.99171584638169974</v>
      </c>
      <c r="BE173" s="820">
        <f t="shared" si="85"/>
        <v>0.99177122365426562</v>
      </c>
      <c r="BF173" s="820">
        <f t="shared" si="85"/>
        <v>0.99182588859296728</v>
      </c>
      <c r="BG173" s="820">
        <f t="shared" si="85"/>
        <v>0.99187985484170149</v>
      </c>
      <c r="BH173" s="820">
        <f t="shared" si="85"/>
        <v>0.99193313569583397</v>
      </c>
      <c r="BI173" s="820">
        <f t="shared" si="85"/>
        <v>0.9919857441155302</v>
      </c>
      <c r="BJ173" s="820">
        <f t="shared" si="85"/>
        <v>0.99203769273745446</v>
      </c>
      <c r="BK173" s="820">
        <f t="shared" si="85"/>
        <v>0.99208899388218919</v>
      </c>
      <c r="BL173" s="820">
        <f t="shared" si="85"/>
        <v>0.99213965956614814</v>
      </c>
      <c r="BM173" s="820">
        <f t="shared" si="85"/>
        <v>0.9921897015101635</v>
      </c>
      <c r="BN173" s="820">
        <f t="shared" si="85"/>
        <v>0.9922391311496237</v>
      </c>
      <c r="BO173" s="820">
        <f t="shared" si="85"/>
        <v>0.9922879596405394</v>
      </c>
      <c r="BP173" s="820">
        <f t="shared" si="85"/>
        <v>0.99233619787084781</v>
      </c>
      <c r="BQ173" s="820">
        <f t="shared" si="85"/>
        <v>0.99238385646500316</v>
      </c>
      <c r="BR173" s="820">
        <f t="shared" si="85"/>
        <v>0.99243094579635704</v>
      </c>
      <c r="BS173" s="820">
        <f t="shared" si="85"/>
        <v>0.99247747599203184</v>
      </c>
      <c r="BT173" s="820">
        <f t="shared" ref="BT173:CI173" si="86">BT156/(BT156+BT164)</f>
        <v>0.99252345693856558</v>
      </c>
      <c r="BU173" s="820">
        <f t="shared" si="86"/>
        <v>0.99256889829241579</v>
      </c>
      <c r="BV173" s="820">
        <f t="shared" si="86"/>
        <v>0.99261380948400513</v>
      </c>
      <c r="BW173" s="820">
        <f t="shared" si="86"/>
        <v>0.99265819972644675</v>
      </c>
      <c r="BX173" s="820">
        <f t="shared" si="86"/>
        <v>0.99270207801953836</v>
      </c>
      <c r="BY173" s="820">
        <f t="shared" si="86"/>
        <v>0.9927454531574651</v>
      </c>
      <c r="BZ173" s="820">
        <f t="shared" si="86"/>
        <v>0.99278833373410125</v>
      </c>
      <c r="CA173" s="820">
        <f t="shared" si="86"/>
        <v>0.99283072814856443</v>
      </c>
      <c r="CB173" s="820">
        <f t="shared" si="86"/>
        <v>0.99287264461105607</v>
      </c>
      <c r="CC173" s="820">
        <f t="shared" si="86"/>
        <v>0.99291409114786122</v>
      </c>
      <c r="CD173" s="820">
        <f t="shared" si="86"/>
        <v>0.99295507560658236</v>
      </c>
      <c r="CE173" s="820">
        <f t="shared" si="86"/>
        <v>0.99299560566107015</v>
      </c>
      <c r="CF173" s="820">
        <f t="shared" si="86"/>
        <v>0.99303568881607251</v>
      </c>
      <c r="CG173" s="820">
        <f t="shared" si="86"/>
        <v>0.99307533241228174</v>
      </c>
      <c r="CH173" s="820">
        <f t="shared" si="86"/>
        <v>0.99311454363012486</v>
      </c>
      <c r="CI173" s="821">
        <f t="shared" si="86"/>
        <v>0.99315332949485913</v>
      </c>
      <c r="CJ173" s="1557"/>
      <c r="CK173" s="1404"/>
    </row>
    <row r="174" spans="2:89" ht="29.25" thickBot="1">
      <c r="B174" s="856" t="s">
        <v>675</v>
      </c>
      <c r="C174" s="857" t="s">
        <v>496</v>
      </c>
      <c r="D174" s="858" t="s">
        <v>676</v>
      </c>
      <c r="E174" s="859" t="s">
        <v>285</v>
      </c>
      <c r="F174" s="860">
        <v>1</v>
      </c>
      <c r="G174" s="861">
        <f>(G156)/(G156+G165+G164+G163)</f>
        <v>0.38664543695225695</v>
      </c>
      <c r="H174" s="861">
        <f t="shared" ref="H174:BS174" si="87">(H156)/(H156+H165+H164+H163)</f>
        <v>0.40413333149814851</v>
      </c>
      <c r="I174" s="861">
        <f t="shared" si="87"/>
        <v>0.41823870376356159</v>
      </c>
      <c r="J174" s="861">
        <f t="shared" si="87"/>
        <v>0.43258795974018743</v>
      </c>
      <c r="K174" s="861">
        <f t="shared" si="87"/>
        <v>0.44680457068519952</v>
      </c>
      <c r="L174" s="861">
        <f t="shared" si="87"/>
        <v>0.4606179185075096</v>
      </c>
      <c r="M174" s="861">
        <f t="shared" si="87"/>
        <v>0.52756051323048536</v>
      </c>
      <c r="N174" s="861">
        <f t="shared" si="87"/>
        <v>0.58076170778645486</v>
      </c>
      <c r="O174" s="861">
        <f t="shared" si="87"/>
        <v>0.6330416014371788</v>
      </c>
      <c r="P174" s="861">
        <f t="shared" si="87"/>
        <v>0.68439898993151338</v>
      </c>
      <c r="Q174" s="861">
        <f t="shared" si="87"/>
        <v>0.73479935562271781</v>
      </c>
      <c r="R174" s="861">
        <f t="shared" si="87"/>
        <v>0.78428009168806168</v>
      </c>
      <c r="S174" s="861">
        <f t="shared" si="87"/>
        <v>0.83283142655978826</v>
      </c>
      <c r="T174" s="861">
        <f t="shared" si="87"/>
        <v>0.88047863338820176</v>
      </c>
      <c r="U174" s="861">
        <f t="shared" si="87"/>
        <v>0.92724607766757605</v>
      </c>
      <c r="V174" s="861">
        <f t="shared" si="87"/>
        <v>0.95265421593796329</v>
      </c>
      <c r="W174" s="861">
        <f t="shared" si="87"/>
        <v>0.95308216510690269</v>
      </c>
      <c r="X174" s="861">
        <f t="shared" si="87"/>
        <v>0.95350262769971794</v>
      </c>
      <c r="Y174" s="861">
        <f t="shared" si="87"/>
        <v>0.95391579837202511</v>
      </c>
      <c r="Z174" s="861">
        <f t="shared" si="87"/>
        <v>0.95432186505243266</v>
      </c>
      <c r="AA174" s="861">
        <f t="shared" si="87"/>
        <v>0.95472100930509185</v>
      </c>
      <c r="AB174" s="861">
        <f t="shared" si="87"/>
        <v>0.95511340651810706</v>
      </c>
      <c r="AC174" s="861">
        <f t="shared" si="87"/>
        <v>0.95549922624580297</v>
      </c>
      <c r="AD174" s="861">
        <f t="shared" si="87"/>
        <v>0.95587863237486137</v>
      </c>
      <c r="AE174" s="861">
        <f t="shared" si="87"/>
        <v>0.95625178341859252</v>
      </c>
      <c r="AF174" s="861">
        <f t="shared" si="87"/>
        <v>0.95661883268483872</v>
      </c>
      <c r="AG174" s="861">
        <f t="shared" si="87"/>
        <v>0.95694891640457325</v>
      </c>
      <c r="AH174" s="861">
        <f t="shared" si="87"/>
        <v>0.95727415371264679</v>
      </c>
      <c r="AI174" s="861">
        <f t="shared" si="87"/>
        <v>0.957594650477682</v>
      </c>
      <c r="AJ174" s="861">
        <f t="shared" si="87"/>
        <v>0.95791050950692913</v>
      </c>
      <c r="AK174" s="861">
        <f t="shared" si="87"/>
        <v>0.9582218306603727</v>
      </c>
      <c r="AL174" s="861">
        <f t="shared" si="87"/>
        <v>0.95852871094332537</v>
      </c>
      <c r="AM174" s="861">
        <f t="shared" si="87"/>
        <v>0.95883124462364944</v>
      </c>
      <c r="AN174" s="861">
        <f t="shared" si="87"/>
        <v>0.95912952331532741</v>
      </c>
      <c r="AO174" s="861">
        <f t="shared" si="87"/>
        <v>0.9594236360809737</v>
      </c>
      <c r="AP174" s="861">
        <f t="shared" si="87"/>
        <v>0.95971366950759029</v>
      </c>
      <c r="AQ174" s="861">
        <f t="shared" si="87"/>
        <v>0.9599997078014384</v>
      </c>
      <c r="AR174" s="861">
        <f t="shared" si="87"/>
        <v>0.9602818328725572</v>
      </c>
      <c r="AS174" s="861">
        <f t="shared" si="87"/>
        <v>0.96056012440580651</v>
      </c>
      <c r="AT174" s="861">
        <f t="shared" si="87"/>
        <v>0.96083465992866623</v>
      </c>
      <c r="AU174" s="861">
        <f t="shared" si="87"/>
        <v>0.96110551489717799</v>
      </c>
      <c r="AV174" s="861">
        <f t="shared" si="87"/>
        <v>0.96137276276734163</v>
      </c>
      <c r="AW174" s="861">
        <f t="shared" si="87"/>
        <v>0.96163647503916039</v>
      </c>
      <c r="AX174" s="861">
        <f t="shared" si="87"/>
        <v>0.96189672134823301</v>
      </c>
      <c r="AY174" s="861">
        <f t="shared" si="87"/>
        <v>0.96215356950930431</v>
      </c>
      <c r="AZ174" s="861">
        <f t="shared" si="87"/>
        <v>0.96240708557300081</v>
      </c>
      <c r="BA174" s="861">
        <f t="shared" si="87"/>
        <v>0.96265733389891062</v>
      </c>
      <c r="BB174" s="861">
        <f t="shared" si="87"/>
        <v>0.96290437719306099</v>
      </c>
      <c r="BC174" s="861">
        <f t="shared" si="87"/>
        <v>0.9631482765670768</v>
      </c>
      <c r="BD174" s="861">
        <f t="shared" si="87"/>
        <v>0.96338909159911834</v>
      </c>
      <c r="BE174" s="861">
        <f t="shared" si="87"/>
        <v>0.96362688036142707</v>
      </c>
      <c r="BF174" s="861">
        <f t="shared" si="87"/>
        <v>0.96386169947332512</v>
      </c>
      <c r="BG174" s="861">
        <f t="shared" si="87"/>
        <v>0.96409360416519163</v>
      </c>
      <c r="BH174" s="861">
        <f t="shared" si="87"/>
        <v>0.96432264829637648</v>
      </c>
      <c r="BI174" s="861">
        <f t="shared" si="87"/>
        <v>0.96454888440725361</v>
      </c>
      <c r="BJ174" s="861">
        <f t="shared" si="87"/>
        <v>0.9647723637645198</v>
      </c>
      <c r="BK174" s="861">
        <f t="shared" si="87"/>
        <v>0.96499313638831874</v>
      </c>
      <c r="BL174" s="861">
        <f t="shared" si="87"/>
        <v>0.96521125109890293</v>
      </c>
      <c r="BM174" s="861">
        <f t="shared" si="87"/>
        <v>0.96542675554920554</v>
      </c>
      <c r="BN174" s="861">
        <f t="shared" si="87"/>
        <v>0.96563969626428237</v>
      </c>
      <c r="BO174" s="861">
        <f t="shared" si="87"/>
        <v>0.96585011866340198</v>
      </c>
      <c r="BP174" s="861">
        <f t="shared" si="87"/>
        <v>0.96605806710488284</v>
      </c>
      <c r="BQ174" s="861">
        <f t="shared" si="87"/>
        <v>0.96626358490216868</v>
      </c>
      <c r="BR174" s="861">
        <f t="shared" si="87"/>
        <v>0.9664667143736474</v>
      </c>
      <c r="BS174" s="861">
        <f t="shared" si="87"/>
        <v>0.96666749686026698</v>
      </c>
      <c r="BT174" s="861">
        <f t="shared" ref="BT174:CI174" si="88">(BT156)/(BT156+BT165+BT164+BT163)</f>
        <v>0.96686597274661112</v>
      </c>
      <c r="BU174" s="861">
        <f t="shared" si="88"/>
        <v>0.96706218150308221</v>
      </c>
      <c r="BV174" s="861">
        <f t="shared" si="88"/>
        <v>0.96725616170035655</v>
      </c>
      <c r="BW174" s="861">
        <f t="shared" si="88"/>
        <v>0.96744795104416825</v>
      </c>
      <c r="BX174" s="861">
        <f t="shared" si="88"/>
        <v>0.96763758638977804</v>
      </c>
      <c r="BY174" s="861">
        <f t="shared" si="88"/>
        <v>0.96782510377258568</v>
      </c>
      <c r="BZ174" s="861">
        <f t="shared" si="88"/>
        <v>0.96801053842847917</v>
      </c>
      <c r="CA174" s="861">
        <f t="shared" si="88"/>
        <v>0.96819392481538047</v>
      </c>
      <c r="CB174" s="861">
        <f t="shared" si="88"/>
        <v>0.9683752966361322</v>
      </c>
      <c r="CC174" s="861">
        <f t="shared" si="88"/>
        <v>0.96855468685784696</v>
      </c>
      <c r="CD174" s="861">
        <f t="shared" si="88"/>
        <v>0.96873212773236417</v>
      </c>
      <c r="CE174" s="861">
        <f t="shared" si="88"/>
        <v>0.96890765081547914</v>
      </c>
      <c r="CF174" s="861">
        <f t="shared" si="88"/>
        <v>0.96908128698504625</v>
      </c>
      <c r="CG174" s="861">
        <f t="shared" si="88"/>
        <v>0.96925306646088372</v>
      </c>
      <c r="CH174" s="861">
        <f t="shared" si="88"/>
        <v>0.96942301881931081</v>
      </c>
      <c r="CI174" s="861">
        <f t="shared" si="88"/>
        <v>0.96959117301342312</v>
      </c>
      <c r="CJ174" s="1557"/>
      <c r="CK174" s="1404"/>
    </row>
    <row r="175" spans="2:89" ht="29.25" thickBot="1">
      <c r="B175" s="862" t="s">
        <v>677</v>
      </c>
      <c r="C175" s="863" t="s">
        <v>155</v>
      </c>
      <c r="D175" s="863" t="s">
        <v>678</v>
      </c>
      <c r="E175" s="863" t="s">
        <v>146</v>
      </c>
      <c r="F175" s="864">
        <v>2</v>
      </c>
      <c r="G175" s="693">
        <f>SUM(G135:G137)+G133+G144+G149+G150+G143</f>
        <v>312.83999999999997</v>
      </c>
      <c r="H175" s="693">
        <f t="shared" ref="H175:BS175" si="89">SUM(H135:H137)+H133+H144+H149+H150+H143</f>
        <v>308.62</v>
      </c>
      <c r="I175" s="693">
        <f t="shared" si="89"/>
        <v>333.42720830000002</v>
      </c>
      <c r="J175" s="693">
        <f t="shared" si="89"/>
        <v>326.10043788000002</v>
      </c>
      <c r="K175" s="693">
        <f t="shared" si="89"/>
        <v>318.20242136000002</v>
      </c>
      <c r="L175" s="693">
        <f t="shared" si="89"/>
        <v>310.41332985000003</v>
      </c>
      <c r="M175" s="693">
        <f t="shared" si="89"/>
        <v>305.09394699441805</v>
      </c>
      <c r="N175" s="693">
        <f t="shared" si="89"/>
        <v>301.85412239083604</v>
      </c>
      <c r="O175" s="693">
        <f t="shared" si="89"/>
        <v>298.62319456325406</v>
      </c>
      <c r="P175" s="693">
        <f t="shared" si="89"/>
        <v>295.41910157367209</v>
      </c>
      <c r="Q175" s="693">
        <f t="shared" si="89"/>
        <v>292.15517749209005</v>
      </c>
      <c r="R175" s="693">
        <f t="shared" si="89"/>
        <v>288.67269219220282</v>
      </c>
      <c r="S175" s="693">
        <f t="shared" si="89"/>
        <v>286.13853500231568</v>
      </c>
      <c r="T175" s="693">
        <f t="shared" si="89"/>
        <v>282.55879776242841</v>
      </c>
      <c r="U175" s="693">
        <f t="shared" si="89"/>
        <v>278.96984482254135</v>
      </c>
      <c r="V175" s="693">
        <f t="shared" si="89"/>
        <v>274.36668735265414</v>
      </c>
      <c r="W175" s="693">
        <f t="shared" si="89"/>
        <v>272.2214884321304</v>
      </c>
      <c r="X175" s="693">
        <f t="shared" si="89"/>
        <v>270.07280655760667</v>
      </c>
      <c r="Y175" s="693">
        <f t="shared" si="89"/>
        <v>267.90513355308292</v>
      </c>
      <c r="Z175" s="693">
        <f t="shared" si="89"/>
        <v>265.74171957655915</v>
      </c>
      <c r="AA175" s="693">
        <f t="shared" si="89"/>
        <v>263.43447909003544</v>
      </c>
      <c r="AB175" s="693">
        <f t="shared" si="89"/>
        <v>262.91641365084888</v>
      </c>
      <c r="AC175" s="693">
        <f t="shared" si="89"/>
        <v>262.43367676466232</v>
      </c>
      <c r="AD175" s="693">
        <f t="shared" si="89"/>
        <v>261.80439045547575</v>
      </c>
      <c r="AE175" s="693">
        <f t="shared" si="89"/>
        <v>261.37842505128918</v>
      </c>
      <c r="AF175" s="693">
        <f t="shared" si="89"/>
        <v>260.74290569710257</v>
      </c>
      <c r="AG175" s="693">
        <f t="shared" si="89"/>
        <v>260.01790450160541</v>
      </c>
      <c r="AH175" s="693">
        <f t="shared" si="89"/>
        <v>259.29953201710816</v>
      </c>
      <c r="AI175" s="693">
        <f t="shared" si="89"/>
        <v>258.57966079361086</v>
      </c>
      <c r="AJ175" s="693">
        <f t="shared" si="89"/>
        <v>257.8583169061136</v>
      </c>
      <c r="AK175" s="693">
        <f t="shared" si="89"/>
        <v>257.271267857</v>
      </c>
      <c r="AL175" s="693">
        <f t="shared" si="89"/>
        <v>258.12294882699996</v>
      </c>
      <c r="AM175" s="693">
        <f t="shared" si="89"/>
        <v>258.97815313799998</v>
      </c>
      <c r="AN175" s="693">
        <f t="shared" si="89"/>
        <v>259.83669322899999</v>
      </c>
      <c r="AO175" s="693">
        <f t="shared" si="89"/>
        <v>260.69871523999996</v>
      </c>
      <c r="AP175" s="693">
        <f t="shared" si="89"/>
        <v>261.56411408999998</v>
      </c>
      <c r="AQ175" s="693">
        <f t="shared" si="89"/>
        <v>262.43295244099994</v>
      </c>
      <c r="AR175" s="693">
        <f t="shared" si="89"/>
        <v>263.30503986199994</v>
      </c>
      <c r="AS175" s="693">
        <f t="shared" si="89"/>
        <v>264.18060794299998</v>
      </c>
      <c r="AT175" s="693">
        <f t="shared" si="89"/>
        <v>265.05955080299998</v>
      </c>
      <c r="AU175" s="693">
        <f t="shared" si="89"/>
        <v>265.94184668399998</v>
      </c>
      <c r="AV175" s="693">
        <f t="shared" si="89"/>
        <v>266.82755926499993</v>
      </c>
      <c r="AW175" s="693">
        <f t="shared" si="89"/>
        <v>267.716581975</v>
      </c>
      <c r="AX175" s="693">
        <f t="shared" si="89"/>
        <v>268.60848591600001</v>
      </c>
      <c r="AY175" s="693">
        <f t="shared" si="89"/>
        <v>269.50335066699995</v>
      </c>
      <c r="AZ175" s="693">
        <f t="shared" si="89"/>
        <v>270.401083868</v>
      </c>
      <c r="BA175" s="693">
        <f t="shared" si="89"/>
        <v>271.30167807800001</v>
      </c>
      <c r="BB175" s="693">
        <f t="shared" si="89"/>
        <v>272.20529869899997</v>
      </c>
      <c r="BC175" s="693">
        <f t="shared" si="89"/>
        <v>273.11167830999995</v>
      </c>
      <c r="BD175" s="693">
        <f t="shared" si="89"/>
        <v>274.02106870099999</v>
      </c>
      <c r="BE175" s="693">
        <f t="shared" si="89"/>
        <v>274.93354909099997</v>
      </c>
      <c r="BF175" s="693">
        <f t="shared" si="89"/>
        <v>275.848763002</v>
      </c>
      <c r="BG175" s="693">
        <f t="shared" si="89"/>
        <v>276.76713774299998</v>
      </c>
      <c r="BH175" s="693">
        <f t="shared" si="89"/>
        <v>277.68822790399997</v>
      </c>
      <c r="BI175" s="693">
        <f t="shared" si="89"/>
        <v>278.61237418399998</v>
      </c>
      <c r="BJ175" s="693">
        <f t="shared" si="89"/>
        <v>279.53921687500002</v>
      </c>
      <c r="BK175" s="693">
        <f t="shared" si="89"/>
        <v>280.469185606</v>
      </c>
      <c r="BL175" s="693">
        <f t="shared" si="89"/>
        <v>281.40209589600005</v>
      </c>
      <c r="BM175" s="693">
        <f t="shared" si="89"/>
        <v>282.33785021700004</v>
      </c>
      <c r="BN175" s="693">
        <f t="shared" si="89"/>
        <v>283.27652744800002</v>
      </c>
      <c r="BO175" s="693">
        <f t="shared" si="89"/>
        <v>284.21811803900005</v>
      </c>
      <c r="BP175" s="693">
        <f t="shared" si="89"/>
        <v>285.16270158899999</v>
      </c>
      <c r="BQ175" s="693">
        <f t="shared" si="89"/>
        <v>286.11035807000002</v>
      </c>
      <c r="BR175" s="693">
        <f t="shared" si="89"/>
        <v>287.06081158100005</v>
      </c>
      <c r="BS175" s="693">
        <f t="shared" si="89"/>
        <v>288.01431979200004</v>
      </c>
      <c r="BT175" s="693">
        <f t="shared" ref="BT175:CI175" si="90">SUM(BT135:BT137)+BT133+BT144+BT149+BT150+BT143</f>
        <v>288.97060610200003</v>
      </c>
      <c r="BU175" s="693">
        <f t="shared" si="90"/>
        <v>289.929929173</v>
      </c>
      <c r="BV175" s="693">
        <f t="shared" si="90"/>
        <v>290.89219050400004</v>
      </c>
      <c r="BW175" s="693">
        <f t="shared" si="90"/>
        <v>291.85720151500004</v>
      </c>
      <c r="BX175" s="693">
        <f t="shared" si="90"/>
        <v>292.82540209500007</v>
      </c>
      <c r="BY175" s="693">
        <f t="shared" si="90"/>
        <v>293.79651409600001</v>
      </c>
      <c r="BZ175" s="693">
        <f t="shared" si="90"/>
        <v>294.77052849700004</v>
      </c>
      <c r="CA175" s="693">
        <f t="shared" si="90"/>
        <v>295.74752667800004</v>
      </c>
      <c r="CB175" s="693">
        <f t="shared" si="90"/>
        <v>296.72759046800007</v>
      </c>
      <c r="CC175" s="693">
        <f t="shared" si="90"/>
        <v>297.71043989900005</v>
      </c>
      <c r="CD175" s="693">
        <f t="shared" si="90"/>
        <v>298.69633785000002</v>
      </c>
      <c r="CE175" s="693">
        <f t="shared" si="90"/>
        <v>299.68527614000004</v>
      </c>
      <c r="CF175" s="693">
        <f t="shared" si="90"/>
        <v>300.67706481100004</v>
      </c>
      <c r="CG175" s="693">
        <f t="shared" si="90"/>
        <v>301.67178605200002</v>
      </c>
      <c r="CH175" s="693">
        <f t="shared" si="90"/>
        <v>302.66961394300006</v>
      </c>
      <c r="CI175" s="693">
        <f t="shared" si="90"/>
        <v>303.670358013</v>
      </c>
      <c r="CJ175" s="1557"/>
      <c r="CK175" s="1404"/>
    </row>
    <row r="176" spans="2:89" ht="28.5">
      <c r="B176" s="865" t="s">
        <v>679</v>
      </c>
      <c r="C176" s="866" t="s">
        <v>501</v>
      </c>
      <c r="D176" s="784" t="s">
        <v>79</v>
      </c>
      <c r="E176" s="866" t="s">
        <v>146</v>
      </c>
      <c r="F176" s="867">
        <v>2</v>
      </c>
      <c r="G176" s="697">
        <v>0.4</v>
      </c>
      <c r="H176" s="697">
        <v>0.45</v>
      </c>
      <c r="I176" s="697">
        <v>0.8</v>
      </c>
      <c r="J176" s="697">
        <v>0.91</v>
      </c>
      <c r="K176" s="697">
        <v>0.92</v>
      </c>
      <c r="L176" s="697">
        <v>0.96</v>
      </c>
      <c r="M176" s="698">
        <v>1.01</v>
      </c>
      <c r="N176" s="698">
        <v>1.1100000000000001</v>
      </c>
      <c r="O176" s="698">
        <v>1.17</v>
      </c>
      <c r="P176" s="698">
        <v>1.17</v>
      </c>
      <c r="Q176" s="698">
        <v>1.2</v>
      </c>
      <c r="R176" s="698">
        <v>1.29</v>
      </c>
      <c r="S176" s="698">
        <v>1.42</v>
      </c>
      <c r="T176" s="698">
        <v>1.45</v>
      </c>
      <c r="U176" s="698">
        <v>1.44</v>
      </c>
      <c r="V176" s="698">
        <v>1.58</v>
      </c>
      <c r="W176" s="698">
        <v>1.64</v>
      </c>
      <c r="X176" s="698">
        <v>1.64</v>
      </c>
      <c r="Y176" s="698">
        <v>1.73</v>
      </c>
      <c r="Z176" s="698">
        <v>1.76</v>
      </c>
      <c r="AA176" s="698">
        <v>1.85</v>
      </c>
      <c r="AB176" s="698">
        <v>1.85</v>
      </c>
      <c r="AC176" s="698">
        <v>1.94</v>
      </c>
      <c r="AD176" s="698">
        <v>1.95</v>
      </c>
      <c r="AE176" s="698">
        <v>1.99</v>
      </c>
      <c r="AF176" s="698">
        <v>1.96</v>
      </c>
      <c r="AG176" s="698">
        <v>2.1</v>
      </c>
      <c r="AH176" s="698">
        <v>2.15</v>
      </c>
      <c r="AI176" s="698">
        <v>2.21</v>
      </c>
      <c r="AJ176" s="698">
        <v>2.25</v>
      </c>
      <c r="AK176" s="698">
        <v>2.37</v>
      </c>
      <c r="AL176" s="698">
        <v>2.29</v>
      </c>
      <c r="AM176" s="698">
        <v>2.46</v>
      </c>
      <c r="AN176" s="698">
        <v>2.44</v>
      </c>
      <c r="AO176" s="698">
        <v>2.44</v>
      </c>
      <c r="AP176" s="698">
        <v>2.57</v>
      </c>
      <c r="AQ176" s="698">
        <v>2.57</v>
      </c>
      <c r="AR176" s="698">
        <v>2.5299999999999998</v>
      </c>
      <c r="AS176" s="698">
        <v>2.66</v>
      </c>
      <c r="AT176" s="698">
        <v>2.64</v>
      </c>
      <c r="AU176" s="698">
        <v>2.89</v>
      </c>
      <c r="AV176" s="698">
        <v>2.96</v>
      </c>
      <c r="AW176" s="698">
        <v>2.84</v>
      </c>
      <c r="AX176" s="698">
        <v>2.94</v>
      </c>
      <c r="AY176" s="698">
        <v>2.9</v>
      </c>
      <c r="AZ176" s="698">
        <v>3.1</v>
      </c>
      <c r="BA176" s="698">
        <v>3.12</v>
      </c>
      <c r="BB176" s="698">
        <v>3.14</v>
      </c>
      <c r="BC176" s="698">
        <v>3.27</v>
      </c>
      <c r="BD176" s="698">
        <v>3.32</v>
      </c>
      <c r="BE176" s="698">
        <v>3.29</v>
      </c>
      <c r="BF176" s="698">
        <v>3.49</v>
      </c>
      <c r="BG176" s="698">
        <v>3.53</v>
      </c>
      <c r="BH176" s="698">
        <v>3.45</v>
      </c>
      <c r="BI176" s="698">
        <v>3.62</v>
      </c>
      <c r="BJ176" s="698">
        <v>3.62</v>
      </c>
      <c r="BK176" s="698">
        <v>3.64</v>
      </c>
      <c r="BL176" s="698">
        <v>3.65</v>
      </c>
      <c r="BM176" s="698">
        <v>3.76</v>
      </c>
      <c r="BN176" s="698">
        <v>3.85</v>
      </c>
      <c r="BO176" s="698">
        <v>3.78</v>
      </c>
      <c r="BP176" s="698">
        <v>3.76</v>
      </c>
      <c r="BQ176" s="698">
        <v>3.9</v>
      </c>
      <c r="BR176" s="698">
        <v>3.93</v>
      </c>
      <c r="BS176" s="698">
        <v>4.12</v>
      </c>
      <c r="BT176" s="698">
        <v>4.0199999999999996</v>
      </c>
      <c r="BU176" s="698">
        <v>4.25</v>
      </c>
      <c r="BV176" s="698">
        <v>4.3099999999999996</v>
      </c>
      <c r="BW176" s="698">
        <v>4.17</v>
      </c>
      <c r="BX176" s="698">
        <v>4.3</v>
      </c>
      <c r="BY176" s="698">
        <v>4.4000000000000004</v>
      </c>
      <c r="BZ176" s="698">
        <v>4.41</v>
      </c>
      <c r="CA176" s="698">
        <v>4.6100000000000003</v>
      </c>
      <c r="CB176" s="698">
        <v>4.5</v>
      </c>
      <c r="CC176" s="698">
        <v>4.8099999999999996</v>
      </c>
      <c r="CD176" s="698">
        <v>4.76</v>
      </c>
      <c r="CE176" s="698">
        <v>4.71</v>
      </c>
      <c r="CF176" s="698">
        <v>4.83</v>
      </c>
      <c r="CG176" s="698">
        <v>4.9800000000000004</v>
      </c>
      <c r="CH176" s="698">
        <v>5.05</v>
      </c>
      <c r="CI176" s="699">
        <v>5.22</v>
      </c>
      <c r="CJ176" s="1557"/>
    </row>
    <row r="177" spans="2:88">
      <c r="B177" s="868" t="s">
        <v>680</v>
      </c>
      <c r="C177" s="869" t="s">
        <v>503</v>
      </c>
      <c r="D177" s="791" t="s">
        <v>79</v>
      </c>
      <c r="E177" s="869" t="s">
        <v>146</v>
      </c>
      <c r="F177" s="870">
        <v>2</v>
      </c>
      <c r="G177" s="703">
        <v>6.89</v>
      </c>
      <c r="H177" s="703">
        <v>7.11</v>
      </c>
      <c r="I177" s="703">
        <v>10.36</v>
      </c>
      <c r="J177" s="703">
        <v>10.039999999999999</v>
      </c>
      <c r="K177" s="703">
        <v>8.99</v>
      </c>
      <c r="L177" s="703">
        <v>8.8699999999999992</v>
      </c>
      <c r="M177" s="704">
        <v>9.0299999999999994</v>
      </c>
      <c r="N177" s="704">
        <v>9.33</v>
      </c>
      <c r="O177" s="704">
        <v>9.76</v>
      </c>
      <c r="P177" s="704">
        <v>9.57</v>
      </c>
      <c r="Q177" s="704">
        <v>9.85</v>
      </c>
      <c r="R177" s="704">
        <v>10.48</v>
      </c>
      <c r="S177" s="704">
        <v>10.54</v>
      </c>
      <c r="T177" s="704">
        <v>10.48</v>
      </c>
      <c r="U177" s="704">
        <v>10.49</v>
      </c>
      <c r="V177" s="704">
        <v>11.08</v>
      </c>
      <c r="W177" s="704">
        <v>11.69</v>
      </c>
      <c r="X177" s="704">
        <v>11.12</v>
      </c>
      <c r="Y177" s="704">
        <v>11.28</v>
      </c>
      <c r="Z177" s="704">
        <v>11.16</v>
      </c>
      <c r="AA177" s="704">
        <v>12.17</v>
      </c>
      <c r="AB177" s="704">
        <v>11.29</v>
      </c>
      <c r="AC177" s="704">
        <v>11.73</v>
      </c>
      <c r="AD177" s="704">
        <v>11.92</v>
      </c>
      <c r="AE177" s="704">
        <v>11.78</v>
      </c>
      <c r="AF177" s="704">
        <v>11.52</v>
      </c>
      <c r="AG177" s="704">
        <v>12.08</v>
      </c>
      <c r="AH177" s="704">
        <v>11.72</v>
      </c>
      <c r="AI177" s="704">
        <v>12.09</v>
      </c>
      <c r="AJ177" s="704">
        <v>11.81</v>
      </c>
      <c r="AK177" s="704">
        <v>12.03</v>
      </c>
      <c r="AL177" s="704">
        <v>11.87</v>
      </c>
      <c r="AM177" s="704">
        <v>12.16</v>
      </c>
      <c r="AN177" s="704">
        <v>12.16</v>
      </c>
      <c r="AO177" s="704">
        <v>12.06</v>
      </c>
      <c r="AP177" s="704">
        <v>12.38</v>
      </c>
      <c r="AQ177" s="704">
        <v>11.89</v>
      </c>
      <c r="AR177" s="704">
        <v>11.26</v>
      </c>
      <c r="AS177" s="704">
        <v>12.31</v>
      </c>
      <c r="AT177" s="704">
        <v>11.71</v>
      </c>
      <c r="AU177" s="704">
        <v>12.66</v>
      </c>
      <c r="AV177" s="704">
        <v>12.27</v>
      </c>
      <c r="AW177" s="704">
        <v>11.97</v>
      </c>
      <c r="AX177" s="704">
        <v>11.93</v>
      </c>
      <c r="AY177" s="704">
        <v>11.8</v>
      </c>
      <c r="AZ177" s="704">
        <v>12.61</v>
      </c>
      <c r="BA177" s="704">
        <v>12.17</v>
      </c>
      <c r="BB177" s="704">
        <v>12.76</v>
      </c>
      <c r="BC177" s="704">
        <v>12.5</v>
      </c>
      <c r="BD177" s="704">
        <v>12.56</v>
      </c>
      <c r="BE177" s="704">
        <v>13.01</v>
      </c>
      <c r="BF177" s="704">
        <v>12.59</v>
      </c>
      <c r="BG177" s="704">
        <v>12.66</v>
      </c>
      <c r="BH177" s="704">
        <v>12.95</v>
      </c>
      <c r="BI177" s="704">
        <v>12.99</v>
      </c>
      <c r="BJ177" s="704">
        <v>12.73</v>
      </c>
      <c r="BK177" s="704">
        <v>12.75</v>
      </c>
      <c r="BL177" s="704">
        <v>12.88</v>
      </c>
      <c r="BM177" s="704">
        <v>12.89</v>
      </c>
      <c r="BN177" s="704">
        <v>13.1</v>
      </c>
      <c r="BO177" s="704">
        <v>12.67</v>
      </c>
      <c r="BP177" s="704">
        <v>12.64</v>
      </c>
      <c r="BQ177" s="704">
        <v>12.6</v>
      </c>
      <c r="BR177" s="704">
        <v>12.95</v>
      </c>
      <c r="BS177" s="704">
        <v>12.74</v>
      </c>
      <c r="BT177" s="704">
        <v>12.34</v>
      </c>
      <c r="BU177" s="704">
        <v>13.05</v>
      </c>
      <c r="BV177" s="704">
        <v>13.36</v>
      </c>
      <c r="BW177" s="704">
        <v>12.73</v>
      </c>
      <c r="BX177" s="704">
        <v>13.04</v>
      </c>
      <c r="BY177" s="704">
        <v>13.18</v>
      </c>
      <c r="BZ177" s="704">
        <v>13.05</v>
      </c>
      <c r="CA177" s="704">
        <v>13.82</v>
      </c>
      <c r="CB177" s="704">
        <v>13.53</v>
      </c>
      <c r="CC177" s="704">
        <v>13.81</v>
      </c>
      <c r="CD177" s="704">
        <v>13.83</v>
      </c>
      <c r="CE177" s="704">
        <v>13.7</v>
      </c>
      <c r="CF177" s="704">
        <v>13.7</v>
      </c>
      <c r="CG177" s="704">
        <v>14.56</v>
      </c>
      <c r="CH177" s="704">
        <v>14.37</v>
      </c>
      <c r="CI177" s="705">
        <v>14.88</v>
      </c>
      <c r="CJ177" s="1557"/>
    </row>
    <row r="178" spans="2:88">
      <c r="B178" s="868" t="s">
        <v>681</v>
      </c>
      <c r="C178" s="869" t="s">
        <v>294</v>
      </c>
      <c r="D178" s="791" t="s">
        <v>682</v>
      </c>
      <c r="E178" s="869" t="s">
        <v>146</v>
      </c>
      <c r="F178" s="870">
        <v>2</v>
      </c>
      <c r="G178" s="871">
        <f t="shared" ref="G178:BR178" si="91">G176+G177</f>
        <v>7.29</v>
      </c>
      <c r="H178" s="871">
        <f t="shared" si="91"/>
        <v>7.5600000000000005</v>
      </c>
      <c r="I178" s="871">
        <f t="shared" si="91"/>
        <v>11.16</v>
      </c>
      <c r="J178" s="871">
        <f t="shared" si="91"/>
        <v>10.95</v>
      </c>
      <c r="K178" s="871">
        <f t="shared" si="91"/>
        <v>9.91</v>
      </c>
      <c r="L178" s="871">
        <f t="shared" si="91"/>
        <v>9.8299999999999983</v>
      </c>
      <c r="M178" s="872">
        <f t="shared" si="91"/>
        <v>10.039999999999999</v>
      </c>
      <c r="N178" s="872">
        <f t="shared" si="91"/>
        <v>10.44</v>
      </c>
      <c r="O178" s="872">
        <f t="shared" si="91"/>
        <v>10.93</v>
      </c>
      <c r="P178" s="872">
        <f t="shared" si="91"/>
        <v>10.74</v>
      </c>
      <c r="Q178" s="872">
        <f t="shared" si="91"/>
        <v>11.049999999999999</v>
      </c>
      <c r="R178" s="872">
        <f t="shared" si="91"/>
        <v>11.77</v>
      </c>
      <c r="S178" s="872">
        <f t="shared" si="91"/>
        <v>11.959999999999999</v>
      </c>
      <c r="T178" s="872">
        <f t="shared" si="91"/>
        <v>11.93</v>
      </c>
      <c r="U178" s="872">
        <f t="shared" si="91"/>
        <v>11.93</v>
      </c>
      <c r="V178" s="872">
        <f t="shared" si="91"/>
        <v>12.66</v>
      </c>
      <c r="W178" s="872">
        <f t="shared" si="91"/>
        <v>13.33</v>
      </c>
      <c r="X178" s="872">
        <f t="shared" si="91"/>
        <v>12.76</v>
      </c>
      <c r="Y178" s="872">
        <f t="shared" si="91"/>
        <v>13.01</v>
      </c>
      <c r="Z178" s="872">
        <f t="shared" si="91"/>
        <v>12.92</v>
      </c>
      <c r="AA178" s="872">
        <f t="shared" si="91"/>
        <v>14.02</v>
      </c>
      <c r="AB178" s="872">
        <f t="shared" si="91"/>
        <v>13.139999999999999</v>
      </c>
      <c r="AC178" s="872">
        <f t="shared" si="91"/>
        <v>13.67</v>
      </c>
      <c r="AD178" s="872">
        <f t="shared" si="91"/>
        <v>13.87</v>
      </c>
      <c r="AE178" s="872">
        <f t="shared" si="91"/>
        <v>13.77</v>
      </c>
      <c r="AF178" s="872">
        <f t="shared" si="91"/>
        <v>13.48</v>
      </c>
      <c r="AG178" s="872">
        <f t="shared" si="91"/>
        <v>14.18</v>
      </c>
      <c r="AH178" s="872">
        <f t="shared" si="91"/>
        <v>13.870000000000001</v>
      </c>
      <c r="AI178" s="872">
        <f t="shared" si="91"/>
        <v>14.3</v>
      </c>
      <c r="AJ178" s="872">
        <f t="shared" si="91"/>
        <v>14.06</v>
      </c>
      <c r="AK178" s="872">
        <f t="shared" si="91"/>
        <v>14.399999999999999</v>
      </c>
      <c r="AL178" s="872">
        <f t="shared" si="91"/>
        <v>14.16</v>
      </c>
      <c r="AM178" s="872">
        <f t="shared" si="91"/>
        <v>14.620000000000001</v>
      </c>
      <c r="AN178" s="872">
        <f t="shared" si="91"/>
        <v>14.6</v>
      </c>
      <c r="AO178" s="872">
        <f t="shared" si="91"/>
        <v>14.5</v>
      </c>
      <c r="AP178" s="872">
        <f t="shared" si="91"/>
        <v>14.950000000000001</v>
      </c>
      <c r="AQ178" s="872">
        <f t="shared" si="91"/>
        <v>14.46</v>
      </c>
      <c r="AR178" s="872">
        <f t="shared" si="91"/>
        <v>13.79</v>
      </c>
      <c r="AS178" s="872">
        <f t="shared" si="91"/>
        <v>14.97</v>
      </c>
      <c r="AT178" s="872">
        <f t="shared" si="91"/>
        <v>14.350000000000001</v>
      </c>
      <c r="AU178" s="872">
        <f t="shared" si="91"/>
        <v>15.55</v>
      </c>
      <c r="AV178" s="872">
        <f t="shared" si="91"/>
        <v>15.23</v>
      </c>
      <c r="AW178" s="872">
        <f t="shared" si="91"/>
        <v>14.81</v>
      </c>
      <c r="AX178" s="872">
        <f t="shared" si="91"/>
        <v>14.87</v>
      </c>
      <c r="AY178" s="872">
        <f t="shared" si="91"/>
        <v>14.700000000000001</v>
      </c>
      <c r="AZ178" s="872">
        <f t="shared" si="91"/>
        <v>15.709999999999999</v>
      </c>
      <c r="BA178" s="872">
        <f t="shared" si="91"/>
        <v>15.29</v>
      </c>
      <c r="BB178" s="872">
        <f t="shared" si="91"/>
        <v>15.9</v>
      </c>
      <c r="BC178" s="872">
        <f t="shared" si="91"/>
        <v>15.77</v>
      </c>
      <c r="BD178" s="872">
        <f t="shared" si="91"/>
        <v>15.88</v>
      </c>
      <c r="BE178" s="872">
        <f t="shared" si="91"/>
        <v>16.3</v>
      </c>
      <c r="BF178" s="872">
        <f t="shared" si="91"/>
        <v>16.079999999999998</v>
      </c>
      <c r="BG178" s="872">
        <f t="shared" si="91"/>
        <v>16.190000000000001</v>
      </c>
      <c r="BH178" s="872">
        <f t="shared" si="91"/>
        <v>16.399999999999999</v>
      </c>
      <c r="BI178" s="872">
        <f t="shared" si="91"/>
        <v>16.61</v>
      </c>
      <c r="BJ178" s="872">
        <f t="shared" si="91"/>
        <v>16.350000000000001</v>
      </c>
      <c r="BK178" s="872">
        <f t="shared" si="91"/>
        <v>16.39</v>
      </c>
      <c r="BL178" s="872">
        <f t="shared" si="91"/>
        <v>16.53</v>
      </c>
      <c r="BM178" s="872">
        <f t="shared" si="91"/>
        <v>16.649999999999999</v>
      </c>
      <c r="BN178" s="872">
        <f t="shared" si="91"/>
        <v>16.95</v>
      </c>
      <c r="BO178" s="872">
        <f t="shared" si="91"/>
        <v>16.45</v>
      </c>
      <c r="BP178" s="872">
        <f t="shared" si="91"/>
        <v>16.399999999999999</v>
      </c>
      <c r="BQ178" s="872">
        <f t="shared" si="91"/>
        <v>16.5</v>
      </c>
      <c r="BR178" s="872">
        <f t="shared" si="91"/>
        <v>16.88</v>
      </c>
      <c r="BS178" s="872">
        <f t="shared" ref="BS178:CI178" si="92">BS176+BS177</f>
        <v>16.86</v>
      </c>
      <c r="BT178" s="872">
        <f t="shared" si="92"/>
        <v>16.36</v>
      </c>
      <c r="BU178" s="872">
        <f t="shared" si="92"/>
        <v>17.3</v>
      </c>
      <c r="BV178" s="872">
        <f t="shared" si="92"/>
        <v>17.669999999999998</v>
      </c>
      <c r="BW178" s="872">
        <f t="shared" si="92"/>
        <v>16.899999999999999</v>
      </c>
      <c r="BX178" s="872">
        <f t="shared" si="92"/>
        <v>17.34</v>
      </c>
      <c r="BY178" s="872">
        <f t="shared" si="92"/>
        <v>17.579999999999998</v>
      </c>
      <c r="BZ178" s="872">
        <f t="shared" si="92"/>
        <v>17.46</v>
      </c>
      <c r="CA178" s="872">
        <f t="shared" si="92"/>
        <v>18.43</v>
      </c>
      <c r="CB178" s="872">
        <f t="shared" si="92"/>
        <v>18.03</v>
      </c>
      <c r="CC178" s="872">
        <f t="shared" si="92"/>
        <v>18.62</v>
      </c>
      <c r="CD178" s="872">
        <f t="shared" si="92"/>
        <v>18.59</v>
      </c>
      <c r="CE178" s="872">
        <f t="shared" si="92"/>
        <v>18.41</v>
      </c>
      <c r="CF178" s="872">
        <f t="shared" si="92"/>
        <v>18.53</v>
      </c>
      <c r="CG178" s="872">
        <f t="shared" si="92"/>
        <v>19.54</v>
      </c>
      <c r="CH178" s="872">
        <f t="shared" si="92"/>
        <v>19.419999999999998</v>
      </c>
      <c r="CI178" s="873">
        <f t="shared" si="92"/>
        <v>20.100000000000001</v>
      </c>
      <c r="CJ178" s="1557"/>
    </row>
    <row r="179" spans="2:88">
      <c r="B179" s="1135" t="s">
        <v>683</v>
      </c>
      <c r="C179" s="1136" t="s">
        <v>507</v>
      </c>
      <c r="D179" s="1137" t="s">
        <v>684</v>
      </c>
      <c r="E179" s="1136" t="s">
        <v>146</v>
      </c>
      <c r="F179" s="1138">
        <v>2</v>
      </c>
      <c r="G179" s="874">
        <f>G132-G175</f>
        <v>35.569999999999993</v>
      </c>
      <c r="H179" s="874">
        <f t="shared" ref="H179:BS179" si="93">H132-H175</f>
        <v>32.060000000000059</v>
      </c>
      <c r="I179" s="874">
        <f t="shared" si="93"/>
        <v>2.5327917000000184</v>
      </c>
      <c r="J179" s="874">
        <f t="shared" si="93"/>
        <v>21.449562119999939</v>
      </c>
      <c r="K179" s="874">
        <f t="shared" si="93"/>
        <v>29.057578639999974</v>
      </c>
      <c r="L179" s="874">
        <f t="shared" si="93"/>
        <v>42.906670150000025</v>
      </c>
      <c r="M179" s="875">
        <f t="shared" si="93"/>
        <v>43.476053005581946</v>
      </c>
      <c r="N179" s="875">
        <f t="shared" si="93"/>
        <v>46.60587760916394</v>
      </c>
      <c r="O179" s="875">
        <f t="shared" si="93"/>
        <v>49.726805436746019</v>
      </c>
      <c r="P179" s="875">
        <f t="shared" si="93"/>
        <v>52.820898426327972</v>
      </c>
      <c r="Q179" s="875">
        <f t="shared" si="93"/>
        <v>37.194822507909919</v>
      </c>
      <c r="R179" s="875">
        <f t="shared" si="93"/>
        <v>36.895307807797224</v>
      </c>
      <c r="S179" s="875">
        <f t="shared" si="93"/>
        <v>35.647464997684324</v>
      </c>
      <c r="T179" s="875">
        <f t="shared" si="93"/>
        <v>35.455202237571655</v>
      </c>
      <c r="U179" s="875">
        <f t="shared" si="93"/>
        <v>35.262155177458681</v>
      </c>
      <c r="V179" s="875">
        <f t="shared" si="93"/>
        <v>36.083312647345849</v>
      </c>
      <c r="W179" s="875">
        <f t="shared" si="93"/>
        <v>35.916511567869577</v>
      </c>
      <c r="X179" s="875">
        <f t="shared" si="93"/>
        <v>35.75319344239341</v>
      </c>
      <c r="Y179" s="875">
        <f t="shared" si="93"/>
        <v>35.608866446917148</v>
      </c>
      <c r="Z179" s="875">
        <f t="shared" si="93"/>
        <v>36.460280423440906</v>
      </c>
      <c r="AA179" s="875">
        <f t="shared" si="93"/>
        <v>35.455520909964605</v>
      </c>
      <c r="AB179" s="875">
        <f t="shared" si="93"/>
        <v>35.823586349151185</v>
      </c>
      <c r="AC179" s="875">
        <f t="shared" si="93"/>
        <v>36.166323235337757</v>
      </c>
      <c r="AD179" s="875">
        <f t="shared" si="93"/>
        <v>36.645609544524234</v>
      </c>
      <c r="AE179" s="875">
        <f t="shared" si="93"/>
        <v>36.931574948710818</v>
      </c>
      <c r="AF179" s="875">
        <f t="shared" si="93"/>
        <v>37.417094302897453</v>
      </c>
      <c r="AG179" s="875">
        <f t="shared" si="93"/>
        <v>38.032095498394597</v>
      </c>
      <c r="AH179" s="875">
        <f t="shared" si="93"/>
        <v>38.640467982891835</v>
      </c>
      <c r="AI179" s="875">
        <f t="shared" si="93"/>
        <v>39.250339206389128</v>
      </c>
      <c r="AJ179" s="875">
        <f t="shared" si="93"/>
        <v>39.86168309388637</v>
      </c>
      <c r="AK179" s="875">
        <f t="shared" si="93"/>
        <v>40.338732143000072</v>
      </c>
      <c r="AL179" s="875">
        <f t="shared" si="93"/>
        <v>39.33705117300002</v>
      </c>
      <c r="AM179" s="875">
        <f t="shared" si="93"/>
        <v>38.341846862000011</v>
      </c>
      <c r="AN179" s="875">
        <f t="shared" si="93"/>
        <v>37.333306771000025</v>
      </c>
      <c r="AO179" s="875">
        <f t="shared" si="93"/>
        <v>36.331284760000074</v>
      </c>
      <c r="AP179" s="875">
        <f t="shared" si="93"/>
        <v>35.255885910000018</v>
      </c>
      <c r="AQ179" s="875">
        <f t="shared" si="93"/>
        <v>34.337047559000098</v>
      </c>
      <c r="AR179" s="875">
        <f t="shared" si="93"/>
        <v>33.354960138000081</v>
      </c>
      <c r="AS179" s="875">
        <f t="shared" si="93"/>
        <v>32.369392057000027</v>
      </c>
      <c r="AT179" s="875">
        <f t="shared" si="93"/>
        <v>31.380449197000019</v>
      </c>
      <c r="AU179" s="875">
        <f t="shared" si="93"/>
        <v>30.388153316</v>
      </c>
      <c r="AV179" s="875">
        <f t="shared" si="93"/>
        <v>29.352440735000073</v>
      </c>
      <c r="AW179" s="875">
        <f t="shared" si="93"/>
        <v>28.323418025000024</v>
      </c>
      <c r="AX179" s="875">
        <f t="shared" si="93"/>
        <v>27.281514084000037</v>
      </c>
      <c r="AY179" s="875">
        <f t="shared" si="93"/>
        <v>26.246649333000107</v>
      </c>
      <c r="AZ179" s="875">
        <f t="shared" si="93"/>
        <v>25.198916132000079</v>
      </c>
      <c r="BA179" s="875">
        <f t="shared" si="93"/>
        <v>24.188321922000057</v>
      </c>
      <c r="BB179" s="875">
        <f t="shared" si="93"/>
        <v>23.174701301000084</v>
      </c>
      <c r="BC179" s="875">
        <f t="shared" si="93"/>
        <v>22.168321690000084</v>
      </c>
      <c r="BD179" s="875">
        <f t="shared" si="93"/>
        <v>21.148931299000026</v>
      </c>
      <c r="BE179" s="875">
        <f t="shared" si="93"/>
        <v>20.126450909000027</v>
      </c>
      <c r="BF179" s="875">
        <f t="shared" si="93"/>
        <v>19.061236998000027</v>
      </c>
      <c r="BG179" s="875">
        <f t="shared" si="93"/>
        <v>18.002862257000061</v>
      </c>
      <c r="BH179" s="875">
        <f t="shared" si="93"/>
        <v>16.931772096000088</v>
      </c>
      <c r="BI179" s="875">
        <f t="shared" si="93"/>
        <v>15.8676258160001</v>
      </c>
      <c r="BJ179" s="875">
        <f t="shared" si="93"/>
        <v>14.790783124999962</v>
      </c>
      <c r="BK179" s="875">
        <f t="shared" si="93"/>
        <v>14.71081439400001</v>
      </c>
      <c r="BL179" s="875">
        <f t="shared" si="93"/>
        <v>12.637904103999972</v>
      </c>
      <c r="BM179" s="875">
        <f t="shared" si="93"/>
        <v>11.552149783000004</v>
      </c>
      <c r="BN179" s="875">
        <f t="shared" si="93"/>
        <v>10.473472552000032</v>
      </c>
      <c r="BO179" s="875">
        <f t="shared" si="93"/>
        <v>9.3818819610000332</v>
      </c>
      <c r="BP179" s="875">
        <f t="shared" si="93"/>
        <v>8.3272984110000721</v>
      </c>
      <c r="BQ179" s="875">
        <f t="shared" si="93"/>
        <v>7.2696419300000343</v>
      </c>
      <c r="BR179" s="875">
        <f t="shared" si="93"/>
        <v>6.209188418999986</v>
      </c>
      <c r="BS179" s="875">
        <f t="shared" si="93"/>
        <v>5.1456802079999875</v>
      </c>
      <c r="BT179" s="875">
        <f t="shared" ref="BT179:CI179" si="94">BT132-BT175</f>
        <v>4.079393897999978</v>
      </c>
      <c r="BU179" s="875">
        <f t="shared" si="94"/>
        <v>2.9700708270000291</v>
      </c>
      <c r="BV179" s="875">
        <f t="shared" si="94"/>
        <v>1.8678094960000067</v>
      </c>
      <c r="BW179" s="875">
        <f t="shared" si="94"/>
        <v>0.75279848500002799</v>
      </c>
      <c r="BX179" s="875">
        <f t="shared" si="94"/>
        <v>-0.35540209500010178</v>
      </c>
      <c r="BY179" s="875">
        <f t="shared" si="94"/>
        <v>-1.4765140960000167</v>
      </c>
      <c r="BZ179" s="875">
        <f t="shared" si="94"/>
        <v>-2.6005284970000275</v>
      </c>
      <c r="CA179" s="875">
        <f t="shared" si="94"/>
        <v>-3.7175266780000129</v>
      </c>
      <c r="CB179" s="875">
        <f t="shared" si="94"/>
        <v>-4.8475904680000212</v>
      </c>
      <c r="CC179" s="875">
        <f t="shared" si="94"/>
        <v>-5.9704398989999845</v>
      </c>
      <c r="CD179" s="875">
        <f t="shared" si="94"/>
        <v>-7.1063378500000454</v>
      </c>
      <c r="CE179" s="875">
        <f t="shared" si="94"/>
        <v>-8.2452761400000441</v>
      </c>
      <c r="CF179" s="875">
        <f t="shared" si="94"/>
        <v>-9.3770648110000252</v>
      </c>
      <c r="CG179" s="875">
        <f t="shared" si="94"/>
        <v>-10.521786051999982</v>
      </c>
      <c r="CH179" s="875">
        <f t="shared" si="94"/>
        <v>-11.659613943000011</v>
      </c>
      <c r="CI179" s="876">
        <f t="shared" si="94"/>
        <v>-12.810358012999927</v>
      </c>
      <c r="CJ179" s="1557"/>
    </row>
    <row r="180" spans="2:88" ht="15" thickBot="1">
      <c r="B180" s="1135" t="s">
        <v>685</v>
      </c>
      <c r="C180" s="1136" t="s">
        <v>510</v>
      </c>
      <c r="D180" s="1137" t="s">
        <v>686</v>
      </c>
      <c r="E180" s="1136" t="s">
        <v>146</v>
      </c>
      <c r="F180" s="1138">
        <v>2</v>
      </c>
      <c r="G180" s="874">
        <f t="shared" ref="G180:BR180" si="95">G123-G134</f>
        <v>-2.2999999999999998</v>
      </c>
      <c r="H180" s="874">
        <f t="shared" si="95"/>
        <v>-2.2999999999999998</v>
      </c>
      <c r="I180" s="874">
        <f t="shared" si="95"/>
        <v>-2.2999999999999998</v>
      </c>
      <c r="J180" s="874">
        <f t="shared" si="95"/>
        <v>-2.2999999999999998</v>
      </c>
      <c r="K180" s="874">
        <f t="shared" si="95"/>
        <v>-2.2999999999999998</v>
      </c>
      <c r="L180" s="874">
        <f t="shared" si="95"/>
        <v>-2.2999999999999998</v>
      </c>
      <c r="M180" s="874">
        <f t="shared" si="95"/>
        <v>-2.2999999999999998</v>
      </c>
      <c r="N180" s="874">
        <f t="shared" si="95"/>
        <v>-2.2999999999999998</v>
      </c>
      <c r="O180" s="874">
        <f t="shared" si="95"/>
        <v>-2.2999999999999998</v>
      </c>
      <c r="P180" s="874">
        <f t="shared" si="95"/>
        <v>-2.2999999999999998</v>
      </c>
      <c r="Q180" s="874">
        <f t="shared" si="95"/>
        <v>-2.2999999999999998</v>
      </c>
      <c r="R180" s="874">
        <f t="shared" si="95"/>
        <v>-2.2999999999999998</v>
      </c>
      <c r="S180" s="874">
        <f t="shared" si="95"/>
        <v>-2.2999999999999998</v>
      </c>
      <c r="T180" s="874">
        <f t="shared" si="95"/>
        <v>-2.2999999999999998</v>
      </c>
      <c r="U180" s="874">
        <f t="shared" si="95"/>
        <v>-2.2999999999999998</v>
      </c>
      <c r="V180" s="874">
        <f t="shared" si="95"/>
        <v>-2.2999999999999998</v>
      </c>
      <c r="W180" s="874">
        <f t="shared" si="95"/>
        <v>-2.2999999999999998</v>
      </c>
      <c r="X180" s="874">
        <f t="shared" si="95"/>
        <v>-2.2999999999999998</v>
      </c>
      <c r="Y180" s="874">
        <f t="shared" si="95"/>
        <v>-2.2999999999999998</v>
      </c>
      <c r="Z180" s="874">
        <f t="shared" si="95"/>
        <v>-2.2999999999999998</v>
      </c>
      <c r="AA180" s="874">
        <f t="shared" si="95"/>
        <v>-2.2999999999999998</v>
      </c>
      <c r="AB180" s="874">
        <f t="shared" si="95"/>
        <v>-2.2999999999999998</v>
      </c>
      <c r="AC180" s="874">
        <f t="shared" si="95"/>
        <v>-2.2999999999999998</v>
      </c>
      <c r="AD180" s="874">
        <f t="shared" si="95"/>
        <v>-2.2999999999999998</v>
      </c>
      <c r="AE180" s="874">
        <f t="shared" si="95"/>
        <v>-2.2999999999999998</v>
      </c>
      <c r="AF180" s="874">
        <f t="shared" si="95"/>
        <v>-2.2999999999999998</v>
      </c>
      <c r="AG180" s="874">
        <f t="shared" si="95"/>
        <v>-2.2999999999999998</v>
      </c>
      <c r="AH180" s="874">
        <f t="shared" si="95"/>
        <v>-2.2999999999999998</v>
      </c>
      <c r="AI180" s="874">
        <f t="shared" si="95"/>
        <v>-2.2999999999999998</v>
      </c>
      <c r="AJ180" s="874">
        <f t="shared" si="95"/>
        <v>-2.2999999999999998</v>
      </c>
      <c r="AK180" s="874">
        <f t="shared" si="95"/>
        <v>-2.2999999999999998</v>
      </c>
      <c r="AL180" s="874">
        <f t="shared" si="95"/>
        <v>-2.2999999999999998</v>
      </c>
      <c r="AM180" s="874">
        <f t="shared" si="95"/>
        <v>-2.2999999999999998</v>
      </c>
      <c r="AN180" s="874">
        <f t="shared" si="95"/>
        <v>-2.2999999999999998</v>
      </c>
      <c r="AO180" s="874">
        <f t="shared" si="95"/>
        <v>-2.2999999999999998</v>
      </c>
      <c r="AP180" s="874">
        <f t="shared" si="95"/>
        <v>-2.2999999999999998</v>
      </c>
      <c r="AQ180" s="874">
        <f t="shared" si="95"/>
        <v>-2.2999999999999998</v>
      </c>
      <c r="AR180" s="874">
        <f t="shared" si="95"/>
        <v>-2.2999999999999998</v>
      </c>
      <c r="AS180" s="874">
        <f t="shared" si="95"/>
        <v>-2.2999999999999998</v>
      </c>
      <c r="AT180" s="874">
        <f t="shared" si="95"/>
        <v>-2.2999999999999998</v>
      </c>
      <c r="AU180" s="874">
        <f t="shared" si="95"/>
        <v>-2.2999999999999998</v>
      </c>
      <c r="AV180" s="874">
        <f t="shared" si="95"/>
        <v>-2.2999999999999998</v>
      </c>
      <c r="AW180" s="874">
        <f t="shared" si="95"/>
        <v>-2.2999999999999998</v>
      </c>
      <c r="AX180" s="874">
        <f t="shared" si="95"/>
        <v>-2.2999999999999998</v>
      </c>
      <c r="AY180" s="874">
        <f t="shared" si="95"/>
        <v>-2.2999999999999998</v>
      </c>
      <c r="AZ180" s="874">
        <f t="shared" si="95"/>
        <v>-2.2999999999999998</v>
      </c>
      <c r="BA180" s="874">
        <f t="shared" si="95"/>
        <v>-2.2999999999999998</v>
      </c>
      <c r="BB180" s="874">
        <f t="shared" si="95"/>
        <v>-2.2999999999999998</v>
      </c>
      <c r="BC180" s="874">
        <f t="shared" si="95"/>
        <v>-2.2999999999999998</v>
      </c>
      <c r="BD180" s="874">
        <f t="shared" si="95"/>
        <v>-2.2999999999999998</v>
      </c>
      <c r="BE180" s="874">
        <f t="shared" si="95"/>
        <v>-2.2999999999999998</v>
      </c>
      <c r="BF180" s="874">
        <f t="shared" si="95"/>
        <v>-2.2999999999999998</v>
      </c>
      <c r="BG180" s="874">
        <f t="shared" si="95"/>
        <v>-2.2999999999999998</v>
      </c>
      <c r="BH180" s="874">
        <f t="shared" si="95"/>
        <v>-2.2999999999999998</v>
      </c>
      <c r="BI180" s="874">
        <f t="shared" si="95"/>
        <v>-2.2999999999999998</v>
      </c>
      <c r="BJ180" s="874">
        <f t="shared" si="95"/>
        <v>-2.2999999999999998</v>
      </c>
      <c r="BK180" s="874">
        <f t="shared" si="95"/>
        <v>-2.2999999999999998</v>
      </c>
      <c r="BL180" s="874">
        <f t="shared" si="95"/>
        <v>-2.2999999999999998</v>
      </c>
      <c r="BM180" s="874">
        <f t="shared" si="95"/>
        <v>-2.2999999999999998</v>
      </c>
      <c r="BN180" s="874">
        <f t="shared" si="95"/>
        <v>-2.2999999999999998</v>
      </c>
      <c r="BO180" s="874">
        <f t="shared" si="95"/>
        <v>-2.2999999999999998</v>
      </c>
      <c r="BP180" s="874">
        <f t="shared" si="95"/>
        <v>-2.2999999999999998</v>
      </c>
      <c r="BQ180" s="874">
        <f t="shared" si="95"/>
        <v>-2.2999999999999998</v>
      </c>
      <c r="BR180" s="874">
        <f t="shared" si="95"/>
        <v>-2.2999999999999998</v>
      </c>
      <c r="BS180" s="874">
        <f t="shared" ref="BS180:CI180" si="96">BS123-BS134</f>
        <v>-2.2999999999999998</v>
      </c>
      <c r="BT180" s="874">
        <f t="shared" si="96"/>
        <v>-2.2999999999999998</v>
      </c>
      <c r="BU180" s="874">
        <f t="shared" si="96"/>
        <v>-2.2999999999999998</v>
      </c>
      <c r="BV180" s="874">
        <f t="shared" si="96"/>
        <v>-2.2999999999999998</v>
      </c>
      <c r="BW180" s="874">
        <f t="shared" si="96"/>
        <v>-2.2999999999999998</v>
      </c>
      <c r="BX180" s="874">
        <f t="shared" si="96"/>
        <v>-2.2999999999999998</v>
      </c>
      <c r="BY180" s="874">
        <f t="shared" si="96"/>
        <v>-2.2999999999999998</v>
      </c>
      <c r="BZ180" s="874">
        <f t="shared" si="96"/>
        <v>-2.2999999999999998</v>
      </c>
      <c r="CA180" s="874">
        <f t="shared" si="96"/>
        <v>-2.2999999999999998</v>
      </c>
      <c r="CB180" s="874">
        <f t="shared" si="96"/>
        <v>-2.2999999999999998</v>
      </c>
      <c r="CC180" s="874">
        <f t="shared" si="96"/>
        <v>-2.2999999999999998</v>
      </c>
      <c r="CD180" s="874">
        <f t="shared" si="96"/>
        <v>-2.2999999999999998</v>
      </c>
      <c r="CE180" s="874">
        <f t="shared" si="96"/>
        <v>-2.2999999999999998</v>
      </c>
      <c r="CF180" s="874">
        <f t="shared" si="96"/>
        <v>-2.2999999999999998</v>
      </c>
      <c r="CG180" s="874">
        <f t="shared" si="96"/>
        <v>-2.2999999999999998</v>
      </c>
      <c r="CH180" s="874">
        <f t="shared" si="96"/>
        <v>-2.2999999999999998</v>
      </c>
      <c r="CI180" s="874">
        <f t="shared" si="96"/>
        <v>-2.2999999999999998</v>
      </c>
      <c r="CJ180" s="1557"/>
    </row>
    <row r="181" spans="2:88">
      <c r="B181" s="877" t="s">
        <v>687</v>
      </c>
      <c r="C181" s="878" t="s">
        <v>303</v>
      </c>
      <c r="D181" s="879" t="s">
        <v>688</v>
      </c>
      <c r="E181" s="878" t="s">
        <v>146</v>
      </c>
      <c r="F181" s="880">
        <v>2</v>
      </c>
      <c r="G181" s="881">
        <f>G179-G178</f>
        <v>28.279999999999994</v>
      </c>
      <c r="H181" s="881">
        <f t="shared" ref="H181:BS181" si="97">H179-H178</f>
        <v>24.500000000000057</v>
      </c>
      <c r="I181" s="881">
        <f t="shared" si="97"/>
        <v>-8.6272082999999817</v>
      </c>
      <c r="J181" s="881">
        <f t="shared" si="97"/>
        <v>10.49956211999994</v>
      </c>
      <c r="K181" s="881">
        <f t="shared" si="97"/>
        <v>19.147578639999974</v>
      </c>
      <c r="L181" s="881">
        <f t="shared" si="97"/>
        <v>33.076670150000027</v>
      </c>
      <c r="M181" s="882">
        <f t="shared" si="97"/>
        <v>33.436053005581947</v>
      </c>
      <c r="N181" s="882">
        <f t="shared" si="97"/>
        <v>36.165877609163942</v>
      </c>
      <c r="O181" s="882">
        <f t="shared" si="97"/>
        <v>38.79680543674602</v>
      </c>
      <c r="P181" s="882">
        <f t="shared" si="97"/>
        <v>42.08089842632797</v>
      </c>
      <c r="Q181" s="882">
        <f t="shared" si="97"/>
        <v>26.144822507909922</v>
      </c>
      <c r="R181" s="882">
        <f t="shared" si="97"/>
        <v>25.125307807797224</v>
      </c>
      <c r="S181" s="882">
        <f t="shared" si="97"/>
        <v>23.687464997684323</v>
      </c>
      <c r="T181" s="882">
        <f t="shared" si="97"/>
        <v>23.525202237571655</v>
      </c>
      <c r="U181" s="882">
        <f t="shared" si="97"/>
        <v>23.332155177458681</v>
      </c>
      <c r="V181" s="882">
        <f t="shared" si="97"/>
        <v>23.423312647345849</v>
      </c>
      <c r="W181" s="882">
        <f t="shared" si="97"/>
        <v>22.586511567869579</v>
      </c>
      <c r="X181" s="882">
        <f t="shared" si="97"/>
        <v>22.993193442393412</v>
      </c>
      <c r="Y181" s="882">
        <f t="shared" si="97"/>
        <v>22.59886644691715</v>
      </c>
      <c r="Z181" s="882">
        <f t="shared" si="97"/>
        <v>23.540280423440905</v>
      </c>
      <c r="AA181" s="882">
        <f t="shared" si="97"/>
        <v>21.435520909964605</v>
      </c>
      <c r="AB181" s="882">
        <f t="shared" si="97"/>
        <v>22.683586349151184</v>
      </c>
      <c r="AC181" s="882">
        <f t="shared" si="97"/>
        <v>22.496323235337755</v>
      </c>
      <c r="AD181" s="882">
        <f t="shared" si="97"/>
        <v>22.775609544524237</v>
      </c>
      <c r="AE181" s="882">
        <f t="shared" si="97"/>
        <v>23.161574948710818</v>
      </c>
      <c r="AF181" s="882">
        <f t="shared" si="97"/>
        <v>23.937094302897453</v>
      </c>
      <c r="AG181" s="882">
        <f t="shared" si="97"/>
        <v>23.852095498394597</v>
      </c>
      <c r="AH181" s="882">
        <f t="shared" si="97"/>
        <v>24.770467982891834</v>
      </c>
      <c r="AI181" s="882">
        <f t="shared" si="97"/>
        <v>24.950339206389128</v>
      </c>
      <c r="AJ181" s="882">
        <f t="shared" si="97"/>
        <v>25.801683093886368</v>
      </c>
      <c r="AK181" s="882">
        <f t="shared" si="97"/>
        <v>25.938732143000074</v>
      </c>
      <c r="AL181" s="882">
        <f t="shared" si="97"/>
        <v>25.17705117300002</v>
      </c>
      <c r="AM181" s="882">
        <f t="shared" si="97"/>
        <v>23.72184686200001</v>
      </c>
      <c r="AN181" s="882">
        <f t="shared" si="97"/>
        <v>22.733306771000024</v>
      </c>
      <c r="AO181" s="882">
        <f t="shared" si="97"/>
        <v>21.831284760000074</v>
      </c>
      <c r="AP181" s="882">
        <f t="shared" si="97"/>
        <v>20.305885910000015</v>
      </c>
      <c r="AQ181" s="882">
        <f t="shared" si="97"/>
        <v>19.877047559000097</v>
      </c>
      <c r="AR181" s="882">
        <f t="shared" si="97"/>
        <v>19.564960138000082</v>
      </c>
      <c r="AS181" s="882">
        <f t="shared" si="97"/>
        <v>17.399392057000028</v>
      </c>
      <c r="AT181" s="882">
        <f t="shared" si="97"/>
        <v>17.030449197000017</v>
      </c>
      <c r="AU181" s="882">
        <f t="shared" si="97"/>
        <v>14.838153316</v>
      </c>
      <c r="AV181" s="882">
        <f t="shared" si="97"/>
        <v>14.122440735000072</v>
      </c>
      <c r="AW181" s="882">
        <f t="shared" si="97"/>
        <v>13.513418025000023</v>
      </c>
      <c r="AX181" s="882">
        <f t="shared" si="97"/>
        <v>12.411514084000038</v>
      </c>
      <c r="AY181" s="882">
        <f t="shared" si="97"/>
        <v>11.546649333000106</v>
      </c>
      <c r="AZ181" s="882">
        <f t="shared" si="97"/>
        <v>9.4889161320000799</v>
      </c>
      <c r="BA181" s="882">
        <f t="shared" si="97"/>
        <v>8.8983219220000578</v>
      </c>
      <c r="BB181" s="882">
        <f t="shared" si="97"/>
        <v>7.2747013010000838</v>
      </c>
      <c r="BC181" s="882">
        <f t="shared" si="97"/>
        <v>6.3983216900000848</v>
      </c>
      <c r="BD181" s="882">
        <f t="shared" si="97"/>
        <v>5.268931299000025</v>
      </c>
      <c r="BE181" s="882">
        <f t="shared" si="97"/>
        <v>3.8264509090000267</v>
      </c>
      <c r="BF181" s="882">
        <f t="shared" si="97"/>
        <v>2.9812369980000284</v>
      </c>
      <c r="BG181" s="882">
        <f t="shared" si="97"/>
        <v>1.8128622570000594</v>
      </c>
      <c r="BH181" s="882">
        <f t="shared" si="97"/>
        <v>0.53177209600008979</v>
      </c>
      <c r="BI181" s="882">
        <f t="shared" si="97"/>
        <v>-0.74237418399989963</v>
      </c>
      <c r="BJ181" s="882">
        <f t="shared" si="97"/>
        <v>-1.5592168750000397</v>
      </c>
      <c r="BK181" s="882">
        <f t="shared" si="97"/>
        <v>-1.6791856059999901</v>
      </c>
      <c r="BL181" s="882">
        <f t="shared" si="97"/>
        <v>-3.8920958960000291</v>
      </c>
      <c r="BM181" s="882">
        <f t="shared" si="97"/>
        <v>-5.0978502169999942</v>
      </c>
      <c r="BN181" s="882">
        <f t="shared" si="97"/>
        <v>-6.4765274479999668</v>
      </c>
      <c r="BO181" s="882">
        <f t="shared" si="97"/>
        <v>-7.068118038999966</v>
      </c>
      <c r="BP181" s="882">
        <f t="shared" si="97"/>
        <v>-8.0727015889999265</v>
      </c>
      <c r="BQ181" s="882">
        <f t="shared" si="97"/>
        <v>-9.2303580699999657</v>
      </c>
      <c r="BR181" s="882">
        <f t="shared" si="97"/>
        <v>-10.670811581000013</v>
      </c>
      <c r="BS181" s="882">
        <f t="shared" si="97"/>
        <v>-11.714319792000012</v>
      </c>
      <c r="BT181" s="882">
        <f t="shared" ref="BT181:CI181" si="98">BT179-BT178</f>
        <v>-12.280606102000021</v>
      </c>
      <c r="BU181" s="882">
        <f t="shared" si="98"/>
        <v>-14.329929172999972</v>
      </c>
      <c r="BV181" s="882">
        <f t="shared" si="98"/>
        <v>-15.802190503999991</v>
      </c>
      <c r="BW181" s="882">
        <f t="shared" si="98"/>
        <v>-16.147201514999971</v>
      </c>
      <c r="BX181" s="882">
        <f t="shared" si="98"/>
        <v>-17.695402095000102</v>
      </c>
      <c r="BY181" s="882">
        <f t="shared" si="98"/>
        <v>-19.056514096000015</v>
      </c>
      <c r="BZ181" s="882">
        <f t="shared" si="98"/>
        <v>-20.060528497000028</v>
      </c>
      <c r="CA181" s="882">
        <f t="shared" si="98"/>
        <v>-22.147526678000013</v>
      </c>
      <c r="CB181" s="882">
        <f t="shared" si="98"/>
        <v>-22.877590468000022</v>
      </c>
      <c r="CC181" s="882">
        <f t="shared" si="98"/>
        <v>-24.590439898999986</v>
      </c>
      <c r="CD181" s="882">
        <f t="shared" si="98"/>
        <v>-25.696337850000045</v>
      </c>
      <c r="CE181" s="882">
        <f t="shared" si="98"/>
        <v>-26.655276140000044</v>
      </c>
      <c r="CF181" s="882">
        <f t="shared" si="98"/>
        <v>-27.907064811000026</v>
      </c>
      <c r="CG181" s="882">
        <f t="shared" si="98"/>
        <v>-30.061786051999981</v>
      </c>
      <c r="CH181" s="882">
        <f t="shared" si="98"/>
        <v>-31.079613943000009</v>
      </c>
      <c r="CI181" s="883">
        <f t="shared" si="98"/>
        <v>-32.910358012999929</v>
      </c>
      <c r="CJ181" s="1557"/>
    </row>
    <row r="182" spans="2:88">
      <c r="B182" s="720"/>
      <c r="C182" s="720"/>
      <c r="D182" s="60"/>
      <c r="E182" s="720"/>
      <c r="F182" s="884"/>
      <c r="G182" s="885"/>
      <c r="H182" s="885"/>
      <c r="I182" s="885"/>
      <c r="J182" s="885"/>
      <c r="K182" s="885"/>
      <c r="L182" s="885"/>
      <c r="M182" s="885"/>
      <c r="N182" s="885"/>
      <c r="O182" s="885"/>
      <c r="P182" s="885"/>
      <c r="Q182" s="885"/>
      <c r="R182" s="885"/>
      <c r="S182" s="885"/>
      <c r="T182" s="885"/>
      <c r="U182" s="885"/>
      <c r="V182" s="885"/>
      <c r="W182" s="885"/>
      <c r="X182" s="885"/>
      <c r="Y182" s="885"/>
      <c r="Z182" s="885"/>
      <c r="AA182" s="885"/>
      <c r="AB182" s="885"/>
      <c r="AC182" s="885"/>
      <c r="AD182" s="885"/>
      <c r="AE182" s="885"/>
      <c r="AF182" s="885"/>
      <c r="AG182" s="885"/>
      <c r="AH182" s="885"/>
      <c r="AI182" s="885"/>
      <c r="AJ182" s="885"/>
      <c r="AK182" s="885"/>
      <c r="AL182" s="885"/>
      <c r="AM182" s="885"/>
      <c r="AN182" s="885"/>
      <c r="AO182" s="885"/>
      <c r="AP182" s="885"/>
      <c r="AQ182" s="885"/>
      <c r="AR182" s="885"/>
      <c r="AS182" s="885"/>
      <c r="AT182" s="885"/>
      <c r="AU182" s="885"/>
      <c r="AV182" s="885"/>
      <c r="AW182" s="885"/>
      <c r="AX182" s="885"/>
      <c r="AY182" s="885"/>
      <c r="AZ182" s="885"/>
      <c r="BA182" s="885"/>
      <c r="BB182" s="885"/>
      <c r="BC182" s="885"/>
      <c r="BD182" s="885"/>
      <c r="BE182" s="885"/>
      <c r="BF182" s="885"/>
      <c r="BG182" s="885"/>
      <c r="BH182" s="885"/>
      <c r="BI182" s="885"/>
      <c r="BJ182" s="885"/>
      <c r="BK182" s="885"/>
      <c r="BL182" s="885"/>
      <c r="BM182" s="885"/>
      <c r="BN182" s="885"/>
      <c r="BO182" s="885"/>
      <c r="BP182" s="885"/>
      <c r="BQ182" s="885"/>
      <c r="BR182" s="885"/>
      <c r="BS182" s="885"/>
      <c r="BT182" s="885"/>
      <c r="BU182" s="885"/>
      <c r="BV182" s="885"/>
      <c r="BW182" s="885"/>
      <c r="BX182" s="885"/>
      <c r="BY182" s="885"/>
      <c r="BZ182" s="885"/>
      <c r="CA182" s="885"/>
      <c r="CB182" s="885"/>
      <c r="CC182" s="885"/>
      <c r="CD182" s="885"/>
      <c r="CE182" s="885"/>
      <c r="CF182" s="885"/>
      <c r="CG182" s="885"/>
      <c r="CH182" s="885"/>
      <c r="CI182" s="885"/>
    </row>
    <row r="183" spans="2:88" ht="35.1" customHeight="1" thickBot="1"/>
    <row r="184" spans="2:88">
      <c r="B184" s="1394" t="s">
        <v>57</v>
      </c>
      <c r="C184" s="1405"/>
      <c r="D184" s="1394" t="s">
        <v>2</v>
      </c>
      <c r="E184" s="1406"/>
    </row>
    <row r="185" spans="2:88" ht="15" thickBot="1">
      <c r="B185" s="1397" t="s">
        <v>354</v>
      </c>
      <c r="C185" s="1398" t="str">
        <f ca="1">MID(CELL("filename",A182),FIND("]",CELL("filename",A182))+1,255)</f>
        <v>SSWSSW</v>
      </c>
      <c r="D185" s="1399" t="s">
        <v>111</v>
      </c>
      <c r="E185" s="1398"/>
    </row>
    <row r="186" spans="2:88">
      <c r="B186" s="1404"/>
    </row>
    <row r="187" spans="2:88">
      <c r="B187" s="1404"/>
    </row>
    <row r="188" spans="2:88">
      <c r="B188" s="1404"/>
    </row>
    <row r="189" spans="2:88">
      <c r="B189" s="1404"/>
    </row>
    <row r="190" spans="2:88">
      <c r="B190" s="1404"/>
    </row>
    <row r="191" spans="2:88">
      <c r="B191" s="1404"/>
      <c r="C191" s="1391" t="s">
        <v>15</v>
      </c>
    </row>
    <row r="192" spans="2:88">
      <c r="B192" s="1404"/>
      <c r="C192" s="1391" t="s">
        <v>355</v>
      </c>
    </row>
    <row r="193" spans="1:89">
      <c r="B193" s="1404"/>
    </row>
    <row r="194" spans="1:89">
      <c r="B194" s="1404"/>
    </row>
    <row r="195" spans="1:89">
      <c r="B195" s="1404"/>
    </row>
    <row r="196" spans="1:89">
      <c r="B196" s="1404"/>
    </row>
    <row r="197" spans="1:89">
      <c r="B197" s="1404"/>
    </row>
    <row r="198" spans="1:89">
      <c r="B198" s="1404"/>
    </row>
    <row r="199" spans="1:89">
      <c r="B199" s="1404"/>
    </row>
    <row r="200" spans="1:89">
      <c r="B200" s="1404"/>
    </row>
    <row r="201" spans="1:89">
      <c r="B201" s="1404"/>
    </row>
    <row r="202" spans="1:89" ht="15.75" thickBot="1">
      <c r="CJ202" s="585"/>
    </row>
    <row r="203" spans="1:89" ht="15.75" thickBot="1">
      <c r="B203" s="886" t="s">
        <v>351</v>
      </c>
      <c r="C203" s="1416" t="s">
        <v>115</v>
      </c>
      <c r="D203" s="585"/>
      <c r="E203" s="585"/>
      <c r="F203" s="585"/>
      <c r="G203" s="585"/>
      <c r="H203" s="585"/>
      <c r="I203" s="585"/>
      <c r="J203" s="585"/>
      <c r="K203" s="585"/>
      <c r="L203" s="585"/>
      <c r="M203" s="585"/>
      <c r="N203" s="585"/>
      <c r="O203" s="585"/>
      <c r="P203" s="585"/>
      <c r="Q203" s="585"/>
      <c r="R203" s="585"/>
      <c r="S203" s="585"/>
      <c r="T203" s="585"/>
      <c r="U203" s="585"/>
      <c r="V203" s="585"/>
      <c r="W203" s="585"/>
      <c r="X203" s="585"/>
      <c r="Y203" s="585"/>
      <c r="Z203" s="585"/>
      <c r="AA203" s="585"/>
      <c r="AB203" s="585"/>
      <c r="AC203" s="585"/>
      <c r="AD203" s="585"/>
      <c r="AE203" s="585"/>
      <c r="AF203" s="585"/>
      <c r="AG203" s="585"/>
      <c r="AH203" s="585"/>
      <c r="AI203" s="585"/>
      <c r="AJ203" s="585"/>
      <c r="AK203" s="585"/>
      <c r="AL203" s="585"/>
      <c r="AM203" s="585"/>
      <c r="AN203" s="585"/>
      <c r="AO203" s="585"/>
      <c r="AP203" s="585"/>
      <c r="AQ203" s="585"/>
      <c r="AR203" s="585"/>
      <c r="AS203" s="585"/>
      <c r="AT203" s="585"/>
      <c r="AU203" s="585"/>
      <c r="AV203" s="585"/>
      <c r="AW203" s="585"/>
      <c r="AX203" s="585"/>
      <c r="AY203" s="585"/>
      <c r="AZ203" s="585"/>
      <c r="BA203" s="585"/>
      <c r="BB203" s="585"/>
      <c r="BC203" s="585"/>
      <c r="BD203" s="585"/>
      <c r="BE203" s="585"/>
      <c r="BF203" s="585"/>
      <c r="BG203" s="585"/>
      <c r="BH203" s="585"/>
      <c r="BI203" s="585"/>
      <c r="BJ203" s="585"/>
      <c r="BK203" s="585"/>
      <c r="BL203" s="585"/>
      <c r="BM203" s="585"/>
      <c r="BN203" s="585"/>
      <c r="BO203" s="585"/>
      <c r="BP203" s="585"/>
      <c r="BQ203" s="585"/>
      <c r="BR203" s="585"/>
      <c r="BS203" s="585"/>
      <c r="BT203" s="585"/>
      <c r="BU203" s="585"/>
      <c r="BV203" s="585"/>
      <c r="BW203" s="585"/>
      <c r="BX203" s="585"/>
      <c r="BY203" s="585"/>
      <c r="BZ203" s="585"/>
      <c r="CA203" s="585"/>
      <c r="CB203" s="585"/>
      <c r="CC203" s="585"/>
      <c r="CD203" s="585"/>
      <c r="CE203" s="585"/>
      <c r="CF203" s="585"/>
      <c r="CG203" s="585"/>
      <c r="CH203" s="585"/>
      <c r="CI203" s="585"/>
    </row>
    <row r="204" spans="1:89" s="1400" customFormat="1" ht="15.75" thickBot="1">
      <c r="A204" s="1391"/>
      <c r="B204" s="887" t="s">
        <v>356</v>
      </c>
      <c r="C204" s="888" t="s">
        <v>116</v>
      </c>
      <c r="D204" s="888" t="s">
        <v>64</v>
      </c>
      <c r="E204" s="888" t="s">
        <v>117</v>
      </c>
      <c r="F204" s="889" t="s">
        <v>118</v>
      </c>
      <c r="G204" s="887" t="s">
        <v>119</v>
      </c>
      <c r="H204" s="887" t="s">
        <v>120</v>
      </c>
      <c r="I204" s="887" t="s">
        <v>121</v>
      </c>
      <c r="J204" s="887" t="s">
        <v>122</v>
      </c>
      <c r="K204" s="887" t="s">
        <v>123</v>
      </c>
      <c r="L204" s="887" t="s">
        <v>124</v>
      </c>
      <c r="M204" s="888" t="s">
        <v>125</v>
      </c>
      <c r="N204" s="888" t="s">
        <v>126</v>
      </c>
      <c r="O204" s="888" t="s">
        <v>127</v>
      </c>
      <c r="P204" s="888" t="s">
        <v>128</v>
      </c>
      <c r="Q204" s="888" t="s">
        <v>129</v>
      </c>
      <c r="R204" s="888" t="s">
        <v>130</v>
      </c>
      <c r="S204" s="888" t="s">
        <v>157</v>
      </c>
      <c r="T204" s="888" t="s">
        <v>158</v>
      </c>
      <c r="U204" s="888" t="s">
        <v>159</v>
      </c>
      <c r="V204" s="888" t="s">
        <v>160</v>
      </c>
      <c r="W204" s="888" t="s">
        <v>131</v>
      </c>
      <c r="X204" s="888" t="s">
        <v>161</v>
      </c>
      <c r="Y204" s="888" t="s">
        <v>162</v>
      </c>
      <c r="Z204" s="888" t="s">
        <v>163</v>
      </c>
      <c r="AA204" s="888" t="s">
        <v>164</v>
      </c>
      <c r="AB204" s="888" t="s">
        <v>132</v>
      </c>
      <c r="AC204" s="888" t="s">
        <v>165</v>
      </c>
      <c r="AD204" s="888" t="s">
        <v>166</v>
      </c>
      <c r="AE204" s="888" t="s">
        <v>167</v>
      </c>
      <c r="AF204" s="888" t="s">
        <v>168</v>
      </c>
      <c r="AG204" s="888" t="s">
        <v>133</v>
      </c>
      <c r="AH204" s="888" t="s">
        <v>169</v>
      </c>
      <c r="AI204" s="888" t="s">
        <v>170</v>
      </c>
      <c r="AJ204" s="888" t="s">
        <v>171</v>
      </c>
      <c r="AK204" s="888" t="s">
        <v>172</v>
      </c>
      <c r="AL204" s="888" t="s">
        <v>134</v>
      </c>
      <c r="AM204" s="888" t="s">
        <v>173</v>
      </c>
      <c r="AN204" s="888" t="s">
        <v>174</v>
      </c>
      <c r="AO204" s="888" t="s">
        <v>175</v>
      </c>
      <c r="AP204" s="888" t="s">
        <v>176</v>
      </c>
      <c r="AQ204" s="888" t="s">
        <v>135</v>
      </c>
      <c r="AR204" s="888" t="s">
        <v>177</v>
      </c>
      <c r="AS204" s="888" t="s">
        <v>178</v>
      </c>
      <c r="AT204" s="888" t="s">
        <v>179</v>
      </c>
      <c r="AU204" s="888" t="s">
        <v>180</v>
      </c>
      <c r="AV204" s="888" t="s">
        <v>136</v>
      </c>
      <c r="AW204" s="888" t="s">
        <v>181</v>
      </c>
      <c r="AX204" s="888" t="s">
        <v>182</v>
      </c>
      <c r="AY204" s="888" t="s">
        <v>183</v>
      </c>
      <c r="AZ204" s="888" t="s">
        <v>184</v>
      </c>
      <c r="BA204" s="888" t="s">
        <v>137</v>
      </c>
      <c r="BB204" s="888" t="s">
        <v>185</v>
      </c>
      <c r="BC204" s="888" t="s">
        <v>186</v>
      </c>
      <c r="BD204" s="888" t="s">
        <v>187</v>
      </c>
      <c r="BE204" s="888" t="s">
        <v>188</v>
      </c>
      <c r="BF204" s="888" t="s">
        <v>138</v>
      </c>
      <c r="BG204" s="888" t="s">
        <v>189</v>
      </c>
      <c r="BH204" s="888" t="s">
        <v>190</v>
      </c>
      <c r="BI204" s="888" t="s">
        <v>191</v>
      </c>
      <c r="BJ204" s="888" t="s">
        <v>192</v>
      </c>
      <c r="BK204" s="888" t="s">
        <v>139</v>
      </c>
      <c r="BL204" s="888" t="s">
        <v>193</v>
      </c>
      <c r="BM204" s="888" t="s">
        <v>194</v>
      </c>
      <c r="BN204" s="888" t="s">
        <v>195</v>
      </c>
      <c r="BO204" s="888" t="s">
        <v>196</v>
      </c>
      <c r="BP204" s="888" t="s">
        <v>140</v>
      </c>
      <c r="BQ204" s="888" t="s">
        <v>197</v>
      </c>
      <c r="BR204" s="888" t="s">
        <v>198</v>
      </c>
      <c r="BS204" s="888" t="s">
        <v>199</v>
      </c>
      <c r="BT204" s="888" t="s">
        <v>200</v>
      </c>
      <c r="BU204" s="888" t="s">
        <v>141</v>
      </c>
      <c r="BV204" s="888" t="s">
        <v>201</v>
      </c>
      <c r="BW204" s="888" t="s">
        <v>202</v>
      </c>
      <c r="BX204" s="888" t="s">
        <v>203</v>
      </c>
      <c r="BY204" s="888" t="s">
        <v>204</v>
      </c>
      <c r="BZ204" s="888" t="s">
        <v>142</v>
      </c>
      <c r="CA204" s="888" t="s">
        <v>205</v>
      </c>
      <c r="CB204" s="888" t="s">
        <v>206</v>
      </c>
      <c r="CC204" s="888" t="s">
        <v>207</v>
      </c>
      <c r="CD204" s="888" t="s">
        <v>208</v>
      </c>
      <c r="CE204" s="888" t="s">
        <v>143</v>
      </c>
      <c r="CF204" s="888" t="s">
        <v>209</v>
      </c>
      <c r="CG204" s="888" t="s">
        <v>210</v>
      </c>
      <c r="CH204" s="888" t="s">
        <v>211</v>
      </c>
      <c r="CI204" s="889" t="s">
        <v>212</v>
      </c>
      <c r="CK204" s="1401"/>
    </row>
    <row r="205" spans="1:89" s="1400" customFormat="1">
      <c r="A205" s="1391"/>
      <c r="B205" s="890" t="s">
        <v>357</v>
      </c>
      <c r="C205" s="891" t="s">
        <v>358</v>
      </c>
      <c r="D205" s="892" t="s">
        <v>79</v>
      </c>
      <c r="E205" s="893" t="s">
        <v>146</v>
      </c>
      <c r="F205" s="894">
        <v>2</v>
      </c>
      <c r="G205" s="594"/>
      <c r="H205" s="594"/>
      <c r="I205" s="594"/>
      <c r="J205" s="594"/>
      <c r="K205" s="594"/>
      <c r="L205" s="594"/>
      <c r="M205" s="595"/>
      <c r="N205" s="595"/>
      <c r="O205" s="595"/>
      <c r="P205" s="595"/>
      <c r="Q205" s="595"/>
      <c r="R205" s="595"/>
      <c r="S205" s="595"/>
      <c r="T205" s="595"/>
      <c r="U205" s="595"/>
      <c r="V205" s="595"/>
      <c r="W205" s="595"/>
      <c r="X205" s="595"/>
      <c r="Y205" s="595"/>
      <c r="Z205" s="595"/>
      <c r="AA205" s="595"/>
      <c r="AB205" s="595"/>
      <c r="AC205" s="595"/>
      <c r="AD205" s="595"/>
      <c r="AE205" s="595"/>
      <c r="AF205" s="595"/>
      <c r="AG205" s="595"/>
      <c r="AH205" s="595"/>
      <c r="AI205" s="595"/>
      <c r="AJ205" s="595"/>
      <c r="AK205" s="595"/>
      <c r="AL205" s="595"/>
      <c r="AM205" s="595"/>
      <c r="AN205" s="595"/>
      <c r="AO205" s="595"/>
      <c r="AP205" s="595"/>
      <c r="AQ205" s="595"/>
      <c r="AR205" s="595"/>
      <c r="AS205" s="595"/>
      <c r="AT205" s="595"/>
      <c r="AU205" s="595"/>
      <c r="AV205" s="595"/>
      <c r="AW205" s="595"/>
      <c r="AX205" s="595"/>
      <c r="AY205" s="595"/>
      <c r="AZ205" s="595"/>
      <c r="BA205" s="595"/>
      <c r="BB205" s="595"/>
      <c r="BC205" s="595"/>
      <c r="BD205" s="595"/>
      <c r="BE205" s="595"/>
      <c r="BF205" s="595"/>
      <c r="BG205" s="595"/>
      <c r="BH205" s="595"/>
      <c r="BI205" s="595"/>
      <c r="BJ205" s="595"/>
      <c r="BK205" s="595"/>
      <c r="BL205" s="595"/>
      <c r="BM205" s="595"/>
      <c r="BN205" s="595"/>
      <c r="BO205" s="595"/>
      <c r="BP205" s="595"/>
      <c r="BQ205" s="595"/>
      <c r="BR205" s="595"/>
      <c r="BS205" s="595"/>
      <c r="BT205" s="595"/>
      <c r="BU205" s="595"/>
      <c r="BV205" s="595"/>
      <c r="BW205" s="595"/>
      <c r="BX205" s="595"/>
      <c r="BY205" s="595"/>
      <c r="BZ205" s="595"/>
      <c r="CA205" s="595"/>
      <c r="CB205" s="595"/>
      <c r="CC205" s="595"/>
      <c r="CD205" s="595"/>
      <c r="CE205" s="595"/>
      <c r="CF205" s="595"/>
      <c r="CG205" s="595"/>
      <c r="CH205" s="595"/>
      <c r="CI205" s="596"/>
      <c r="CK205" s="1401"/>
    </row>
    <row r="206" spans="1:89" s="1400" customFormat="1">
      <c r="A206" s="1391"/>
      <c r="B206" s="895" t="s">
        <v>359</v>
      </c>
      <c r="C206" s="896" t="s">
        <v>590</v>
      </c>
      <c r="D206" s="897" t="s">
        <v>79</v>
      </c>
      <c r="E206" s="898" t="s">
        <v>146</v>
      </c>
      <c r="F206" s="899">
        <v>2</v>
      </c>
      <c r="G206" s="1084"/>
      <c r="H206" s="1084"/>
      <c r="I206" s="1084"/>
      <c r="J206" s="1084"/>
      <c r="K206" s="1084"/>
      <c r="L206" s="1084"/>
      <c r="M206" s="1085"/>
      <c r="N206" s="1085"/>
      <c r="O206" s="1085"/>
      <c r="P206" s="1085"/>
      <c r="Q206" s="1085"/>
      <c r="R206" s="1085"/>
      <c r="S206" s="1085"/>
      <c r="T206" s="1085"/>
      <c r="U206" s="1085"/>
      <c r="V206" s="1085"/>
      <c r="W206" s="1085"/>
      <c r="X206" s="1085"/>
      <c r="Y206" s="1085"/>
      <c r="Z206" s="1085"/>
      <c r="AA206" s="1085"/>
      <c r="AB206" s="1085"/>
      <c r="AC206" s="1085"/>
      <c r="AD206" s="1085"/>
      <c r="AE206" s="1085"/>
      <c r="AF206" s="1085"/>
      <c r="AG206" s="1085"/>
      <c r="AH206" s="1085"/>
      <c r="AI206" s="1085"/>
      <c r="AJ206" s="1085"/>
      <c r="AK206" s="1085"/>
      <c r="AL206" s="1085"/>
      <c r="AM206" s="1085"/>
      <c r="AN206" s="1085"/>
      <c r="AO206" s="1085"/>
      <c r="AP206" s="1085"/>
      <c r="AQ206" s="1085"/>
      <c r="AR206" s="1085"/>
      <c r="AS206" s="1085"/>
      <c r="AT206" s="1085"/>
      <c r="AU206" s="1085"/>
      <c r="AV206" s="1085"/>
      <c r="AW206" s="1085"/>
      <c r="AX206" s="1085"/>
      <c r="AY206" s="1085"/>
      <c r="AZ206" s="1085"/>
      <c r="BA206" s="1085"/>
      <c r="BB206" s="1085"/>
      <c r="BC206" s="1085"/>
      <c r="BD206" s="1085"/>
      <c r="BE206" s="1085"/>
      <c r="BF206" s="1085"/>
      <c r="BG206" s="1085"/>
      <c r="BH206" s="1085"/>
      <c r="BI206" s="1085"/>
      <c r="BJ206" s="1085"/>
      <c r="BK206" s="1085"/>
      <c r="BL206" s="1085"/>
      <c r="BM206" s="1085"/>
      <c r="BN206" s="1085"/>
      <c r="BO206" s="1085"/>
      <c r="BP206" s="1085"/>
      <c r="BQ206" s="1085"/>
      <c r="BR206" s="1085"/>
      <c r="BS206" s="1085"/>
      <c r="BT206" s="1085"/>
      <c r="BU206" s="1085"/>
      <c r="BV206" s="1085"/>
      <c r="BW206" s="1085"/>
      <c r="BX206" s="1085"/>
      <c r="BY206" s="1085"/>
      <c r="BZ206" s="1085"/>
      <c r="CA206" s="1085"/>
      <c r="CB206" s="1085"/>
      <c r="CC206" s="1085"/>
      <c r="CD206" s="1085"/>
      <c r="CE206" s="1085"/>
      <c r="CF206" s="1085"/>
      <c r="CG206" s="1085"/>
      <c r="CH206" s="1085"/>
      <c r="CI206" s="1086"/>
      <c r="CK206" s="1401"/>
    </row>
    <row r="207" spans="1:89" s="1400" customFormat="1">
      <c r="A207" s="1391"/>
      <c r="B207" s="895" t="s">
        <v>361</v>
      </c>
      <c r="C207" s="896" t="s">
        <v>362</v>
      </c>
      <c r="D207" s="897" t="s">
        <v>79</v>
      </c>
      <c r="E207" s="898" t="s">
        <v>146</v>
      </c>
      <c r="F207" s="899">
        <v>2</v>
      </c>
      <c r="G207" s="602"/>
      <c r="H207" s="602"/>
      <c r="I207" s="602"/>
      <c r="J207" s="602"/>
      <c r="K207" s="602"/>
      <c r="L207" s="602"/>
      <c r="M207" s="603"/>
      <c r="N207" s="603"/>
      <c r="O207" s="603"/>
      <c r="P207" s="603"/>
      <c r="Q207" s="603"/>
      <c r="R207" s="603"/>
      <c r="S207" s="603"/>
      <c r="T207" s="603"/>
      <c r="U207" s="603"/>
      <c r="V207" s="603"/>
      <c r="W207" s="603"/>
      <c r="X207" s="603"/>
      <c r="Y207" s="603"/>
      <c r="Z207" s="603"/>
      <c r="AA207" s="603"/>
      <c r="AB207" s="603"/>
      <c r="AC207" s="603"/>
      <c r="AD207" s="603"/>
      <c r="AE207" s="603"/>
      <c r="AF207" s="603"/>
      <c r="AG207" s="603"/>
      <c r="AH207" s="603"/>
      <c r="AI207" s="603"/>
      <c r="AJ207" s="603"/>
      <c r="AK207" s="603"/>
      <c r="AL207" s="603"/>
      <c r="AM207" s="603"/>
      <c r="AN207" s="603"/>
      <c r="AO207" s="603"/>
      <c r="AP207" s="603"/>
      <c r="AQ207" s="603"/>
      <c r="AR207" s="603"/>
      <c r="AS207" s="603"/>
      <c r="AT207" s="603"/>
      <c r="AU207" s="603"/>
      <c r="AV207" s="603"/>
      <c r="AW207" s="603"/>
      <c r="AX207" s="603"/>
      <c r="AY207" s="603"/>
      <c r="AZ207" s="603"/>
      <c r="BA207" s="603"/>
      <c r="BB207" s="603"/>
      <c r="BC207" s="603"/>
      <c r="BD207" s="603"/>
      <c r="BE207" s="603"/>
      <c r="BF207" s="603"/>
      <c r="BG207" s="603"/>
      <c r="BH207" s="603"/>
      <c r="BI207" s="603"/>
      <c r="BJ207" s="603"/>
      <c r="BK207" s="603"/>
      <c r="BL207" s="603"/>
      <c r="BM207" s="603"/>
      <c r="BN207" s="603"/>
      <c r="BO207" s="603"/>
      <c r="BP207" s="603"/>
      <c r="BQ207" s="603"/>
      <c r="BR207" s="603"/>
      <c r="BS207" s="603"/>
      <c r="BT207" s="603"/>
      <c r="BU207" s="603"/>
      <c r="BV207" s="603"/>
      <c r="BW207" s="603"/>
      <c r="BX207" s="603"/>
      <c r="BY207" s="603"/>
      <c r="BZ207" s="603"/>
      <c r="CA207" s="603"/>
      <c r="CB207" s="603"/>
      <c r="CC207" s="603"/>
      <c r="CD207" s="603"/>
      <c r="CE207" s="603"/>
      <c r="CF207" s="603"/>
      <c r="CG207" s="603"/>
      <c r="CH207" s="603"/>
      <c r="CI207" s="604"/>
      <c r="CK207" s="1401"/>
    </row>
    <row r="208" spans="1:89" s="1400" customFormat="1">
      <c r="A208" s="1391"/>
      <c r="B208" s="895" t="s">
        <v>363</v>
      </c>
      <c r="C208" s="896" t="s">
        <v>364</v>
      </c>
      <c r="D208" s="897" t="s">
        <v>79</v>
      </c>
      <c r="E208" s="898" t="s">
        <v>146</v>
      </c>
      <c r="F208" s="899">
        <v>2</v>
      </c>
      <c r="G208" s="602"/>
      <c r="H208" s="602"/>
      <c r="I208" s="602"/>
      <c r="J208" s="602"/>
      <c r="K208" s="602"/>
      <c r="L208" s="602"/>
      <c r="M208" s="603"/>
      <c r="N208" s="603"/>
      <c r="O208" s="603"/>
      <c r="P208" s="603"/>
      <c r="Q208" s="603"/>
      <c r="R208" s="603"/>
      <c r="S208" s="603"/>
      <c r="T208" s="603"/>
      <c r="U208" s="603"/>
      <c r="V208" s="603"/>
      <c r="W208" s="603"/>
      <c r="X208" s="603"/>
      <c r="Y208" s="603"/>
      <c r="Z208" s="603"/>
      <c r="AA208" s="603"/>
      <c r="AB208" s="603"/>
      <c r="AC208" s="603"/>
      <c r="AD208" s="603"/>
      <c r="AE208" s="603"/>
      <c r="AF208" s="603"/>
      <c r="AG208" s="603"/>
      <c r="AH208" s="603"/>
      <c r="AI208" s="603"/>
      <c r="AJ208" s="603"/>
      <c r="AK208" s="603"/>
      <c r="AL208" s="603"/>
      <c r="AM208" s="603"/>
      <c r="AN208" s="603"/>
      <c r="AO208" s="603"/>
      <c r="AP208" s="603"/>
      <c r="AQ208" s="603"/>
      <c r="AR208" s="603"/>
      <c r="AS208" s="603"/>
      <c r="AT208" s="603"/>
      <c r="AU208" s="603"/>
      <c r="AV208" s="603"/>
      <c r="AW208" s="603"/>
      <c r="AX208" s="603"/>
      <c r="AY208" s="603"/>
      <c r="AZ208" s="603"/>
      <c r="BA208" s="603"/>
      <c r="BB208" s="603"/>
      <c r="BC208" s="603"/>
      <c r="BD208" s="603"/>
      <c r="BE208" s="603"/>
      <c r="BF208" s="603"/>
      <c r="BG208" s="603"/>
      <c r="BH208" s="603"/>
      <c r="BI208" s="603"/>
      <c r="BJ208" s="603"/>
      <c r="BK208" s="603"/>
      <c r="BL208" s="603"/>
      <c r="BM208" s="603"/>
      <c r="BN208" s="603"/>
      <c r="BO208" s="603"/>
      <c r="BP208" s="603"/>
      <c r="BQ208" s="603"/>
      <c r="BR208" s="603"/>
      <c r="BS208" s="603"/>
      <c r="BT208" s="603"/>
      <c r="BU208" s="603"/>
      <c r="BV208" s="603"/>
      <c r="BW208" s="603"/>
      <c r="BX208" s="603"/>
      <c r="BY208" s="603"/>
      <c r="BZ208" s="603"/>
      <c r="CA208" s="603"/>
      <c r="CB208" s="603"/>
      <c r="CC208" s="603"/>
      <c r="CD208" s="603"/>
      <c r="CE208" s="603"/>
      <c r="CF208" s="603"/>
      <c r="CG208" s="603"/>
      <c r="CH208" s="603"/>
      <c r="CI208" s="604"/>
      <c r="CK208" s="1401"/>
    </row>
    <row r="209" spans="1:89" s="1400" customFormat="1">
      <c r="A209" s="1391"/>
      <c r="B209" s="900" t="s">
        <v>365</v>
      </c>
      <c r="C209" s="896" t="s">
        <v>366</v>
      </c>
      <c r="D209" s="897" t="s">
        <v>79</v>
      </c>
      <c r="E209" s="898" t="s">
        <v>146</v>
      </c>
      <c r="F209" s="899">
        <v>2</v>
      </c>
      <c r="G209" s="602"/>
      <c r="H209" s="602"/>
      <c r="I209" s="602"/>
      <c r="J209" s="602"/>
      <c r="K209" s="602"/>
      <c r="L209" s="602"/>
      <c r="M209" s="603"/>
      <c r="N209" s="603"/>
      <c r="O209" s="603"/>
      <c r="P209" s="603"/>
      <c r="Q209" s="603"/>
      <c r="R209" s="603"/>
      <c r="S209" s="603"/>
      <c r="T209" s="603"/>
      <c r="U209" s="603"/>
      <c r="V209" s="603"/>
      <c r="W209" s="603"/>
      <c r="X209" s="603"/>
      <c r="Y209" s="603"/>
      <c r="Z209" s="603"/>
      <c r="AA209" s="603"/>
      <c r="AB209" s="603"/>
      <c r="AC209" s="603"/>
      <c r="AD209" s="603"/>
      <c r="AE209" s="603"/>
      <c r="AF209" s="603"/>
      <c r="AG209" s="603"/>
      <c r="AH209" s="603"/>
      <c r="AI209" s="603"/>
      <c r="AJ209" s="603"/>
      <c r="AK209" s="603"/>
      <c r="AL209" s="603"/>
      <c r="AM209" s="603"/>
      <c r="AN209" s="603"/>
      <c r="AO209" s="603"/>
      <c r="AP209" s="603"/>
      <c r="AQ209" s="603"/>
      <c r="AR209" s="603"/>
      <c r="AS209" s="603"/>
      <c r="AT209" s="603"/>
      <c r="AU209" s="603"/>
      <c r="AV209" s="603"/>
      <c r="AW209" s="603"/>
      <c r="AX209" s="603"/>
      <c r="AY209" s="603"/>
      <c r="AZ209" s="603"/>
      <c r="BA209" s="603"/>
      <c r="BB209" s="603"/>
      <c r="BC209" s="603"/>
      <c r="BD209" s="603"/>
      <c r="BE209" s="603"/>
      <c r="BF209" s="603"/>
      <c r="BG209" s="603"/>
      <c r="BH209" s="603"/>
      <c r="BI209" s="603"/>
      <c r="BJ209" s="603"/>
      <c r="BK209" s="603"/>
      <c r="BL209" s="603"/>
      <c r="BM209" s="603"/>
      <c r="BN209" s="603"/>
      <c r="BO209" s="603"/>
      <c r="BP209" s="603"/>
      <c r="BQ209" s="603"/>
      <c r="BR209" s="603"/>
      <c r="BS209" s="603"/>
      <c r="BT209" s="603"/>
      <c r="BU209" s="603"/>
      <c r="BV209" s="603"/>
      <c r="BW209" s="603"/>
      <c r="BX209" s="603"/>
      <c r="BY209" s="603"/>
      <c r="BZ209" s="603"/>
      <c r="CA209" s="603"/>
      <c r="CB209" s="603"/>
      <c r="CC209" s="603"/>
      <c r="CD209" s="603"/>
      <c r="CE209" s="603"/>
      <c r="CF209" s="603"/>
      <c r="CG209" s="603"/>
      <c r="CH209" s="603"/>
      <c r="CI209" s="604"/>
      <c r="CK209" s="1401"/>
    </row>
    <row r="210" spans="1:89" s="1400" customFormat="1">
      <c r="A210" s="1391"/>
      <c r="B210" s="900" t="s">
        <v>367</v>
      </c>
      <c r="C210" s="896" t="s">
        <v>368</v>
      </c>
      <c r="D210" s="897" t="s">
        <v>79</v>
      </c>
      <c r="E210" s="898" t="s">
        <v>146</v>
      </c>
      <c r="F210" s="899">
        <v>2</v>
      </c>
      <c r="G210" s="602"/>
      <c r="H210" s="602"/>
      <c r="I210" s="602"/>
      <c r="J210" s="602"/>
      <c r="K210" s="602"/>
      <c r="L210" s="602"/>
      <c r="M210" s="603"/>
      <c r="N210" s="603"/>
      <c r="O210" s="603"/>
      <c r="P210" s="603"/>
      <c r="Q210" s="603"/>
      <c r="R210" s="603"/>
      <c r="S210" s="603"/>
      <c r="T210" s="603"/>
      <c r="U210" s="603"/>
      <c r="V210" s="603"/>
      <c r="W210" s="603"/>
      <c r="X210" s="603"/>
      <c r="Y210" s="603"/>
      <c r="Z210" s="603"/>
      <c r="AA210" s="603"/>
      <c r="AB210" s="603"/>
      <c r="AC210" s="603"/>
      <c r="AD210" s="603"/>
      <c r="AE210" s="603"/>
      <c r="AF210" s="603"/>
      <c r="AG210" s="603"/>
      <c r="AH210" s="603"/>
      <c r="AI210" s="603"/>
      <c r="AJ210" s="603"/>
      <c r="AK210" s="603"/>
      <c r="AL210" s="603"/>
      <c r="AM210" s="603"/>
      <c r="AN210" s="603"/>
      <c r="AO210" s="603"/>
      <c r="AP210" s="603"/>
      <c r="AQ210" s="603"/>
      <c r="AR210" s="603"/>
      <c r="AS210" s="603"/>
      <c r="AT210" s="603"/>
      <c r="AU210" s="603"/>
      <c r="AV210" s="603"/>
      <c r="AW210" s="603"/>
      <c r="AX210" s="603"/>
      <c r="AY210" s="603"/>
      <c r="AZ210" s="603"/>
      <c r="BA210" s="603"/>
      <c r="BB210" s="603"/>
      <c r="BC210" s="603"/>
      <c r="BD210" s="603"/>
      <c r="BE210" s="603"/>
      <c r="BF210" s="603"/>
      <c r="BG210" s="603"/>
      <c r="BH210" s="603"/>
      <c r="BI210" s="603"/>
      <c r="BJ210" s="603"/>
      <c r="BK210" s="603"/>
      <c r="BL210" s="603"/>
      <c r="BM210" s="603"/>
      <c r="BN210" s="603"/>
      <c r="BO210" s="603"/>
      <c r="BP210" s="603"/>
      <c r="BQ210" s="603"/>
      <c r="BR210" s="603"/>
      <c r="BS210" s="603"/>
      <c r="BT210" s="603"/>
      <c r="BU210" s="603"/>
      <c r="BV210" s="603"/>
      <c r="BW210" s="603"/>
      <c r="BX210" s="603"/>
      <c r="BY210" s="603"/>
      <c r="BZ210" s="603"/>
      <c r="CA210" s="603"/>
      <c r="CB210" s="603"/>
      <c r="CC210" s="603"/>
      <c r="CD210" s="603"/>
      <c r="CE210" s="603"/>
      <c r="CF210" s="603"/>
      <c r="CG210" s="603"/>
      <c r="CH210" s="603"/>
      <c r="CI210" s="604"/>
      <c r="CK210" s="1401"/>
    </row>
    <row r="211" spans="1:89" s="1400" customFormat="1">
      <c r="A211" s="1391"/>
      <c r="B211" s="900" t="s">
        <v>369</v>
      </c>
      <c r="C211" s="896" t="s">
        <v>370</v>
      </c>
      <c r="D211" s="897" t="s">
        <v>79</v>
      </c>
      <c r="E211" s="898" t="s">
        <v>146</v>
      </c>
      <c r="F211" s="899">
        <v>2</v>
      </c>
      <c r="G211" s="602"/>
      <c r="H211" s="602"/>
      <c r="I211" s="602"/>
      <c r="J211" s="602"/>
      <c r="K211" s="602"/>
      <c r="L211" s="602"/>
      <c r="M211" s="606"/>
      <c r="N211" s="606"/>
      <c r="O211" s="606"/>
      <c r="P211" s="606"/>
      <c r="Q211" s="606"/>
      <c r="R211" s="606"/>
      <c r="S211" s="606"/>
      <c r="T211" s="606"/>
      <c r="U211" s="606"/>
      <c r="V211" s="606"/>
      <c r="W211" s="606"/>
      <c r="X211" s="606"/>
      <c r="Y211" s="606"/>
      <c r="Z211" s="606"/>
      <c r="AA211" s="606"/>
      <c r="AB211" s="606"/>
      <c r="AC211" s="606"/>
      <c r="AD211" s="606"/>
      <c r="AE211" s="606"/>
      <c r="AF211" s="606"/>
      <c r="AG211" s="606"/>
      <c r="AH211" s="606"/>
      <c r="AI211" s="606"/>
      <c r="AJ211" s="606"/>
      <c r="AK211" s="606"/>
      <c r="AL211" s="606"/>
      <c r="AM211" s="606"/>
      <c r="AN211" s="606"/>
      <c r="AO211" s="606"/>
      <c r="AP211" s="606"/>
      <c r="AQ211" s="606"/>
      <c r="AR211" s="606"/>
      <c r="AS211" s="606"/>
      <c r="AT211" s="606"/>
      <c r="AU211" s="606"/>
      <c r="AV211" s="606"/>
      <c r="AW211" s="606"/>
      <c r="AX211" s="606"/>
      <c r="AY211" s="606"/>
      <c r="AZ211" s="606"/>
      <c r="BA211" s="606"/>
      <c r="BB211" s="606"/>
      <c r="BC211" s="606"/>
      <c r="BD211" s="606"/>
      <c r="BE211" s="606"/>
      <c r="BF211" s="606"/>
      <c r="BG211" s="606"/>
      <c r="BH211" s="606"/>
      <c r="BI211" s="606"/>
      <c r="BJ211" s="606"/>
      <c r="BK211" s="606"/>
      <c r="BL211" s="606"/>
      <c r="BM211" s="606"/>
      <c r="BN211" s="606"/>
      <c r="BO211" s="606"/>
      <c r="BP211" s="606"/>
      <c r="BQ211" s="606"/>
      <c r="BR211" s="606"/>
      <c r="BS211" s="606"/>
      <c r="BT211" s="606"/>
      <c r="BU211" s="606"/>
      <c r="BV211" s="606"/>
      <c r="BW211" s="606"/>
      <c r="BX211" s="606"/>
      <c r="BY211" s="606"/>
      <c r="BZ211" s="606"/>
      <c r="CA211" s="606"/>
      <c r="CB211" s="606"/>
      <c r="CC211" s="606"/>
      <c r="CD211" s="606"/>
      <c r="CE211" s="606"/>
      <c r="CF211" s="606"/>
      <c r="CG211" s="606"/>
      <c r="CH211" s="606"/>
      <c r="CI211" s="607"/>
      <c r="CK211" s="1401"/>
    </row>
    <row r="212" spans="1:89" s="1400" customFormat="1">
      <c r="A212" s="1391"/>
      <c r="B212" s="900" t="s">
        <v>371</v>
      </c>
      <c r="C212" s="901" t="s">
        <v>372</v>
      </c>
      <c r="D212" s="897" t="s">
        <v>373</v>
      </c>
      <c r="E212" s="898" t="s">
        <v>146</v>
      </c>
      <c r="F212" s="899">
        <v>2</v>
      </c>
      <c r="G212" s="609">
        <f>G211+G213</f>
        <v>0</v>
      </c>
      <c r="H212" s="609">
        <f t="shared" ref="H212:BS212" si="99">H211+H213</f>
        <v>0</v>
      </c>
      <c r="I212" s="609">
        <f t="shared" si="99"/>
        <v>0</v>
      </c>
      <c r="J212" s="609">
        <f t="shared" si="99"/>
        <v>0</v>
      </c>
      <c r="K212" s="609">
        <f t="shared" si="99"/>
        <v>0</v>
      </c>
      <c r="L212" s="609">
        <f t="shared" si="99"/>
        <v>0</v>
      </c>
      <c r="M212" s="614">
        <f t="shared" si="99"/>
        <v>0</v>
      </c>
      <c r="N212" s="614">
        <f t="shared" si="99"/>
        <v>0</v>
      </c>
      <c r="O212" s="614">
        <f t="shared" si="99"/>
        <v>0</v>
      </c>
      <c r="P212" s="614">
        <f t="shared" si="99"/>
        <v>0</v>
      </c>
      <c r="Q212" s="614">
        <f t="shared" si="99"/>
        <v>0</v>
      </c>
      <c r="R212" s="614">
        <f t="shared" si="99"/>
        <v>0</v>
      </c>
      <c r="S212" s="614">
        <f t="shared" si="99"/>
        <v>0</v>
      </c>
      <c r="T212" s="614">
        <f t="shared" si="99"/>
        <v>0</v>
      </c>
      <c r="U212" s="614">
        <f t="shared" si="99"/>
        <v>0</v>
      </c>
      <c r="V212" s="614">
        <f t="shared" si="99"/>
        <v>0</v>
      </c>
      <c r="W212" s="614">
        <f t="shared" si="99"/>
        <v>0</v>
      </c>
      <c r="X212" s="614">
        <f t="shared" si="99"/>
        <v>0</v>
      </c>
      <c r="Y212" s="614">
        <f t="shared" si="99"/>
        <v>0</v>
      </c>
      <c r="Z212" s="614">
        <f t="shared" si="99"/>
        <v>0</v>
      </c>
      <c r="AA212" s="614">
        <f t="shared" si="99"/>
        <v>0</v>
      </c>
      <c r="AB212" s="614">
        <f t="shared" si="99"/>
        <v>0</v>
      </c>
      <c r="AC212" s="614">
        <f t="shared" si="99"/>
        <v>0</v>
      </c>
      <c r="AD212" s="614">
        <f t="shared" si="99"/>
        <v>0</v>
      </c>
      <c r="AE212" s="614">
        <f t="shared" si="99"/>
        <v>0</v>
      </c>
      <c r="AF212" s="614">
        <f t="shared" si="99"/>
        <v>0</v>
      </c>
      <c r="AG212" s="614">
        <f t="shared" si="99"/>
        <v>0</v>
      </c>
      <c r="AH212" s="614">
        <f t="shared" si="99"/>
        <v>0</v>
      </c>
      <c r="AI212" s="614">
        <f t="shared" si="99"/>
        <v>0</v>
      </c>
      <c r="AJ212" s="614">
        <f t="shared" si="99"/>
        <v>0</v>
      </c>
      <c r="AK212" s="614">
        <f t="shared" si="99"/>
        <v>0</v>
      </c>
      <c r="AL212" s="614">
        <f t="shared" si="99"/>
        <v>0</v>
      </c>
      <c r="AM212" s="614">
        <f t="shared" si="99"/>
        <v>0</v>
      </c>
      <c r="AN212" s="614">
        <f t="shared" si="99"/>
        <v>0</v>
      </c>
      <c r="AO212" s="614">
        <f t="shared" si="99"/>
        <v>0</v>
      </c>
      <c r="AP212" s="614">
        <f t="shared" si="99"/>
        <v>0</v>
      </c>
      <c r="AQ212" s="614">
        <f t="shared" si="99"/>
        <v>0</v>
      </c>
      <c r="AR212" s="614">
        <f t="shared" si="99"/>
        <v>0</v>
      </c>
      <c r="AS212" s="614">
        <f t="shared" si="99"/>
        <v>0</v>
      </c>
      <c r="AT212" s="614">
        <f t="shared" si="99"/>
        <v>0</v>
      </c>
      <c r="AU212" s="614">
        <f t="shared" si="99"/>
        <v>0</v>
      </c>
      <c r="AV212" s="614">
        <f t="shared" si="99"/>
        <v>0</v>
      </c>
      <c r="AW212" s="614">
        <f t="shared" si="99"/>
        <v>0</v>
      </c>
      <c r="AX212" s="614">
        <f t="shared" si="99"/>
        <v>0</v>
      </c>
      <c r="AY212" s="614">
        <f t="shared" si="99"/>
        <v>0</v>
      </c>
      <c r="AZ212" s="614">
        <f t="shared" si="99"/>
        <v>0</v>
      </c>
      <c r="BA212" s="614">
        <f t="shared" si="99"/>
        <v>0</v>
      </c>
      <c r="BB212" s="614">
        <f t="shared" si="99"/>
        <v>0</v>
      </c>
      <c r="BC212" s="614">
        <f t="shared" si="99"/>
        <v>0</v>
      </c>
      <c r="BD212" s="614">
        <f t="shared" si="99"/>
        <v>0</v>
      </c>
      <c r="BE212" s="614">
        <f t="shared" si="99"/>
        <v>0</v>
      </c>
      <c r="BF212" s="614">
        <f t="shared" si="99"/>
        <v>0</v>
      </c>
      <c r="BG212" s="614">
        <f t="shared" si="99"/>
        <v>0</v>
      </c>
      <c r="BH212" s="614">
        <f t="shared" si="99"/>
        <v>0</v>
      </c>
      <c r="BI212" s="614">
        <f t="shared" si="99"/>
        <v>0</v>
      </c>
      <c r="BJ212" s="614">
        <f t="shared" si="99"/>
        <v>0</v>
      </c>
      <c r="BK212" s="614">
        <f t="shared" si="99"/>
        <v>0</v>
      </c>
      <c r="BL212" s="614">
        <f t="shared" si="99"/>
        <v>0</v>
      </c>
      <c r="BM212" s="614">
        <f t="shared" si="99"/>
        <v>0</v>
      </c>
      <c r="BN212" s="614">
        <f t="shared" si="99"/>
        <v>0</v>
      </c>
      <c r="BO212" s="614">
        <f t="shared" si="99"/>
        <v>0</v>
      </c>
      <c r="BP212" s="614">
        <f t="shared" si="99"/>
        <v>0</v>
      </c>
      <c r="BQ212" s="614">
        <f t="shared" si="99"/>
        <v>0</v>
      </c>
      <c r="BR212" s="614">
        <f t="shared" si="99"/>
        <v>0</v>
      </c>
      <c r="BS212" s="614">
        <f t="shared" si="99"/>
        <v>0</v>
      </c>
      <c r="BT212" s="614">
        <f t="shared" ref="BT212:CI212" si="100">BT211+BT213</f>
        <v>0</v>
      </c>
      <c r="BU212" s="614">
        <f t="shared" si="100"/>
        <v>0</v>
      </c>
      <c r="BV212" s="614">
        <f t="shared" si="100"/>
        <v>0</v>
      </c>
      <c r="BW212" s="614">
        <f t="shared" si="100"/>
        <v>0</v>
      </c>
      <c r="BX212" s="614">
        <f t="shared" si="100"/>
        <v>0</v>
      </c>
      <c r="BY212" s="614">
        <f t="shared" si="100"/>
        <v>0</v>
      </c>
      <c r="BZ212" s="614">
        <f t="shared" si="100"/>
        <v>0</v>
      </c>
      <c r="CA212" s="614">
        <f t="shared" si="100"/>
        <v>0</v>
      </c>
      <c r="CB212" s="614">
        <f t="shared" si="100"/>
        <v>0</v>
      </c>
      <c r="CC212" s="614">
        <f t="shared" si="100"/>
        <v>0</v>
      </c>
      <c r="CD212" s="614">
        <f t="shared" si="100"/>
        <v>0</v>
      </c>
      <c r="CE212" s="614">
        <f t="shared" si="100"/>
        <v>0</v>
      </c>
      <c r="CF212" s="614">
        <f t="shared" si="100"/>
        <v>0</v>
      </c>
      <c r="CG212" s="614">
        <f t="shared" si="100"/>
        <v>0</v>
      </c>
      <c r="CH212" s="614">
        <f t="shared" si="100"/>
        <v>0</v>
      </c>
      <c r="CI212" s="610">
        <f t="shared" si="100"/>
        <v>0</v>
      </c>
      <c r="CK212" s="1401"/>
    </row>
    <row r="213" spans="1:89" s="1400" customFormat="1" ht="28.5">
      <c r="A213" s="1391"/>
      <c r="B213" s="902" t="s">
        <v>374</v>
      </c>
      <c r="C213" s="903" t="s">
        <v>375</v>
      </c>
      <c r="D213" s="903" t="s">
        <v>376</v>
      </c>
      <c r="E213" s="904" t="s">
        <v>146</v>
      </c>
      <c r="F213" s="899">
        <v>2</v>
      </c>
      <c r="G213" s="609">
        <f>SUM(G214:G219)</f>
        <v>0</v>
      </c>
      <c r="H213" s="609">
        <f t="shared" ref="H213:BS213" si="101">SUM(H214:H219)</f>
        <v>0</v>
      </c>
      <c r="I213" s="609">
        <f t="shared" si="101"/>
        <v>0</v>
      </c>
      <c r="J213" s="609">
        <f t="shared" si="101"/>
        <v>0</v>
      </c>
      <c r="K213" s="609">
        <f t="shared" si="101"/>
        <v>0</v>
      </c>
      <c r="L213" s="609">
        <f t="shared" si="101"/>
        <v>0</v>
      </c>
      <c r="M213" s="614">
        <f t="shared" si="101"/>
        <v>0</v>
      </c>
      <c r="N213" s="614">
        <f t="shared" si="101"/>
        <v>0</v>
      </c>
      <c r="O213" s="614">
        <f t="shared" si="101"/>
        <v>0</v>
      </c>
      <c r="P213" s="614">
        <f t="shared" si="101"/>
        <v>0</v>
      </c>
      <c r="Q213" s="614">
        <f t="shared" si="101"/>
        <v>0</v>
      </c>
      <c r="R213" s="614">
        <f t="shared" si="101"/>
        <v>0</v>
      </c>
      <c r="S213" s="614">
        <f t="shared" si="101"/>
        <v>0</v>
      </c>
      <c r="T213" s="614">
        <f t="shared" si="101"/>
        <v>0</v>
      </c>
      <c r="U213" s="614">
        <f t="shared" si="101"/>
        <v>0</v>
      </c>
      <c r="V213" s="614">
        <f t="shared" si="101"/>
        <v>0</v>
      </c>
      <c r="W213" s="614">
        <f t="shared" si="101"/>
        <v>0</v>
      </c>
      <c r="X213" s="614">
        <f t="shared" si="101"/>
        <v>0</v>
      </c>
      <c r="Y213" s="614">
        <f t="shared" si="101"/>
        <v>0</v>
      </c>
      <c r="Z213" s="614">
        <f t="shared" si="101"/>
        <v>0</v>
      </c>
      <c r="AA213" s="614">
        <f t="shared" si="101"/>
        <v>0</v>
      </c>
      <c r="AB213" s="614">
        <f t="shared" si="101"/>
        <v>0</v>
      </c>
      <c r="AC213" s="614">
        <f t="shared" si="101"/>
        <v>0</v>
      </c>
      <c r="AD213" s="614">
        <f t="shared" si="101"/>
        <v>0</v>
      </c>
      <c r="AE213" s="614">
        <f t="shared" si="101"/>
        <v>0</v>
      </c>
      <c r="AF213" s="614">
        <f t="shared" si="101"/>
        <v>0</v>
      </c>
      <c r="AG213" s="614">
        <f t="shared" si="101"/>
        <v>0</v>
      </c>
      <c r="AH213" s="614">
        <f t="shared" si="101"/>
        <v>0</v>
      </c>
      <c r="AI213" s="614">
        <f t="shared" si="101"/>
        <v>0</v>
      </c>
      <c r="AJ213" s="614">
        <f t="shared" si="101"/>
        <v>0</v>
      </c>
      <c r="AK213" s="614">
        <f t="shared" si="101"/>
        <v>0</v>
      </c>
      <c r="AL213" s="614">
        <f t="shared" si="101"/>
        <v>0</v>
      </c>
      <c r="AM213" s="614">
        <f t="shared" si="101"/>
        <v>0</v>
      </c>
      <c r="AN213" s="614">
        <f t="shared" si="101"/>
        <v>0</v>
      </c>
      <c r="AO213" s="614">
        <f t="shared" si="101"/>
        <v>0</v>
      </c>
      <c r="AP213" s="614">
        <f t="shared" si="101"/>
        <v>0</v>
      </c>
      <c r="AQ213" s="614">
        <f t="shared" si="101"/>
        <v>0</v>
      </c>
      <c r="AR213" s="614">
        <f t="shared" si="101"/>
        <v>0</v>
      </c>
      <c r="AS213" s="614">
        <f t="shared" si="101"/>
        <v>0</v>
      </c>
      <c r="AT213" s="614">
        <f t="shared" si="101"/>
        <v>0</v>
      </c>
      <c r="AU213" s="614">
        <f t="shared" si="101"/>
        <v>0</v>
      </c>
      <c r="AV213" s="614">
        <f t="shared" si="101"/>
        <v>0</v>
      </c>
      <c r="AW213" s="614">
        <f t="shared" si="101"/>
        <v>0</v>
      </c>
      <c r="AX213" s="614">
        <f t="shared" si="101"/>
        <v>0</v>
      </c>
      <c r="AY213" s="614">
        <f t="shared" si="101"/>
        <v>0</v>
      </c>
      <c r="AZ213" s="614">
        <f t="shared" si="101"/>
        <v>0</v>
      </c>
      <c r="BA213" s="614">
        <f t="shared" si="101"/>
        <v>0</v>
      </c>
      <c r="BB213" s="614">
        <f t="shared" si="101"/>
        <v>0</v>
      </c>
      <c r="BC213" s="614">
        <f t="shared" si="101"/>
        <v>0</v>
      </c>
      <c r="BD213" s="614">
        <f t="shared" si="101"/>
        <v>0</v>
      </c>
      <c r="BE213" s="614">
        <f t="shared" si="101"/>
        <v>0</v>
      </c>
      <c r="BF213" s="614">
        <f t="shared" si="101"/>
        <v>0</v>
      </c>
      <c r="BG213" s="614">
        <f t="shared" si="101"/>
        <v>0</v>
      </c>
      <c r="BH213" s="614">
        <f t="shared" si="101"/>
        <v>0</v>
      </c>
      <c r="BI213" s="614">
        <f t="shared" si="101"/>
        <v>0</v>
      </c>
      <c r="BJ213" s="614">
        <f t="shared" si="101"/>
        <v>0</v>
      </c>
      <c r="BK213" s="614">
        <f t="shared" si="101"/>
        <v>0</v>
      </c>
      <c r="BL213" s="614">
        <f t="shared" si="101"/>
        <v>0</v>
      </c>
      <c r="BM213" s="614">
        <f t="shared" si="101"/>
        <v>0</v>
      </c>
      <c r="BN213" s="614">
        <f t="shared" si="101"/>
        <v>0</v>
      </c>
      <c r="BO213" s="614">
        <f t="shared" si="101"/>
        <v>0</v>
      </c>
      <c r="BP213" s="614">
        <f t="shared" si="101"/>
        <v>0</v>
      </c>
      <c r="BQ213" s="614">
        <f t="shared" si="101"/>
        <v>0</v>
      </c>
      <c r="BR213" s="614">
        <f t="shared" si="101"/>
        <v>0</v>
      </c>
      <c r="BS213" s="614">
        <f t="shared" si="101"/>
        <v>0</v>
      </c>
      <c r="BT213" s="614">
        <f t="shared" ref="BT213:CI213" si="102">SUM(BT214:BT219)</f>
        <v>0</v>
      </c>
      <c r="BU213" s="614">
        <f t="shared" si="102"/>
        <v>0</v>
      </c>
      <c r="BV213" s="614">
        <f t="shared" si="102"/>
        <v>0</v>
      </c>
      <c r="BW213" s="614">
        <f t="shared" si="102"/>
        <v>0</v>
      </c>
      <c r="BX213" s="614">
        <f t="shared" si="102"/>
        <v>0</v>
      </c>
      <c r="BY213" s="614">
        <f t="shared" si="102"/>
        <v>0</v>
      </c>
      <c r="BZ213" s="614">
        <f t="shared" si="102"/>
        <v>0</v>
      </c>
      <c r="CA213" s="614">
        <f t="shared" si="102"/>
        <v>0</v>
      </c>
      <c r="CB213" s="614">
        <f t="shared" si="102"/>
        <v>0</v>
      </c>
      <c r="CC213" s="614">
        <f t="shared" si="102"/>
        <v>0</v>
      </c>
      <c r="CD213" s="614">
        <f t="shared" si="102"/>
        <v>0</v>
      </c>
      <c r="CE213" s="614">
        <f t="shared" si="102"/>
        <v>0</v>
      </c>
      <c r="CF213" s="614">
        <f t="shared" si="102"/>
        <v>0</v>
      </c>
      <c r="CG213" s="614">
        <f t="shared" si="102"/>
        <v>0</v>
      </c>
      <c r="CH213" s="614">
        <f t="shared" si="102"/>
        <v>0</v>
      </c>
      <c r="CI213" s="610">
        <f t="shared" si="102"/>
        <v>0</v>
      </c>
      <c r="CK213" s="1401"/>
    </row>
    <row r="214" spans="1:89" s="1400" customFormat="1">
      <c r="A214" s="1391"/>
      <c r="B214" s="900" t="s">
        <v>377</v>
      </c>
      <c r="C214" s="901" t="s">
        <v>378</v>
      </c>
      <c r="D214" s="897" t="s">
        <v>79</v>
      </c>
      <c r="E214" s="898" t="s">
        <v>146</v>
      </c>
      <c r="F214" s="899">
        <v>2</v>
      </c>
      <c r="G214" s="602"/>
      <c r="H214" s="602"/>
      <c r="I214" s="602"/>
      <c r="J214" s="602"/>
      <c r="K214" s="602"/>
      <c r="L214" s="602"/>
      <c r="M214" s="606"/>
      <c r="N214" s="606"/>
      <c r="O214" s="606"/>
      <c r="P214" s="606"/>
      <c r="Q214" s="606"/>
      <c r="R214" s="606"/>
      <c r="S214" s="606"/>
      <c r="T214" s="606"/>
      <c r="U214" s="606"/>
      <c r="V214" s="606"/>
      <c r="W214" s="606"/>
      <c r="X214" s="606"/>
      <c r="Y214" s="606"/>
      <c r="Z214" s="606"/>
      <c r="AA214" s="606"/>
      <c r="AB214" s="606"/>
      <c r="AC214" s="606"/>
      <c r="AD214" s="606"/>
      <c r="AE214" s="606"/>
      <c r="AF214" s="606"/>
      <c r="AG214" s="606"/>
      <c r="AH214" s="606"/>
      <c r="AI214" s="606"/>
      <c r="AJ214" s="606"/>
      <c r="AK214" s="606"/>
      <c r="AL214" s="606"/>
      <c r="AM214" s="606"/>
      <c r="AN214" s="606"/>
      <c r="AO214" s="606"/>
      <c r="AP214" s="606"/>
      <c r="AQ214" s="606"/>
      <c r="AR214" s="606"/>
      <c r="AS214" s="606"/>
      <c r="AT214" s="606"/>
      <c r="AU214" s="606"/>
      <c r="AV214" s="606"/>
      <c r="AW214" s="606"/>
      <c r="AX214" s="606"/>
      <c r="AY214" s="606"/>
      <c r="AZ214" s="606"/>
      <c r="BA214" s="606"/>
      <c r="BB214" s="606"/>
      <c r="BC214" s="606"/>
      <c r="BD214" s="606"/>
      <c r="BE214" s="606"/>
      <c r="BF214" s="606"/>
      <c r="BG214" s="606"/>
      <c r="BH214" s="606"/>
      <c r="BI214" s="606"/>
      <c r="BJ214" s="606"/>
      <c r="BK214" s="606"/>
      <c r="BL214" s="606"/>
      <c r="BM214" s="606"/>
      <c r="BN214" s="606"/>
      <c r="BO214" s="606"/>
      <c r="BP214" s="606"/>
      <c r="BQ214" s="606"/>
      <c r="BR214" s="606"/>
      <c r="BS214" s="606"/>
      <c r="BT214" s="606"/>
      <c r="BU214" s="606"/>
      <c r="BV214" s="606"/>
      <c r="BW214" s="606"/>
      <c r="BX214" s="606"/>
      <c r="BY214" s="606"/>
      <c r="BZ214" s="606"/>
      <c r="CA214" s="606"/>
      <c r="CB214" s="606"/>
      <c r="CC214" s="606"/>
      <c r="CD214" s="606"/>
      <c r="CE214" s="606"/>
      <c r="CF214" s="606"/>
      <c r="CG214" s="606"/>
      <c r="CH214" s="606"/>
      <c r="CI214" s="607"/>
      <c r="CK214" s="1401"/>
    </row>
    <row r="215" spans="1:89" s="1400" customFormat="1" ht="28.5">
      <c r="A215" s="1391"/>
      <c r="B215" s="900" t="s">
        <v>379</v>
      </c>
      <c r="C215" s="901" t="s">
        <v>380</v>
      </c>
      <c r="D215" s="897" t="s">
        <v>79</v>
      </c>
      <c r="E215" s="898" t="s">
        <v>146</v>
      </c>
      <c r="F215" s="899">
        <v>2</v>
      </c>
      <c r="G215" s="602"/>
      <c r="H215" s="602"/>
      <c r="I215" s="602"/>
      <c r="J215" s="602"/>
      <c r="K215" s="602"/>
      <c r="L215" s="602"/>
      <c r="M215" s="606"/>
      <c r="N215" s="606"/>
      <c r="O215" s="606"/>
      <c r="P215" s="606"/>
      <c r="Q215" s="606"/>
      <c r="R215" s="606"/>
      <c r="S215" s="606"/>
      <c r="T215" s="606"/>
      <c r="U215" s="606"/>
      <c r="V215" s="606"/>
      <c r="W215" s="606"/>
      <c r="X215" s="606"/>
      <c r="Y215" s="606"/>
      <c r="Z215" s="606"/>
      <c r="AA215" s="606"/>
      <c r="AB215" s="606"/>
      <c r="AC215" s="606"/>
      <c r="AD215" s="606"/>
      <c r="AE215" s="606"/>
      <c r="AF215" s="606"/>
      <c r="AG215" s="606"/>
      <c r="AH215" s="606"/>
      <c r="AI215" s="606"/>
      <c r="AJ215" s="606"/>
      <c r="AK215" s="606"/>
      <c r="AL215" s="606"/>
      <c r="AM215" s="606"/>
      <c r="AN215" s="606"/>
      <c r="AO215" s="606"/>
      <c r="AP215" s="606"/>
      <c r="AQ215" s="606"/>
      <c r="AR215" s="606"/>
      <c r="AS215" s="606"/>
      <c r="AT215" s="606"/>
      <c r="AU215" s="606"/>
      <c r="AV215" s="606"/>
      <c r="AW215" s="606"/>
      <c r="AX215" s="606"/>
      <c r="AY215" s="606"/>
      <c r="AZ215" s="606"/>
      <c r="BA215" s="606"/>
      <c r="BB215" s="606"/>
      <c r="BC215" s="606"/>
      <c r="BD215" s="606"/>
      <c r="BE215" s="606"/>
      <c r="BF215" s="606"/>
      <c r="BG215" s="606"/>
      <c r="BH215" s="606"/>
      <c r="BI215" s="606"/>
      <c r="BJ215" s="606"/>
      <c r="BK215" s="606"/>
      <c r="BL215" s="606"/>
      <c r="BM215" s="606"/>
      <c r="BN215" s="606"/>
      <c r="BO215" s="606"/>
      <c r="BP215" s="606"/>
      <c r="BQ215" s="606"/>
      <c r="BR215" s="606"/>
      <c r="BS215" s="606"/>
      <c r="BT215" s="606"/>
      <c r="BU215" s="606"/>
      <c r="BV215" s="606"/>
      <c r="BW215" s="606"/>
      <c r="BX215" s="606"/>
      <c r="BY215" s="606"/>
      <c r="BZ215" s="606"/>
      <c r="CA215" s="606"/>
      <c r="CB215" s="606"/>
      <c r="CC215" s="606"/>
      <c r="CD215" s="606"/>
      <c r="CE215" s="606"/>
      <c r="CF215" s="606"/>
      <c r="CG215" s="606"/>
      <c r="CH215" s="606"/>
      <c r="CI215" s="607"/>
      <c r="CK215" s="1401"/>
    </row>
    <row r="216" spans="1:89" s="1400" customFormat="1" ht="57">
      <c r="A216" s="1391"/>
      <c r="B216" s="900" t="s">
        <v>381</v>
      </c>
      <c r="C216" s="901" t="s">
        <v>689</v>
      </c>
      <c r="D216" s="897" t="s">
        <v>79</v>
      </c>
      <c r="E216" s="898" t="s">
        <v>146</v>
      </c>
      <c r="F216" s="899">
        <v>2</v>
      </c>
      <c r="G216" s="602"/>
      <c r="H216" s="602"/>
      <c r="I216" s="602"/>
      <c r="J216" s="602"/>
      <c r="K216" s="602"/>
      <c r="L216" s="602"/>
      <c r="M216" s="606"/>
      <c r="N216" s="606"/>
      <c r="O216" s="606"/>
      <c r="P216" s="606"/>
      <c r="Q216" s="606"/>
      <c r="R216" s="606"/>
      <c r="S216" s="606"/>
      <c r="T216" s="606"/>
      <c r="U216" s="606"/>
      <c r="V216" s="606"/>
      <c r="W216" s="606"/>
      <c r="X216" s="606"/>
      <c r="Y216" s="606"/>
      <c r="Z216" s="606"/>
      <c r="AA216" s="606"/>
      <c r="AB216" s="606"/>
      <c r="AC216" s="606"/>
      <c r="AD216" s="606"/>
      <c r="AE216" s="606"/>
      <c r="AF216" s="606"/>
      <c r="AG216" s="606"/>
      <c r="AH216" s="606"/>
      <c r="AI216" s="606"/>
      <c r="AJ216" s="606"/>
      <c r="AK216" s="606"/>
      <c r="AL216" s="606"/>
      <c r="AM216" s="606"/>
      <c r="AN216" s="606"/>
      <c r="AO216" s="606"/>
      <c r="AP216" s="606"/>
      <c r="AQ216" s="606"/>
      <c r="AR216" s="606"/>
      <c r="AS216" s="606"/>
      <c r="AT216" s="606"/>
      <c r="AU216" s="606"/>
      <c r="AV216" s="606"/>
      <c r="AW216" s="606"/>
      <c r="AX216" s="606"/>
      <c r="AY216" s="606"/>
      <c r="AZ216" s="606"/>
      <c r="BA216" s="606"/>
      <c r="BB216" s="606"/>
      <c r="BC216" s="606"/>
      <c r="BD216" s="606"/>
      <c r="BE216" s="606"/>
      <c r="BF216" s="606"/>
      <c r="BG216" s="606"/>
      <c r="BH216" s="606"/>
      <c r="BI216" s="606"/>
      <c r="BJ216" s="606"/>
      <c r="BK216" s="606"/>
      <c r="BL216" s="606"/>
      <c r="BM216" s="606"/>
      <c r="BN216" s="606"/>
      <c r="BO216" s="606"/>
      <c r="BP216" s="606"/>
      <c r="BQ216" s="606"/>
      <c r="BR216" s="606"/>
      <c r="BS216" s="606"/>
      <c r="BT216" s="606"/>
      <c r="BU216" s="606"/>
      <c r="BV216" s="606"/>
      <c r="BW216" s="606"/>
      <c r="BX216" s="606"/>
      <c r="BY216" s="606"/>
      <c r="BZ216" s="606"/>
      <c r="CA216" s="606"/>
      <c r="CB216" s="606"/>
      <c r="CC216" s="606"/>
      <c r="CD216" s="606"/>
      <c r="CE216" s="606"/>
      <c r="CF216" s="606"/>
      <c r="CG216" s="606"/>
      <c r="CH216" s="606"/>
      <c r="CI216" s="607"/>
      <c r="CK216" s="1401"/>
    </row>
    <row r="217" spans="1:89" s="1400" customFormat="1" ht="28.5">
      <c r="A217" s="1391"/>
      <c r="B217" s="900" t="s">
        <v>383</v>
      </c>
      <c r="C217" s="901" t="s">
        <v>384</v>
      </c>
      <c r="D217" s="897" t="s">
        <v>79</v>
      </c>
      <c r="E217" s="898" t="s">
        <v>146</v>
      </c>
      <c r="F217" s="899">
        <v>2</v>
      </c>
      <c r="G217" s="602"/>
      <c r="H217" s="602"/>
      <c r="I217" s="602"/>
      <c r="J217" s="602"/>
      <c r="K217" s="602"/>
      <c r="L217" s="602"/>
      <c r="M217" s="606"/>
      <c r="N217" s="606"/>
      <c r="O217" s="606"/>
      <c r="P217" s="606"/>
      <c r="Q217" s="606"/>
      <c r="R217" s="606"/>
      <c r="S217" s="606"/>
      <c r="T217" s="606"/>
      <c r="U217" s="606"/>
      <c r="V217" s="606"/>
      <c r="W217" s="606"/>
      <c r="X217" s="606"/>
      <c r="Y217" s="606"/>
      <c r="Z217" s="606"/>
      <c r="AA217" s="606"/>
      <c r="AB217" s="606"/>
      <c r="AC217" s="606"/>
      <c r="AD217" s="606"/>
      <c r="AE217" s="606"/>
      <c r="AF217" s="606"/>
      <c r="AG217" s="606"/>
      <c r="AH217" s="606"/>
      <c r="AI217" s="606"/>
      <c r="AJ217" s="606"/>
      <c r="AK217" s="606"/>
      <c r="AL217" s="606"/>
      <c r="AM217" s="606"/>
      <c r="AN217" s="606"/>
      <c r="AO217" s="606"/>
      <c r="AP217" s="606"/>
      <c r="AQ217" s="606"/>
      <c r="AR217" s="606"/>
      <c r="AS217" s="606"/>
      <c r="AT217" s="606"/>
      <c r="AU217" s="606"/>
      <c r="AV217" s="606"/>
      <c r="AW217" s="606"/>
      <c r="AX217" s="606"/>
      <c r="AY217" s="606"/>
      <c r="AZ217" s="606"/>
      <c r="BA217" s="606"/>
      <c r="BB217" s="606"/>
      <c r="BC217" s="606"/>
      <c r="BD217" s="606"/>
      <c r="BE217" s="606"/>
      <c r="BF217" s="606"/>
      <c r="BG217" s="606"/>
      <c r="BH217" s="606"/>
      <c r="BI217" s="606"/>
      <c r="BJ217" s="606"/>
      <c r="BK217" s="606"/>
      <c r="BL217" s="606"/>
      <c r="BM217" s="606"/>
      <c r="BN217" s="606"/>
      <c r="BO217" s="606"/>
      <c r="BP217" s="606"/>
      <c r="BQ217" s="606"/>
      <c r="BR217" s="606"/>
      <c r="BS217" s="606"/>
      <c r="BT217" s="606"/>
      <c r="BU217" s="606"/>
      <c r="BV217" s="606"/>
      <c r="BW217" s="606"/>
      <c r="BX217" s="606"/>
      <c r="BY217" s="606"/>
      <c r="BZ217" s="606"/>
      <c r="CA217" s="606"/>
      <c r="CB217" s="606"/>
      <c r="CC217" s="606"/>
      <c r="CD217" s="606"/>
      <c r="CE217" s="606"/>
      <c r="CF217" s="606"/>
      <c r="CG217" s="606"/>
      <c r="CH217" s="606"/>
      <c r="CI217" s="607"/>
      <c r="CK217" s="1401"/>
    </row>
    <row r="218" spans="1:89" s="1400" customFormat="1">
      <c r="A218" s="1391"/>
      <c r="B218" s="900" t="s">
        <v>385</v>
      </c>
      <c r="C218" s="901" t="s">
        <v>386</v>
      </c>
      <c r="D218" s="897" t="s">
        <v>387</v>
      </c>
      <c r="E218" s="898" t="s">
        <v>146</v>
      </c>
      <c r="F218" s="899">
        <v>2</v>
      </c>
      <c r="G218" s="602">
        <v>0</v>
      </c>
      <c r="H218" s="602">
        <v>0</v>
      </c>
      <c r="I218" s="602">
        <v>0</v>
      </c>
      <c r="J218" s="602">
        <v>0</v>
      </c>
      <c r="K218" s="602">
        <v>0</v>
      </c>
      <c r="L218" s="602">
        <v>0</v>
      </c>
      <c r="M218" s="615">
        <v>0</v>
      </c>
      <c r="N218" s="615">
        <v>0</v>
      </c>
      <c r="O218" s="615">
        <v>0</v>
      </c>
      <c r="P218" s="615">
        <v>0</v>
      </c>
      <c r="Q218" s="615">
        <v>0</v>
      </c>
      <c r="R218" s="615">
        <v>0</v>
      </c>
      <c r="S218" s="615">
        <v>0</v>
      </c>
      <c r="T218" s="615">
        <v>0</v>
      </c>
      <c r="U218" s="615">
        <v>0</v>
      </c>
      <c r="V218" s="615">
        <v>0</v>
      </c>
      <c r="W218" s="615">
        <v>0</v>
      </c>
      <c r="X218" s="615">
        <v>0</v>
      </c>
      <c r="Y218" s="615">
        <v>0</v>
      </c>
      <c r="Z218" s="615">
        <v>0</v>
      </c>
      <c r="AA218" s="615">
        <v>0</v>
      </c>
      <c r="AB218" s="615">
        <v>0</v>
      </c>
      <c r="AC218" s="615">
        <v>0</v>
      </c>
      <c r="AD218" s="615">
        <v>0</v>
      </c>
      <c r="AE218" s="615">
        <v>0</v>
      </c>
      <c r="AF218" s="615">
        <v>0</v>
      </c>
      <c r="AG218" s="615">
        <v>0</v>
      </c>
      <c r="AH218" s="615">
        <v>0</v>
      </c>
      <c r="AI218" s="615">
        <v>0</v>
      </c>
      <c r="AJ218" s="615">
        <v>0</v>
      </c>
      <c r="AK218" s="615">
        <v>0</v>
      </c>
      <c r="AL218" s="615">
        <v>0</v>
      </c>
      <c r="AM218" s="615">
        <v>0</v>
      </c>
      <c r="AN218" s="615">
        <v>0</v>
      </c>
      <c r="AO218" s="615">
        <v>0</v>
      </c>
      <c r="AP218" s="615">
        <v>0</v>
      </c>
      <c r="AQ218" s="615">
        <v>0</v>
      </c>
      <c r="AR218" s="615">
        <v>0</v>
      </c>
      <c r="AS218" s="615">
        <v>0</v>
      </c>
      <c r="AT218" s="615">
        <v>0</v>
      </c>
      <c r="AU218" s="615">
        <v>0</v>
      </c>
      <c r="AV218" s="615">
        <v>0</v>
      </c>
      <c r="AW218" s="615">
        <v>0</v>
      </c>
      <c r="AX218" s="615">
        <v>0</v>
      </c>
      <c r="AY218" s="615">
        <v>0</v>
      </c>
      <c r="AZ218" s="615">
        <v>0</v>
      </c>
      <c r="BA218" s="615">
        <v>0</v>
      </c>
      <c r="BB218" s="615">
        <v>0</v>
      </c>
      <c r="BC218" s="615">
        <v>0</v>
      </c>
      <c r="BD218" s="615">
        <v>0</v>
      </c>
      <c r="BE218" s="615">
        <v>0</v>
      </c>
      <c r="BF218" s="615">
        <v>0</v>
      </c>
      <c r="BG218" s="615">
        <v>0</v>
      </c>
      <c r="BH218" s="615">
        <v>0</v>
      </c>
      <c r="BI218" s="615">
        <v>0</v>
      </c>
      <c r="BJ218" s="615">
        <v>0</v>
      </c>
      <c r="BK218" s="615">
        <v>0</v>
      </c>
      <c r="BL218" s="615">
        <v>0</v>
      </c>
      <c r="BM218" s="615">
        <v>0</v>
      </c>
      <c r="BN218" s="615">
        <v>0</v>
      </c>
      <c r="BO218" s="615">
        <v>0</v>
      </c>
      <c r="BP218" s="615">
        <v>0</v>
      </c>
      <c r="BQ218" s="615">
        <v>0</v>
      </c>
      <c r="BR218" s="615">
        <v>0</v>
      </c>
      <c r="BS218" s="615">
        <v>0</v>
      </c>
      <c r="BT218" s="615">
        <v>0</v>
      </c>
      <c r="BU218" s="615">
        <v>0</v>
      </c>
      <c r="BV218" s="615">
        <v>0</v>
      </c>
      <c r="BW218" s="615">
        <v>0</v>
      </c>
      <c r="BX218" s="615">
        <v>0</v>
      </c>
      <c r="BY218" s="615">
        <v>0</v>
      </c>
      <c r="BZ218" s="615">
        <v>0</v>
      </c>
      <c r="CA218" s="615">
        <v>0</v>
      </c>
      <c r="CB218" s="615">
        <v>0</v>
      </c>
      <c r="CC218" s="615">
        <v>0</v>
      </c>
      <c r="CD218" s="615">
        <v>0</v>
      </c>
      <c r="CE218" s="615">
        <v>0</v>
      </c>
      <c r="CF218" s="615">
        <v>0</v>
      </c>
      <c r="CG218" s="615">
        <v>0</v>
      </c>
      <c r="CH218" s="615">
        <v>0</v>
      </c>
      <c r="CI218" s="616">
        <v>0</v>
      </c>
      <c r="CK218" s="1401"/>
    </row>
    <row r="219" spans="1:89" s="1400" customFormat="1" ht="28.5">
      <c r="A219" s="1391"/>
      <c r="B219" s="900" t="s">
        <v>388</v>
      </c>
      <c r="C219" s="901" t="s">
        <v>690</v>
      </c>
      <c r="D219" s="897" t="s">
        <v>79</v>
      </c>
      <c r="E219" s="898" t="s">
        <v>146</v>
      </c>
      <c r="F219" s="899">
        <v>2</v>
      </c>
      <c r="G219" s="602"/>
      <c r="H219" s="602"/>
      <c r="I219" s="602"/>
      <c r="J219" s="602"/>
      <c r="K219" s="602"/>
      <c r="L219" s="602"/>
      <c r="M219" s="606"/>
      <c r="N219" s="606"/>
      <c r="O219" s="606"/>
      <c r="P219" s="606"/>
      <c r="Q219" s="606"/>
      <c r="R219" s="606"/>
      <c r="S219" s="606"/>
      <c r="T219" s="606"/>
      <c r="U219" s="606"/>
      <c r="V219" s="606"/>
      <c r="W219" s="606"/>
      <c r="X219" s="606"/>
      <c r="Y219" s="606"/>
      <c r="Z219" s="606"/>
      <c r="AA219" s="606"/>
      <c r="AB219" s="606"/>
      <c r="AC219" s="606"/>
      <c r="AD219" s="606"/>
      <c r="AE219" s="606"/>
      <c r="AF219" s="606"/>
      <c r="AG219" s="606"/>
      <c r="AH219" s="606"/>
      <c r="AI219" s="606"/>
      <c r="AJ219" s="606"/>
      <c r="AK219" s="606"/>
      <c r="AL219" s="606"/>
      <c r="AM219" s="606"/>
      <c r="AN219" s="606"/>
      <c r="AO219" s="606"/>
      <c r="AP219" s="606"/>
      <c r="AQ219" s="606"/>
      <c r="AR219" s="606"/>
      <c r="AS219" s="606"/>
      <c r="AT219" s="606"/>
      <c r="AU219" s="606"/>
      <c r="AV219" s="606"/>
      <c r="AW219" s="606"/>
      <c r="AX219" s="606"/>
      <c r="AY219" s="606"/>
      <c r="AZ219" s="606"/>
      <c r="BA219" s="606"/>
      <c r="BB219" s="606"/>
      <c r="BC219" s="606"/>
      <c r="BD219" s="606"/>
      <c r="BE219" s="606"/>
      <c r="BF219" s="606"/>
      <c r="BG219" s="606"/>
      <c r="BH219" s="606"/>
      <c r="BI219" s="606"/>
      <c r="BJ219" s="606"/>
      <c r="BK219" s="606"/>
      <c r="BL219" s="606"/>
      <c r="BM219" s="606"/>
      <c r="BN219" s="606"/>
      <c r="BO219" s="606"/>
      <c r="BP219" s="606"/>
      <c r="BQ219" s="606"/>
      <c r="BR219" s="606"/>
      <c r="BS219" s="606"/>
      <c r="BT219" s="606"/>
      <c r="BU219" s="606"/>
      <c r="BV219" s="606"/>
      <c r="BW219" s="606"/>
      <c r="BX219" s="606"/>
      <c r="BY219" s="606"/>
      <c r="BZ219" s="606"/>
      <c r="CA219" s="606"/>
      <c r="CB219" s="606"/>
      <c r="CC219" s="606"/>
      <c r="CD219" s="606"/>
      <c r="CE219" s="606"/>
      <c r="CF219" s="606"/>
      <c r="CG219" s="606"/>
      <c r="CH219" s="606"/>
      <c r="CI219" s="607"/>
      <c r="CK219" s="1401"/>
    </row>
    <row r="220" spans="1:89" s="1400" customFormat="1" ht="28.5">
      <c r="A220" s="1391"/>
      <c r="B220" s="900" t="s">
        <v>390</v>
      </c>
      <c r="C220" s="901" t="s">
        <v>603</v>
      </c>
      <c r="D220" s="897" t="s">
        <v>79</v>
      </c>
      <c r="E220" s="898" t="s">
        <v>146</v>
      </c>
      <c r="F220" s="899">
        <v>2</v>
      </c>
      <c r="G220" s="602"/>
      <c r="H220" s="602"/>
      <c r="I220" s="602"/>
      <c r="J220" s="602"/>
      <c r="K220" s="602"/>
      <c r="L220" s="602"/>
      <c r="M220" s="606"/>
      <c r="N220" s="606"/>
      <c r="O220" s="606"/>
      <c r="P220" s="606"/>
      <c r="Q220" s="606"/>
      <c r="R220" s="606"/>
      <c r="S220" s="606"/>
      <c r="T220" s="606"/>
      <c r="U220" s="606"/>
      <c r="V220" s="606"/>
      <c r="W220" s="606"/>
      <c r="X220" s="606"/>
      <c r="Y220" s="606"/>
      <c r="Z220" s="606"/>
      <c r="AA220" s="606"/>
      <c r="AB220" s="606"/>
      <c r="AC220" s="606"/>
      <c r="AD220" s="606"/>
      <c r="AE220" s="606"/>
      <c r="AF220" s="606"/>
      <c r="AG220" s="606"/>
      <c r="AH220" s="606"/>
      <c r="AI220" s="606"/>
      <c r="AJ220" s="606"/>
      <c r="AK220" s="606"/>
      <c r="AL220" s="606"/>
      <c r="AM220" s="606"/>
      <c r="AN220" s="606"/>
      <c r="AO220" s="606"/>
      <c r="AP220" s="606"/>
      <c r="AQ220" s="606"/>
      <c r="AR220" s="606"/>
      <c r="AS220" s="606"/>
      <c r="AT220" s="606"/>
      <c r="AU220" s="606"/>
      <c r="AV220" s="606"/>
      <c r="AW220" s="606"/>
      <c r="AX220" s="606"/>
      <c r="AY220" s="606"/>
      <c r="AZ220" s="606"/>
      <c r="BA220" s="606"/>
      <c r="BB220" s="606"/>
      <c r="BC220" s="606"/>
      <c r="BD220" s="606"/>
      <c r="BE220" s="606"/>
      <c r="BF220" s="606"/>
      <c r="BG220" s="606"/>
      <c r="BH220" s="606"/>
      <c r="BI220" s="606"/>
      <c r="BJ220" s="606"/>
      <c r="BK220" s="606"/>
      <c r="BL220" s="606"/>
      <c r="BM220" s="606"/>
      <c r="BN220" s="606"/>
      <c r="BO220" s="606"/>
      <c r="BP220" s="606"/>
      <c r="BQ220" s="606"/>
      <c r="BR220" s="606"/>
      <c r="BS220" s="606"/>
      <c r="BT220" s="606"/>
      <c r="BU220" s="606"/>
      <c r="BV220" s="606"/>
      <c r="BW220" s="606"/>
      <c r="BX220" s="606"/>
      <c r="BY220" s="606"/>
      <c r="BZ220" s="606"/>
      <c r="CA220" s="606"/>
      <c r="CB220" s="606"/>
      <c r="CC220" s="606"/>
      <c r="CD220" s="606"/>
      <c r="CE220" s="606"/>
      <c r="CF220" s="606"/>
      <c r="CG220" s="606"/>
      <c r="CH220" s="606"/>
      <c r="CI220" s="607"/>
      <c r="CK220" s="1401"/>
    </row>
    <row r="221" spans="1:89" s="1400" customFormat="1">
      <c r="A221" s="1391"/>
      <c r="B221" s="900" t="s">
        <v>392</v>
      </c>
      <c r="C221" s="901" t="s">
        <v>393</v>
      </c>
      <c r="D221" s="897" t="s">
        <v>79</v>
      </c>
      <c r="E221" s="898" t="s">
        <v>146</v>
      </c>
      <c r="F221" s="899">
        <v>2</v>
      </c>
      <c r="G221" s="602"/>
      <c r="H221" s="602"/>
      <c r="I221" s="602"/>
      <c r="J221" s="602"/>
      <c r="K221" s="602"/>
      <c r="L221" s="602"/>
      <c r="M221" s="606"/>
      <c r="N221" s="606"/>
      <c r="O221" s="606"/>
      <c r="P221" s="606"/>
      <c r="Q221" s="606"/>
      <c r="R221" s="606"/>
      <c r="S221" s="606"/>
      <c r="T221" s="606"/>
      <c r="U221" s="606"/>
      <c r="V221" s="606"/>
      <c r="W221" s="606"/>
      <c r="X221" s="606"/>
      <c r="Y221" s="606"/>
      <c r="Z221" s="606"/>
      <c r="AA221" s="606"/>
      <c r="AB221" s="606"/>
      <c r="AC221" s="606"/>
      <c r="AD221" s="606"/>
      <c r="AE221" s="606"/>
      <c r="AF221" s="606"/>
      <c r="AG221" s="606"/>
      <c r="AH221" s="606"/>
      <c r="AI221" s="606"/>
      <c r="AJ221" s="606"/>
      <c r="AK221" s="606"/>
      <c r="AL221" s="606"/>
      <c r="AM221" s="606"/>
      <c r="AN221" s="606"/>
      <c r="AO221" s="606"/>
      <c r="AP221" s="606"/>
      <c r="AQ221" s="606"/>
      <c r="AR221" s="606"/>
      <c r="AS221" s="606"/>
      <c r="AT221" s="606"/>
      <c r="AU221" s="606"/>
      <c r="AV221" s="606"/>
      <c r="AW221" s="606"/>
      <c r="AX221" s="606"/>
      <c r="AY221" s="606"/>
      <c r="AZ221" s="606"/>
      <c r="BA221" s="606"/>
      <c r="BB221" s="606"/>
      <c r="BC221" s="606"/>
      <c r="BD221" s="606"/>
      <c r="BE221" s="606"/>
      <c r="BF221" s="606"/>
      <c r="BG221" s="606"/>
      <c r="BH221" s="606"/>
      <c r="BI221" s="606"/>
      <c r="BJ221" s="606"/>
      <c r="BK221" s="606"/>
      <c r="BL221" s="606"/>
      <c r="BM221" s="606"/>
      <c r="BN221" s="606"/>
      <c r="BO221" s="606"/>
      <c r="BP221" s="606"/>
      <c r="BQ221" s="606"/>
      <c r="BR221" s="606"/>
      <c r="BS221" s="606"/>
      <c r="BT221" s="606"/>
      <c r="BU221" s="606"/>
      <c r="BV221" s="606"/>
      <c r="BW221" s="606"/>
      <c r="BX221" s="606"/>
      <c r="BY221" s="606"/>
      <c r="BZ221" s="606"/>
      <c r="CA221" s="606"/>
      <c r="CB221" s="606"/>
      <c r="CC221" s="606"/>
      <c r="CD221" s="606"/>
      <c r="CE221" s="606"/>
      <c r="CF221" s="606"/>
      <c r="CG221" s="606"/>
      <c r="CH221" s="606"/>
      <c r="CI221" s="607"/>
      <c r="CK221" s="1401"/>
    </row>
    <row r="222" spans="1:89" s="1400" customFormat="1">
      <c r="A222" s="1391"/>
      <c r="B222" s="902" t="s">
        <v>394</v>
      </c>
      <c r="C222" s="903" t="s">
        <v>297</v>
      </c>
      <c r="D222" s="903" t="s">
        <v>395</v>
      </c>
      <c r="E222" s="904" t="s">
        <v>146</v>
      </c>
      <c r="F222" s="899">
        <v>2</v>
      </c>
      <c r="G222" s="609">
        <f>(G211+G213)-(G220+G221)</f>
        <v>0</v>
      </c>
      <c r="H222" s="609">
        <f t="shared" ref="H222:BS222" si="103">(H211+H213)-(H220+H221)</f>
        <v>0</v>
      </c>
      <c r="I222" s="609">
        <f t="shared" si="103"/>
        <v>0</v>
      </c>
      <c r="J222" s="609">
        <f t="shared" si="103"/>
        <v>0</v>
      </c>
      <c r="K222" s="609">
        <f t="shared" si="103"/>
        <v>0</v>
      </c>
      <c r="L222" s="609">
        <f t="shared" si="103"/>
        <v>0</v>
      </c>
      <c r="M222" s="614">
        <f t="shared" si="103"/>
        <v>0</v>
      </c>
      <c r="N222" s="614">
        <f t="shared" si="103"/>
        <v>0</v>
      </c>
      <c r="O222" s="614">
        <f t="shared" si="103"/>
        <v>0</v>
      </c>
      <c r="P222" s="614">
        <f t="shared" si="103"/>
        <v>0</v>
      </c>
      <c r="Q222" s="614">
        <f t="shared" si="103"/>
        <v>0</v>
      </c>
      <c r="R222" s="614">
        <f t="shared" si="103"/>
        <v>0</v>
      </c>
      <c r="S222" s="614">
        <f t="shared" si="103"/>
        <v>0</v>
      </c>
      <c r="T222" s="614">
        <f t="shared" si="103"/>
        <v>0</v>
      </c>
      <c r="U222" s="614">
        <f t="shared" si="103"/>
        <v>0</v>
      </c>
      <c r="V222" s="614">
        <f t="shared" si="103"/>
        <v>0</v>
      </c>
      <c r="W222" s="614">
        <f t="shared" si="103"/>
        <v>0</v>
      </c>
      <c r="X222" s="614">
        <f t="shared" si="103"/>
        <v>0</v>
      </c>
      <c r="Y222" s="614">
        <f t="shared" si="103"/>
        <v>0</v>
      </c>
      <c r="Z222" s="614">
        <f t="shared" si="103"/>
        <v>0</v>
      </c>
      <c r="AA222" s="614">
        <f t="shared" si="103"/>
        <v>0</v>
      </c>
      <c r="AB222" s="614">
        <f t="shared" si="103"/>
        <v>0</v>
      </c>
      <c r="AC222" s="614">
        <f t="shared" si="103"/>
        <v>0</v>
      </c>
      <c r="AD222" s="614">
        <f t="shared" si="103"/>
        <v>0</v>
      </c>
      <c r="AE222" s="614">
        <f t="shared" si="103"/>
        <v>0</v>
      </c>
      <c r="AF222" s="614">
        <f t="shared" si="103"/>
        <v>0</v>
      </c>
      <c r="AG222" s="614">
        <f t="shared" si="103"/>
        <v>0</v>
      </c>
      <c r="AH222" s="614">
        <f t="shared" si="103"/>
        <v>0</v>
      </c>
      <c r="AI222" s="614">
        <f t="shared" si="103"/>
        <v>0</v>
      </c>
      <c r="AJ222" s="614">
        <f t="shared" si="103"/>
        <v>0</v>
      </c>
      <c r="AK222" s="614">
        <f t="shared" si="103"/>
        <v>0</v>
      </c>
      <c r="AL222" s="614">
        <f t="shared" si="103"/>
        <v>0</v>
      </c>
      <c r="AM222" s="614">
        <f t="shared" si="103"/>
        <v>0</v>
      </c>
      <c r="AN222" s="614">
        <f t="shared" si="103"/>
        <v>0</v>
      </c>
      <c r="AO222" s="614">
        <f t="shared" si="103"/>
        <v>0</v>
      </c>
      <c r="AP222" s="614">
        <f t="shared" si="103"/>
        <v>0</v>
      </c>
      <c r="AQ222" s="614">
        <f t="shared" si="103"/>
        <v>0</v>
      </c>
      <c r="AR222" s="614">
        <f t="shared" si="103"/>
        <v>0</v>
      </c>
      <c r="AS222" s="614">
        <f t="shared" si="103"/>
        <v>0</v>
      </c>
      <c r="AT222" s="614">
        <f t="shared" si="103"/>
        <v>0</v>
      </c>
      <c r="AU222" s="614">
        <f t="shared" si="103"/>
        <v>0</v>
      </c>
      <c r="AV222" s="614">
        <f t="shared" si="103"/>
        <v>0</v>
      </c>
      <c r="AW222" s="614">
        <f t="shared" si="103"/>
        <v>0</v>
      </c>
      <c r="AX222" s="614">
        <f t="shared" si="103"/>
        <v>0</v>
      </c>
      <c r="AY222" s="614">
        <f t="shared" si="103"/>
        <v>0</v>
      </c>
      <c r="AZ222" s="614">
        <f t="shared" si="103"/>
        <v>0</v>
      </c>
      <c r="BA222" s="614">
        <f t="shared" si="103"/>
        <v>0</v>
      </c>
      <c r="BB222" s="614">
        <f t="shared" si="103"/>
        <v>0</v>
      </c>
      <c r="BC222" s="614">
        <f t="shared" si="103"/>
        <v>0</v>
      </c>
      <c r="BD222" s="614">
        <f t="shared" si="103"/>
        <v>0</v>
      </c>
      <c r="BE222" s="614">
        <f t="shared" si="103"/>
        <v>0</v>
      </c>
      <c r="BF222" s="614">
        <f t="shared" si="103"/>
        <v>0</v>
      </c>
      <c r="BG222" s="614">
        <f t="shared" si="103"/>
        <v>0</v>
      </c>
      <c r="BH222" s="614">
        <f t="shared" si="103"/>
        <v>0</v>
      </c>
      <c r="BI222" s="614">
        <f t="shared" si="103"/>
        <v>0</v>
      </c>
      <c r="BJ222" s="614">
        <f t="shared" si="103"/>
        <v>0</v>
      </c>
      <c r="BK222" s="614">
        <f t="shared" si="103"/>
        <v>0</v>
      </c>
      <c r="BL222" s="614">
        <f t="shared" si="103"/>
        <v>0</v>
      </c>
      <c r="BM222" s="614">
        <f t="shared" si="103"/>
        <v>0</v>
      </c>
      <c r="BN222" s="614">
        <f t="shared" si="103"/>
        <v>0</v>
      </c>
      <c r="BO222" s="614">
        <f t="shared" si="103"/>
        <v>0</v>
      </c>
      <c r="BP222" s="614">
        <f t="shared" si="103"/>
        <v>0</v>
      </c>
      <c r="BQ222" s="614">
        <f t="shared" si="103"/>
        <v>0</v>
      </c>
      <c r="BR222" s="614">
        <f t="shared" si="103"/>
        <v>0</v>
      </c>
      <c r="BS222" s="614">
        <f t="shared" si="103"/>
        <v>0</v>
      </c>
      <c r="BT222" s="614">
        <f t="shared" ref="BT222:CI222" si="104">(BT211+BT213)-(BT220+BT221)</f>
        <v>0</v>
      </c>
      <c r="BU222" s="614">
        <f t="shared" si="104"/>
        <v>0</v>
      </c>
      <c r="BV222" s="614">
        <f t="shared" si="104"/>
        <v>0</v>
      </c>
      <c r="BW222" s="614">
        <f t="shared" si="104"/>
        <v>0</v>
      </c>
      <c r="BX222" s="614">
        <f t="shared" si="104"/>
        <v>0</v>
      </c>
      <c r="BY222" s="614">
        <f t="shared" si="104"/>
        <v>0</v>
      </c>
      <c r="BZ222" s="614">
        <f t="shared" si="104"/>
        <v>0</v>
      </c>
      <c r="CA222" s="614">
        <f t="shared" si="104"/>
        <v>0</v>
      </c>
      <c r="CB222" s="614">
        <f t="shared" si="104"/>
        <v>0</v>
      </c>
      <c r="CC222" s="614">
        <f t="shared" si="104"/>
        <v>0</v>
      </c>
      <c r="CD222" s="614">
        <f t="shared" si="104"/>
        <v>0</v>
      </c>
      <c r="CE222" s="614">
        <f t="shared" si="104"/>
        <v>0</v>
      </c>
      <c r="CF222" s="614">
        <f t="shared" si="104"/>
        <v>0</v>
      </c>
      <c r="CG222" s="614">
        <f t="shared" si="104"/>
        <v>0</v>
      </c>
      <c r="CH222" s="614">
        <f t="shared" si="104"/>
        <v>0</v>
      </c>
      <c r="CI222" s="610">
        <f t="shared" si="104"/>
        <v>0</v>
      </c>
      <c r="CK222" s="1401"/>
    </row>
    <row r="223" spans="1:89" s="1400" customFormat="1" ht="15" thickBot="1">
      <c r="A223" s="1391"/>
      <c r="B223" s="905" t="s">
        <v>396</v>
      </c>
      <c r="C223" s="906" t="s">
        <v>300</v>
      </c>
      <c r="D223" s="906" t="s">
        <v>397</v>
      </c>
      <c r="E223" s="907" t="s">
        <v>146</v>
      </c>
      <c r="F223" s="908">
        <v>2</v>
      </c>
      <c r="G223" s="621">
        <f>G222+SUM(G207:G210)</f>
        <v>0</v>
      </c>
      <c r="H223" s="621">
        <f t="shared" ref="H223:BS223" si="105">H222+SUM(H207:H210)</f>
        <v>0</v>
      </c>
      <c r="I223" s="621">
        <f t="shared" si="105"/>
        <v>0</v>
      </c>
      <c r="J223" s="621">
        <f t="shared" si="105"/>
        <v>0</v>
      </c>
      <c r="K223" s="621">
        <f t="shared" si="105"/>
        <v>0</v>
      </c>
      <c r="L223" s="621">
        <f t="shared" si="105"/>
        <v>0</v>
      </c>
      <c r="M223" s="621">
        <f t="shared" si="105"/>
        <v>0</v>
      </c>
      <c r="N223" s="621">
        <f t="shared" si="105"/>
        <v>0</v>
      </c>
      <c r="O223" s="621">
        <f t="shared" si="105"/>
        <v>0</v>
      </c>
      <c r="P223" s="621">
        <f t="shared" si="105"/>
        <v>0</v>
      </c>
      <c r="Q223" s="621">
        <f t="shared" si="105"/>
        <v>0</v>
      </c>
      <c r="R223" s="621">
        <f t="shared" si="105"/>
        <v>0</v>
      </c>
      <c r="S223" s="621">
        <f t="shared" si="105"/>
        <v>0</v>
      </c>
      <c r="T223" s="621">
        <f t="shared" si="105"/>
        <v>0</v>
      </c>
      <c r="U223" s="621">
        <f t="shared" si="105"/>
        <v>0</v>
      </c>
      <c r="V223" s="621">
        <f t="shared" si="105"/>
        <v>0</v>
      </c>
      <c r="W223" s="621">
        <f t="shared" si="105"/>
        <v>0</v>
      </c>
      <c r="X223" s="621">
        <f t="shared" si="105"/>
        <v>0</v>
      </c>
      <c r="Y223" s="621">
        <f t="shared" si="105"/>
        <v>0</v>
      </c>
      <c r="Z223" s="621">
        <f t="shared" si="105"/>
        <v>0</v>
      </c>
      <c r="AA223" s="621">
        <f t="shared" si="105"/>
        <v>0</v>
      </c>
      <c r="AB223" s="621">
        <f t="shared" si="105"/>
        <v>0</v>
      </c>
      <c r="AC223" s="621">
        <f t="shared" si="105"/>
        <v>0</v>
      </c>
      <c r="AD223" s="621">
        <f t="shared" si="105"/>
        <v>0</v>
      </c>
      <c r="AE223" s="621">
        <f t="shared" si="105"/>
        <v>0</v>
      </c>
      <c r="AF223" s="621">
        <f t="shared" si="105"/>
        <v>0</v>
      </c>
      <c r="AG223" s="621">
        <f t="shared" si="105"/>
        <v>0</v>
      </c>
      <c r="AH223" s="621">
        <f t="shared" si="105"/>
        <v>0</v>
      </c>
      <c r="AI223" s="621">
        <f t="shared" si="105"/>
        <v>0</v>
      </c>
      <c r="AJ223" s="621">
        <f t="shared" si="105"/>
        <v>0</v>
      </c>
      <c r="AK223" s="621">
        <f t="shared" si="105"/>
        <v>0</v>
      </c>
      <c r="AL223" s="621">
        <f t="shared" si="105"/>
        <v>0</v>
      </c>
      <c r="AM223" s="621">
        <f t="shared" si="105"/>
        <v>0</v>
      </c>
      <c r="AN223" s="621">
        <f t="shared" si="105"/>
        <v>0</v>
      </c>
      <c r="AO223" s="621">
        <f t="shared" si="105"/>
        <v>0</v>
      </c>
      <c r="AP223" s="621">
        <f t="shared" si="105"/>
        <v>0</v>
      </c>
      <c r="AQ223" s="621">
        <f t="shared" si="105"/>
        <v>0</v>
      </c>
      <c r="AR223" s="621">
        <f t="shared" si="105"/>
        <v>0</v>
      </c>
      <c r="AS223" s="621">
        <f t="shared" si="105"/>
        <v>0</v>
      </c>
      <c r="AT223" s="621">
        <f t="shared" si="105"/>
        <v>0</v>
      </c>
      <c r="AU223" s="621">
        <f t="shared" si="105"/>
        <v>0</v>
      </c>
      <c r="AV223" s="621">
        <f t="shared" si="105"/>
        <v>0</v>
      </c>
      <c r="AW223" s="621">
        <f t="shared" si="105"/>
        <v>0</v>
      </c>
      <c r="AX223" s="621">
        <f t="shared" si="105"/>
        <v>0</v>
      </c>
      <c r="AY223" s="621">
        <f t="shared" si="105"/>
        <v>0</v>
      </c>
      <c r="AZ223" s="621">
        <f t="shared" si="105"/>
        <v>0</v>
      </c>
      <c r="BA223" s="621">
        <f t="shared" si="105"/>
        <v>0</v>
      </c>
      <c r="BB223" s="621">
        <f t="shared" si="105"/>
        <v>0</v>
      </c>
      <c r="BC223" s="621">
        <f t="shared" si="105"/>
        <v>0</v>
      </c>
      <c r="BD223" s="621">
        <f t="shared" si="105"/>
        <v>0</v>
      </c>
      <c r="BE223" s="621">
        <f t="shared" si="105"/>
        <v>0</v>
      </c>
      <c r="BF223" s="621">
        <f t="shared" si="105"/>
        <v>0</v>
      </c>
      <c r="BG223" s="621">
        <f t="shared" si="105"/>
        <v>0</v>
      </c>
      <c r="BH223" s="621">
        <f t="shared" si="105"/>
        <v>0</v>
      </c>
      <c r="BI223" s="621">
        <f t="shared" si="105"/>
        <v>0</v>
      </c>
      <c r="BJ223" s="621">
        <f t="shared" si="105"/>
        <v>0</v>
      </c>
      <c r="BK223" s="621">
        <f t="shared" si="105"/>
        <v>0</v>
      </c>
      <c r="BL223" s="621">
        <f t="shared" si="105"/>
        <v>0</v>
      </c>
      <c r="BM223" s="621">
        <f t="shared" si="105"/>
        <v>0</v>
      </c>
      <c r="BN223" s="621">
        <f t="shared" si="105"/>
        <v>0</v>
      </c>
      <c r="BO223" s="621">
        <f t="shared" si="105"/>
        <v>0</v>
      </c>
      <c r="BP223" s="621">
        <f t="shared" si="105"/>
        <v>0</v>
      </c>
      <c r="BQ223" s="621">
        <f t="shared" si="105"/>
        <v>0</v>
      </c>
      <c r="BR223" s="621">
        <f t="shared" si="105"/>
        <v>0</v>
      </c>
      <c r="BS223" s="621">
        <f t="shared" si="105"/>
        <v>0</v>
      </c>
      <c r="BT223" s="621">
        <f t="shared" ref="BT223:CI223" si="106">BT222+SUM(BT207:BT210)</f>
        <v>0</v>
      </c>
      <c r="BU223" s="621">
        <f t="shared" si="106"/>
        <v>0</v>
      </c>
      <c r="BV223" s="621">
        <f t="shared" si="106"/>
        <v>0</v>
      </c>
      <c r="BW223" s="621">
        <f t="shared" si="106"/>
        <v>0</v>
      </c>
      <c r="BX223" s="621">
        <f t="shared" si="106"/>
        <v>0</v>
      </c>
      <c r="BY223" s="621">
        <f t="shared" si="106"/>
        <v>0</v>
      </c>
      <c r="BZ223" s="621">
        <f t="shared" si="106"/>
        <v>0</v>
      </c>
      <c r="CA223" s="621">
        <f t="shared" si="106"/>
        <v>0</v>
      </c>
      <c r="CB223" s="621">
        <f t="shared" si="106"/>
        <v>0</v>
      </c>
      <c r="CC223" s="621">
        <f t="shared" si="106"/>
        <v>0</v>
      </c>
      <c r="CD223" s="621">
        <f t="shared" si="106"/>
        <v>0</v>
      </c>
      <c r="CE223" s="621">
        <f t="shared" si="106"/>
        <v>0</v>
      </c>
      <c r="CF223" s="621">
        <f t="shared" si="106"/>
        <v>0</v>
      </c>
      <c r="CG223" s="621">
        <f t="shared" si="106"/>
        <v>0</v>
      </c>
      <c r="CH223" s="621">
        <f t="shared" si="106"/>
        <v>0</v>
      </c>
      <c r="CI223" s="621">
        <f t="shared" si="106"/>
        <v>0</v>
      </c>
      <c r="CK223" s="1401"/>
    </row>
    <row r="224" spans="1:89" s="1400" customFormat="1">
      <c r="A224" s="1391"/>
      <c r="B224" s="909" t="s">
        <v>398</v>
      </c>
      <c r="C224" s="910" t="s">
        <v>399</v>
      </c>
      <c r="D224" s="915" t="s">
        <v>691</v>
      </c>
      <c r="E224" s="911" t="s">
        <v>146</v>
      </c>
      <c r="F224" s="912">
        <v>2</v>
      </c>
      <c r="G224" s="594"/>
      <c r="H224" s="594"/>
      <c r="I224" s="594"/>
      <c r="J224" s="594"/>
      <c r="K224" s="594"/>
      <c r="L224" s="594"/>
      <c r="M224" s="595"/>
      <c r="N224" s="595"/>
      <c r="O224" s="595"/>
      <c r="P224" s="595"/>
      <c r="Q224" s="595"/>
      <c r="R224" s="595"/>
      <c r="S224" s="595"/>
      <c r="T224" s="595"/>
      <c r="U224" s="595"/>
      <c r="V224" s="595"/>
      <c r="W224" s="595"/>
      <c r="X224" s="595"/>
      <c r="Y224" s="595"/>
      <c r="Z224" s="595"/>
      <c r="AA224" s="595"/>
      <c r="AB224" s="595"/>
      <c r="AC224" s="595"/>
      <c r="AD224" s="595"/>
      <c r="AE224" s="595"/>
      <c r="AF224" s="595"/>
      <c r="AG224" s="595"/>
      <c r="AH224" s="595"/>
      <c r="AI224" s="595"/>
      <c r="AJ224" s="595"/>
      <c r="AK224" s="595"/>
      <c r="AL224" s="595"/>
      <c r="AM224" s="595"/>
      <c r="AN224" s="595"/>
      <c r="AO224" s="595"/>
      <c r="AP224" s="595"/>
      <c r="AQ224" s="595"/>
      <c r="AR224" s="595"/>
      <c r="AS224" s="595"/>
      <c r="AT224" s="595"/>
      <c r="AU224" s="595"/>
      <c r="AV224" s="595"/>
      <c r="AW224" s="595"/>
      <c r="AX224" s="595"/>
      <c r="AY224" s="595"/>
      <c r="AZ224" s="595"/>
      <c r="BA224" s="595"/>
      <c r="BB224" s="595"/>
      <c r="BC224" s="595"/>
      <c r="BD224" s="595"/>
      <c r="BE224" s="595"/>
      <c r="BF224" s="595"/>
      <c r="BG224" s="595"/>
      <c r="BH224" s="595"/>
      <c r="BI224" s="595"/>
      <c r="BJ224" s="595"/>
      <c r="BK224" s="595"/>
      <c r="BL224" s="595"/>
      <c r="BM224" s="595"/>
      <c r="BN224" s="595"/>
      <c r="BO224" s="595"/>
      <c r="BP224" s="595"/>
      <c r="BQ224" s="595"/>
      <c r="BR224" s="595"/>
      <c r="BS224" s="595"/>
      <c r="BT224" s="595"/>
      <c r="BU224" s="595"/>
      <c r="BV224" s="595"/>
      <c r="BW224" s="595"/>
      <c r="BX224" s="595"/>
      <c r="BY224" s="595"/>
      <c r="BZ224" s="595"/>
      <c r="CA224" s="595"/>
      <c r="CB224" s="595"/>
      <c r="CC224" s="595"/>
      <c r="CD224" s="595"/>
      <c r="CE224" s="595"/>
      <c r="CF224" s="595"/>
      <c r="CG224" s="595"/>
      <c r="CH224" s="595"/>
      <c r="CI224" s="596"/>
      <c r="CK224" s="1401"/>
    </row>
    <row r="225" spans="1:89" s="1400" customFormat="1">
      <c r="A225" s="1391"/>
      <c r="B225" s="913" t="s">
        <v>400</v>
      </c>
      <c r="C225" s="914" t="s">
        <v>614</v>
      </c>
      <c r="D225" s="915" t="s">
        <v>79</v>
      </c>
      <c r="E225" s="916" t="s">
        <v>146</v>
      </c>
      <c r="F225" s="917">
        <v>2</v>
      </c>
      <c r="G225" s="1084"/>
      <c r="H225" s="1084"/>
      <c r="I225" s="1084"/>
      <c r="J225" s="1084"/>
      <c r="K225" s="1084"/>
      <c r="L225" s="1084"/>
      <c r="M225" s="1085"/>
      <c r="N225" s="1085"/>
      <c r="O225" s="1085"/>
      <c r="P225" s="1085"/>
      <c r="Q225" s="1085"/>
      <c r="R225" s="1085"/>
      <c r="S225" s="1085"/>
      <c r="T225" s="1085"/>
      <c r="U225" s="1085"/>
      <c r="V225" s="1085"/>
      <c r="W225" s="1085"/>
      <c r="X225" s="1085"/>
      <c r="Y225" s="1085"/>
      <c r="Z225" s="1085"/>
      <c r="AA225" s="1085"/>
      <c r="AB225" s="1085"/>
      <c r="AC225" s="1085"/>
      <c r="AD225" s="1085"/>
      <c r="AE225" s="1085"/>
      <c r="AF225" s="1085"/>
      <c r="AG225" s="1085"/>
      <c r="AH225" s="1085"/>
      <c r="AI225" s="1085"/>
      <c r="AJ225" s="1085"/>
      <c r="AK225" s="1085"/>
      <c r="AL225" s="1085"/>
      <c r="AM225" s="1085"/>
      <c r="AN225" s="1085"/>
      <c r="AO225" s="1085"/>
      <c r="AP225" s="1085"/>
      <c r="AQ225" s="1085"/>
      <c r="AR225" s="1085"/>
      <c r="AS225" s="1085"/>
      <c r="AT225" s="1085"/>
      <c r="AU225" s="1085"/>
      <c r="AV225" s="1085"/>
      <c r="AW225" s="1085"/>
      <c r="AX225" s="1085"/>
      <c r="AY225" s="1085"/>
      <c r="AZ225" s="1085"/>
      <c r="BA225" s="1085"/>
      <c r="BB225" s="1085"/>
      <c r="BC225" s="1085"/>
      <c r="BD225" s="1085"/>
      <c r="BE225" s="1085"/>
      <c r="BF225" s="1085"/>
      <c r="BG225" s="1085"/>
      <c r="BH225" s="1085"/>
      <c r="BI225" s="1085"/>
      <c r="BJ225" s="1085"/>
      <c r="BK225" s="1085"/>
      <c r="BL225" s="1085"/>
      <c r="BM225" s="1085"/>
      <c r="BN225" s="1085"/>
      <c r="BO225" s="1085"/>
      <c r="BP225" s="1085"/>
      <c r="BQ225" s="1085"/>
      <c r="BR225" s="1085"/>
      <c r="BS225" s="1085"/>
      <c r="BT225" s="1085"/>
      <c r="BU225" s="1085"/>
      <c r="BV225" s="1085"/>
      <c r="BW225" s="1085"/>
      <c r="BX225" s="1085"/>
      <c r="BY225" s="1085"/>
      <c r="BZ225" s="1085"/>
      <c r="CA225" s="1085"/>
      <c r="CB225" s="1085"/>
      <c r="CC225" s="1085"/>
      <c r="CD225" s="1085"/>
      <c r="CE225" s="1085"/>
      <c r="CF225" s="1085"/>
      <c r="CG225" s="1085"/>
      <c r="CH225" s="1085"/>
      <c r="CI225" s="1086"/>
      <c r="CK225" s="1401"/>
    </row>
    <row r="226" spans="1:89" s="1400" customFormat="1">
      <c r="A226" s="1391"/>
      <c r="B226" s="913" t="s">
        <v>402</v>
      </c>
      <c r="C226" s="914" t="s">
        <v>403</v>
      </c>
      <c r="D226" s="915" t="s">
        <v>691</v>
      </c>
      <c r="E226" s="916" t="s">
        <v>146</v>
      </c>
      <c r="F226" s="917">
        <v>2</v>
      </c>
      <c r="G226" s="602"/>
      <c r="H226" s="602"/>
      <c r="I226" s="602"/>
      <c r="J226" s="602"/>
      <c r="K226" s="602"/>
      <c r="L226" s="602"/>
      <c r="M226" s="606"/>
      <c r="N226" s="606"/>
      <c r="O226" s="606"/>
      <c r="P226" s="606"/>
      <c r="Q226" s="606"/>
      <c r="R226" s="606"/>
      <c r="S226" s="606"/>
      <c r="T226" s="606"/>
      <c r="U226" s="606"/>
      <c r="V226" s="606"/>
      <c r="W226" s="606"/>
      <c r="X226" s="606"/>
      <c r="Y226" s="606"/>
      <c r="Z226" s="606"/>
      <c r="AA226" s="606"/>
      <c r="AB226" s="606"/>
      <c r="AC226" s="606"/>
      <c r="AD226" s="606"/>
      <c r="AE226" s="606"/>
      <c r="AF226" s="606"/>
      <c r="AG226" s="606"/>
      <c r="AH226" s="606"/>
      <c r="AI226" s="606"/>
      <c r="AJ226" s="606"/>
      <c r="AK226" s="606"/>
      <c r="AL226" s="606"/>
      <c r="AM226" s="606"/>
      <c r="AN226" s="606"/>
      <c r="AO226" s="606"/>
      <c r="AP226" s="606"/>
      <c r="AQ226" s="606"/>
      <c r="AR226" s="606"/>
      <c r="AS226" s="606"/>
      <c r="AT226" s="606"/>
      <c r="AU226" s="606"/>
      <c r="AV226" s="606"/>
      <c r="AW226" s="606"/>
      <c r="AX226" s="606"/>
      <c r="AY226" s="606"/>
      <c r="AZ226" s="606"/>
      <c r="BA226" s="606"/>
      <c r="BB226" s="606"/>
      <c r="BC226" s="606"/>
      <c r="BD226" s="606"/>
      <c r="BE226" s="606"/>
      <c r="BF226" s="606"/>
      <c r="BG226" s="606"/>
      <c r="BH226" s="606"/>
      <c r="BI226" s="606"/>
      <c r="BJ226" s="606"/>
      <c r="BK226" s="606"/>
      <c r="BL226" s="606"/>
      <c r="BM226" s="606"/>
      <c r="BN226" s="606"/>
      <c r="BO226" s="606"/>
      <c r="BP226" s="606"/>
      <c r="BQ226" s="606"/>
      <c r="BR226" s="606"/>
      <c r="BS226" s="606"/>
      <c r="BT226" s="606"/>
      <c r="BU226" s="606"/>
      <c r="BV226" s="606"/>
      <c r="BW226" s="606"/>
      <c r="BX226" s="606"/>
      <c r="BY226" s="606"/>
      <c r="BZ226" s="606"/>
      <c r="CA226" s="606"/>
      <c r="CB226" s="606"/>
      <c r="CC226" s="606"/>
      <c r="CD226" s="606"/>
      <c r="CE226" s="606"/>
      <c r="CF226" s="606"/>
      <c r="CG226" s="606"/>
      <c r="CH226" s="606"/>
      <c r="CI226" s="607"/>
      <c r="CK226" s="1401"/>
    </row>
    <row r="227" spans="1:89" s="1400" customFormat="1">
      <c r="A227" s="1391"/>
      <c r="B227" s="913" t="s">
        <v>404</v>
      </c>
      <c r="C227" s="914" t="s">
        <v>405</v>
      </c>
      <c r="D227" s="915" t="s">
        <v>691</v>
      </c>
      <c r="E227" s="916" t="s">
        <v>146</v>
      </c>
      <c r="F227" s="917">
        <v>2</v>
      </c>
      <c r="G227" s="602"/>
      <c r="H227" s="602"/>
      <c r="I227" s="602"/>
      <c r="J227" s="602"/>
      <c r="K227" s="602"/>
      <c r="L227" s="602"/>
      <c r="M227" s="606"/>
      <c r="N227" s="606"/>
      <c r="O227" s="606"/>
      <c r="P227" s="606"/>
      <c r="Q227" s="606"/>
      <c r="R227" s="606"/>
      <c r="S227" s="606"/>
      <c r="T227" s="606"/>
      <c r="U227" s="606"/>
      <c r="V227" s="606"/>
      <c r="W227" s="606"/>
      <c r="X227" s="606"/>
      <c r="Y227" s="606"/>
      <c r="Z227" s="606"/>
      <c r="AA227" s="606"/>
      <c r="AB227" s="606"/>
      <c r="AC227" s="606"/>
      <c r="AD227" s="606"/>
      <c r="AE227" s="606"/>
      <c r="AF227" s="606"/>
      <c r="AG227" s="606"/>
      <c r="AH227" s="606"/>
      <c r="AI227" s="606"/>
      <c r="AJ227" s="606"/>
      <c r="AK227" s="606"/>
      <c r="AL227" s="606"/>
      <c r="AM227" s="606"/>
      <c r="AN227" s="606"/>
      <c r="AO227" s="606"/>
      <c r="AP227" s="606"/>
      <c r="AQ227" s="606"/>
      <c r="AR227" s="606"/>
      <c r="AS227" s="606"/>
      <c r="AT227" s="606"/>
      <c r="AU227" s="606"/>
      <c r="AV227" s="606"/>
      <c r="AW227" s="606"/>
      <c r="AX227" s="606"/>
      <c r="AY227" s="606"/>
      <c r="AZ227" s="606"/>
      <c r="BA227" s="606"/>
      <c r="BB227" s="606"/>
      <c r="BC227" s="606"/>
      <c r="BD227" s="606"/>
      <c r="BE227" s="606"/>
      <c r="BF227" s="606"/>
      <c r="BG227" s="606"/>
      <c r="BH227" s="606"/>
      <c r="BI227" s="606"/>
      <c r="BJ227" s="606"/>
      <c r="BK227" s="606"/>
      <c r="BL227" s="606"/>
      <c r="BM227" s="606"/>
      <c r="BN227" s="606"/>
      <c r="BO227" s="606"/>
      <c r="BP227" s="606"/>
      <c r="BQ227" s="606"/>
      <c r="BR227" s="606"/>
      <c r="BS227" s="606"/>
      <c r="BT227" s="606"/>
      <c r="BU227" s="606"/>
      <c r="BV227" s="606"/>
      <c r="BW227" s="606"/>
      <c r="BX227" s="606"/>
      <c r="BY227" s="606"/>
      <c r="BZ227" s="606"/>
      <c r="CA227" s="606"/>
      <c r="CB227" s="606"/>
      <c r="CC227" s="606"/>
      <c r="CD227" s="606"/>
      <c r="CE227" s="606"/>
      <c r="CF227" s="606"/>
      <c r="CG227" s="606"/>
      <c r="CH227" s="606"/>
      <c r="CI227" s="607"/>
      <c r="CK227" s="1401"/>
    </row>
    <row r="228" spans="1:89" s="1402" customFormat="1">
      <c r="A228" s="1391"/>
      <c r="B228" s="913" t="s">
        <v>406</v>
      </c>
      <c r="C228" s="914" t="s">
        <v>407</v>
      </c>
      <c r="D228" s="915" t="s">
        <v>691</v>
      </c>
      <c r="E228" s="916" t="s">
        <v>146</v>
      </c>
      <c r="F228" s="917">
        <v>2</v>
      </c>
      <c r="G228" s="602"/>
      <c r="H228" s="602"/>
      <c r="I228" s="602"/>
      <c r="J228" s="602"/>
      <c r="K228" s="602"/>
      <c r="L228" s="602"/>
      <c r="M228" s="606"/>
      <c r="N228" s="606"/>
      <c r="O228" s="606"/>
      <c r="P228" s="606"/>
      <c r="Q228" s="606"/>
      <c r="R228" s="606"/>
      <c r="S228" s="606"/>
      <c r="T228" s="606"/>
      <c r="U228" s="606"/>
      <c r="V228" s="606"/>
      <c r="W228" s="606"/>
      <c r="X228" s="606"/>
      <c r="Y228" s="606"/>
      <c r="Z228" s="606"/>
      <c r="AA228" s="606"/>
      <c r="AB228" s="606"/>
      <c r="AC228" s="606"/>
      <c r="AD228" s="606"/>
      <c r="AE228" s="606"/>
      <c r="AF228" s="606"/>
      <c r="AG228" s="606"/>
      <c r="AH228" s="606"/>
      <c r="AI228" s="606"/>
      <c r="AJ228" s="606"/>
      <c r="AK228" s="606"/>
      <c r="AL228" s="606"/>
      <c r="AM228" s="606"/>
      <c r="AN228" s="606"/>
      <c r="AO228" s="606"/>
      <c r="AP228" s="606"/>
      <c r="AQ228" s="606"/>
      <c r="AR228" s="606"/>
      <c r="AS228" s="606"/>
      <c r="AT228" s="606"/>
      <c r="AU228" s="606"/>
      <c r="AV228" s="606"/>
      <c r="AW228" s="606"/>
      <c r="AX228" s="606"/>
      <c r="AY228" s="606"/>
      <c r="AZ228" s="606"/>
      <c r="BA228" s="606"/>
      <c r="BB228" s="606"/>
      <c r="BC228" s="606"/>
      <c r="BD228" s="606"/>
      <c r="BE228" s="606"/>
      <c r="BF228" s="606"/>
      <c r="BG228" s="606"/>
      <c r="BH228" s="606"/>
      <c r="BI228" s="606"/>
      <c r="BJ228" s="606"/>
      <c r="BK228" s="606"/>
      <c r="BL228" s="606"/>
      <c r="BM228" s="606"/>
      <c r="BN228" s="606"/>
      <c r="BO228" s="606"/>
      <c r="BP228" s="606"/>
      <c r="BQ228" s="606"/>
      <c r="BR228" s="606"/>
      <c r="BS228" s="606"/>
      <c r="BT228" s="606"/>
      <c r="BU228" s="606"/>
      <c r="BV228" s="606"/>
      <c r="BW228" s="606"/>
      <c r="BX228" s="606"/>
      <c r="BY228" s="606"/>
      <c r="BZ228" s="606"/>
      <c r="CA228" s="606"/>
      <c r="CB228" s="606"/>
      <c r="CC228" s="606"/>
      <c r="CD228" s="606"/>
      <c r="CE228" s="606"/>
      <c r="CF228" s="606"/>
      <c r="CG228" s="606"/>
      <c r="CH228" s="606"/>
      <c r="CI228" s="607"/>
      <c r="CK228" s="1403"/>
    </row>
    <row r="229" spans="1:89" s="1400" customFormat="1" ht="28.5">
      <c r="A229" s="1391"/>
      <c r="B229" s="913" t="s">
        <v>408</v>
      </c>
      <c r="C229" s="914" t="s">
        <v>409</v>
      </c>
      <c r="D229" s="915" t="s">
        <v>79</v>
      </c>
      <c r="E229" s="916" t="s">
        <v>285</v>
      </c>
      <c r="F229" s="917">
        <v>1</v>
      </c>
      <c r="G229" s="630"/>
      <c r="H229" s="630"/>
      <c r="I229" s="630"/>
      <c r="J229" s="630"/>
      <c r="K229" s="630"/>
      <c r="L229" s="630"/>
      <c r="M229" s="631"/>
      <c r="N229" s="631"/>
      <c r="O229" s="631"/>
      <c r="P229" s="631"/>
      <c r="Q229" s="631"/>
      <c r="R229" s="631"/>
      <c r="S229" s="631"/>
      <c r="T229" s="631"/>
      <c r="U229" s="631"/>
      <c r="V229" s="631"/>
      <c r="W229" s="631"/>
      <c r="X229" s="631"/>
      <c r="Y229" s="631"/>
      <c r="Z229" s="631"/>
      <c r="AA229" s="631"/>
      <c r="AB229" s="631"/>
      <c r="AC229" s="631"/>
      <c r="AD229" s="631"/>
      <c r="AE229" s="631"/>
      <c r="AF229" s="631"/>
      <c r="AG229" s="631"/>
      <c r="AH229" s="631"/>
      <c r="AI229" s="631"/>
      <c r="AJ229" s="631"/>
      <c r="AK229" s="631"/>
      <c r="AL229" s="631"/>
      <c r="AM229" s="631"/>
      <c r="AN229" s="631"/>
      <c r="AO229" s="631"/>
      <c r="AP229" s="631"/>
      <c r="AQ229" s="631"/>
      <c r="AR229" s="631"/>
      <c r="AS229" s="631"/>
      <c r="AT229" s="631"/>
      <c r="AU229" s="631"/>
      <c r="AV229" s="631"/>
      <c r="AW229" s="631"/>
      <c r="AX229" s="631"/>
      <c r="AY229" s="631"/>
      <c r="AZ229" s="631"/>
      <c r="BA229" s="631"/>
      <c r="BB229" s="631"/>
      <c r="BC229" s="631"/>
      <c r="BD229" s="631"/>
      <c r="BE229" s="631"/>
      <c r="BF229" s="631"/>
      <c r="BG229" s="631"/>
      <c r="BH229" s="631"/>
      <c r="BI229" s="631"/>
      <c r="BJ229" s="631"/>
      <c r="BK229" s="631"/>
      <c r="BL229" s="631"/>
      <c r="BM229" s="631"/>
      <c r="BN229" s="631"/>
      <c r="BO229" s="631"/>
      <c r="BP229" s="631"/>
      <c r="BQ229" s="631"/>
      <c r="BR229" s="631"/>
      <c r="BS229" s="631"/>
      <c r="BT229" s="631"/>
      <c r="BU229" s="631"/>
      <c r="BV229" s="631"/>
      <c r="BW229" s="631"/>
      <c r="BX229" s="631"/>
      <c r="BY229" s="631"/>
      <c r="BZ229" s="631"/>
      <c r="CA229" s="631"/>
      <c r="CB229" s="631"/>
      <c r="CC229" s="631"/>
      <c r="CD229" s="631"/>
      <c r="CE229" s="631"/>
      <c r="CF229" s="631"/>
      <c r="CG229" s="631"/>
      <c r="CH229" s="631"/>
      <c r="CI229" s="632"/>
      <c r="CK229" s="1401"/>
    </row>
    <row r="230" spans="1:89" s="1400" customFormat="1" ht="28.5">
      <c r="A230" s="1391"/>
      <c r="B230" s="913" t="s">
        <v>410</v>
      </c>
      <c r="C230" s="914" t="s">
        <v>411</v>
      </c>
      <c r="D230" s="915" t="s">
        <v>412</v>
      </c>
      <c r="E230" s="916" t="s">
        <v>146</v>
      </c>
      <c r="F230" s="917">
        <v>2</v>
      </c>
      <c r="G230" s="633">
        <f>G229*(G224+SUM(G226:G228)-SUM(G236:G239))</f>
        <v>0</v>
      </c>
      <c r="H230" s="633">
        <f t="shared" ref="H230:BS230" si="107">H229*(SUM(H224:H228)-SUM(H236:H239))</f>
        <v>0</v>
      </c>
      <c r="I230" s="633">
        <f t="shared" si="107"/>
        <v>0</v>
      </c>
      <c r="J230" s="633">
        <f t="shared" si="107"/>
        <v>0</v>
      </c>
      <c r="K230" s="633">
        <f t="shared" si="107"/>
        <v>0</v>
      </c>
      <c r="L230" s="633">
        <f t="shared" si="107"/>
        <v>0</v>
      </c>
      <c r="M230" s="633">
        <f t="shared" si="107"/>
        <v>0</v>
      </c>
      <c r="N230" s="633">
        <f t="shared" si="107"/>
        <v>0</v>
      </c>
      <c r="O230" s="633">
        <f t="shared" si="107"/>
        <v>0</v>
      </c>
      <c r="P230" s="633">
        <f t="shared" si="107"/>
        <v>0</v>
      </c>
      <c r="Q230" s="633">
        <f t="shared" si="107"/>
        <v>0</v>
      </c>
      <c r="R230" s="633">
        <f t="shared" si="107"/>
        <v>0</v>
      </c>
      <c r="S230" s="633">
        <f t="shared" si="107"/>
        <v>0</v>
      </c>
      <c r="T230" s="633">
        <f t="shared" si="107"/>
        <v>0</v>
      </c>
      <c r="U230" s="633">
        <f t="shared" si="107"/>
        <v>0</v>
      </c>
      <c r="V230" s="633">
        <f t="shared" si="107"/>
        <v>0</v>
      </c>
      <c r="W230" s="633">
        <f t="shared" si="107"/>
        <v>0</v>
      </c>
      <c r="X230" s="633">
        <f t="shared" si="107"/>
        <v>0</v>
      </c>
      <c r="Y230" s="633">
        <f t="shared" si="107"/>
        <v>0</v>
      </c>
      <c r="Z230" s="633">
        <f t="shared" si="107"/>
        <v>0</v>
      </c>
      <c r="AA230" s="633">
        <f t="shared" si="107"/>
        <v>0</v>
      </c>
      <c r="AB230" s="633">
        <f t="shared" si="107"/>
        <v>0</v>
      </c>
      <c r="AC230" s="633">
        <f t="shared" si="107"/>
        <v>0</v>
      </c>
      <c r="AD230" s="633">
        <f t="shared" si="107"/>
        <v>0</v>
      </c>
      <c r="AE230" s="633">
        <f t="shared" si="107"/>
        <v>0</v>
      </c>
      <c r="AF230" s="633">
        <f t="shared" si="107"/>
        <v>0</v>
      </c>
      <c r="AG230" s="633">
        <f t="shared" si="107"/>
        <v>0</v>
      </c>
      <c r="AH230" s="633">
        <f t="shared" si="107"/>
        <v>0</v>
      </c>
      <c r="AI230" s="633">
        <f t="shared" si="107"/>
        <v>0</v>
      </c>
      <c r="AJ230" s="633">
        <f t="shared" si="107"/>
        <v>0</v>
      </c>
      <c r="AK230" s="633">
        <f t="shared" si="107"/>
        <v>0</v>
      </c>
      <c r="AL230" s="633">
        <f t="shared" si="107"/>
        <v>0</v>
      </c>
      <c r="AM230" s="633">
        <f t="shared" si="107"/>
        <v>0</v>
      </c>
      <c r="AN230" s="633">
        <f t="shared" si="107"/>
        <v>0</v>
      </c>
      <c r="AO230" s="633">
        <f t="shared" si="107"/>
        <v>0</v>
      </c>
      <c r="AP230" s="633">
        <f t="shared" si="107"/>
        <v>0</v>
      </c>
      <c r="AQ230" s="633">
        <f t="shared" si="107"/>
        <v>0</v>
      </c>
      <c r="AR230" s="633">
        <f t="shared" si="107"/>
        <v>0</v>
      </c>
      <c r="AS230" s="633">
        <f t="shared" si="107"/>
        <v>0</v>
      </c>
      <c r="AT230" s="633">
        <f t="shared" si="107"/>
        <v>0</v>
      </c>
      <c r="AU230" s="633">
        <f t="shared" si="107"/>
        <v>0</v>
      </c>
      <c r="AV230" s="633">
        <f t="shared" si="107"/>
        <v>0</v>
      </c>
      <c r="AW230" s="633">
        <f t="shared" si="107"/>
        <v>0</v>
      </c>
      <c r="AX230" s="633">
        <f t="shared" si="107"/>
        <v>0</v>
      </c>
      <c r="AY230" s="633">
        <f t="shared" si="107"/>
        <v>0</v>
      </c>
      <c r="AZ230" s="633">
        <f t="shared" si="107"/>
        <v>0</v>
      </c>
      <c r="BA230" s="633">
        <f t="shared" si="107"/>
        <v>0</v>
      </c>
      <c r="BB230" s="633">
        <f t="shared" si="107"/>
        <v>0</v>
      </c>
      <c r="BC230" s="633">
        <f t="shared" si="107"/>
        <v>0</v>
      </c>
      <c r="BD230" s="633">
        <f t="shared" si="107"/>
        <v>0</v>
      </c>
      <c r="BE230" s="633">
        <f t="shared" si="107"/>
        <v>0</v>
      </c>
      <c r="BF230" s="633">
        <f t="shared" si="107"/>
        <v>0</v>
      </c>
      <c r="BG230" s="633">
        <f t="shared" si="107"/>
        <v>0</v>
      </c>
      <c r="BH230" s="633">
        <f t="shared" si="107"/>
        <v>0</v>
      </c>
      <c r="BI230" s="633">
        <f t="shared" si="107"/>
        <v>0</v>
      </c>
      <c r="BJ230" s="633">
        <f t="shared" si="107"/>
        <v>0</v>
      </c>
      <c r="BK230" s="633">
        <f t="shared" si="107"/>
        <v>0</v>
      </c>
      <c r="BL230" s="633">
        <f t="shared" si="107"/>
        <v>0</v>
      </c>
      <c r="BM230" s="633">
        <f t="shared" si="107"/>
        <v>0</v>
      </c>
      <c r="BN230" s="633">
        <f t="shared" si="107"/>
        <v>0</v>
      </c>
      <c r="BO230" s="633">
        <f t="shared" si="107"/>
        <v>0</v>
      </c>
      <c r="BP230" s="633">
        <f t="shared" si="107"/>
        <v>0</v>
      </c>
      <c r="BQ230" s="633">
        <f t="shared" si="107"/>
        <v>0</v>
      </c>
      <c r="BR230" s="633">
        <f t="shared" si="107"/>
        <v>0</v>
      </c>
      <c r="BS230" s="633">
        <f t="shared" si="107"/>
        <v>0</v>
      </c>
      <c r="BT230" s="633">
        <f t="shared" ref="BT230:CI230" si="108">BT229*(SUM(BT224:BT228)-SUM(BT236:BT239))</f>
        <v>0</v>
      </c>
      <c r="BU230" s="633">
        <f t="shared" si="108"/>
        <v>0</v>
      </c>
      <c r="BV230" s="633">
        <f t="shared" si="108"/>
        <v>0</v>
      </c>
      <c r="BW230" s="633">
        <f t="shared" si="108"/>
        <v>0</v>
      </c>
      <c r="BX230" s="633">
        <f t="shared" si="108"/>
        <v>0</v>
      </c>
      <c r="BY230" s="633">
        <f t="shared" si="108"/>
        <v>0</v>
      </c>
      <c r="BZ230" s="633">
        <f t="shared" si="108"/>
        <v>0</v>
      </c>
      <c r="CA230" s="633">
        <f t="shared" si="108"/>
        <v>0</v>
      </c>
      <c r="CB230" s="633">
        <f t="shared" si="108"/>
        <v>0</v>
      </c>
      <c r="CC230" s="633">
        <f t="shared" si="108"/>
        <v>0</v>
      </c>
      <c r="CD230" s="633">
        <f t="shared" si="108"/>
        <v>0</v>
      </c>
      <c r="CE230" s="633">
        <f t="shared" si="108"/>
        <v>0</v>
      </c>
      <c r="CF230" s="633">
        <f t="shared" si="108"/>
        <v>0</v>
      </c>
      <c r="CG230" s="633">
        <f t="shared" si="108"/>
        <v>0</v>
      </c>
      <c r="CH230" s="633">
        <f t="shared" si="108"/>
        <v>0</v>
      </c>
      <c r="CI230" s="633">
        <f t="shared" si="108"/>
        <v>0</v>
      </c>
      <c r="CK230" s="1401"/>
    </row>
    <row r="231" spans="1:89" s="1400" customFormat="1">
      <c r="A231" s="1391"/>
      <c r="B231" s="913" t="s">
        <v>413</v>
      </c>
      <c r="C231" s="918" t="s">
        <v>215</v>
      </c>
      <c r="D231" s="919" t="s">
        <v>414</v>
      </c>
      <c r="E231" s="920" t="s">
        <v>149</v>
      </c>
      <c r="F231" s="921">
        <v>1</v>
      </c>
      <c r="G231" s="639" t="e">
        <f>(((G227-G238))*1000000)/((G260)*1000)</f>
        <v>#DIV/0!</v>
      </c>
      <c r="H231" s="639" t="e">
        <f t="shared" ref="H231:BS232" si="109">(((H227-H238))*1000000)/((H260)*1000)</f>
        <v>#DIV/0!</v>
      </c>
      <c r="I231" s="639" t="e">
        <f t="shared" si="109"/>
        <v>#DIV/0!</v>
      </c>
      <c r="J231" s="639" t="e">
        <f t="shared" si="109"/>
        <v>#DIV/0!</v>
      </c>
      <c r="K231" s="639" t="e">
        <f t="shared" si="109"/>
        <v>#DIV/0!</v>
      </c>
      <c r="L231" s="639" t="e">
        <f t="shared" si="109"/>
        <v>#DIV/0!</v>
      </c>
      <c r="M231" s="640" t="e">
        <f t="shared" si="109"/>
        <v>#DIV/0!</v>
      </c>
      <c r="N231" s="640" t="e">
        <f t="shared" si="109"/>
        <v>#DIV/0!</v>
      </c>
      <c r="O231" s="640" t="e">
        <f t="shared" si="109"/>
        <v>#DIV/0!</v>
      </c>
      <c r="P231" s="640" t="e">
        <f t="shared" si="109"/>
        <v>#DIV/0!</v>
      </c>
      <c r="Q231" s="640" t="e">
        <f t="shared" si="109"/>
        <v>#DIV/0!</v>
      </c>
      <c r="R231" s="640" t="e">
        <f t="shared" si="109"/>
        <v>#DIV/0!</v>
      </c>
      <c r="S231" s="640" t="e">
        <f t="shared" si="109"/>
        <v>#DIV/0!</v>
      </c>
      <c r="T231" s="640" t="e">
        <f t="shared" si="109"/>
        <v>#DIV/0!</v>
      </c>
      <c r="U231" s="640" t="e">
        <f t="shared" si="109"/>
        <v>#DIV/0!</v>
      </c>
      <c r="V231" s="640" t="e">
        <f t="shared" si="109"/>
        <v>#DIV/0!</v>
      </c>
      <c r="W231" s="640" t="e">
        <f t="shared" si="109"/>
        <v>#DIV/0!</v>
      </c>
      <c r="X231" s="640" t="e">
        <f t="shared" si="109"/>
        <v>#DIV/0!</v>
      </c>
      <c r="Y231" s="640" t="e">
        <f t="shared" si="109"/>
        <v>#DIV/0!</v>
      </c>
      <c r="Z231" s="640" t="e">
        <f t="shared" si="109"/>
        <v>#DIV/0!</v>
      </c>
      <c r="AA231" s="640" t="e">
        <f t="shared" si="109"/>
        <v>#DIV/0!</v>
      </c>
      <c r="AB231" s="640" t="e">
        <f t="shared" si="109"/>
        <v>#DIV/0!</v>
      </c>
      <c r="AC231" s="640" t="e">
        <f t="shared" si="109"/>
        <v>#DIV/0!</v>
      </c>
      <c r="AD231" s="640" t="e">
        <f t="shared" si="109"/>
        <v>#DIV/0!</v>
      </c>
      <c r="AE231" s="640" t="e">
        <f t="shared" si="109"/>
        <v>#DIV/0!</v>
      </c>
      <c r="AF231" s="640" t="e">
        <f t="shared" si="109"/>
        <v>#DIV/0!</v>
      </c>
      <c r="AG231" s="640" t="e">
        <f t="shared" si="109"/>
        <v>#DIV/0!</v>
      </c>
      <c r="AH231" s="640" t="e">
        <f t="shared" si="109"/>
        <v>#DIV/0!</v>
      </c>
      <c r="AI231" s="640" t="e">
        <f t="shared" si="109"/>
        <v>#DIV/0!</v>
      </c>
      <c r="AJ231" s="640" t="e">
        <f t="shared" si="109"/>
        <v>#DIV/0!</v>
      </c>
      <c r="AK231" s="640" t="e">
        <f t="shared" si="109"/>
        <v>#DIV/0!</v>
      </c>
      <c r="AL231" s="640" t="e">
        <f t="shared" si="109"/>
        <v>#DIV/0!</v>
      </c>
      <c r="AM231" s="640" t="e">
        <f t="shared" si="109"/>
        <v>#DIV/0!</v>
      </c>
      <c r="AN231" s="640" t="e">
        <f t="shared" si="109"/>
        <v>#DIV/0!</v>
      </c>
      <c r="AO231" s="640" t="e">
        <f t="shared" si="109"/>
        <v>#DIV/0!</v>
      </c>
      <c r="AP231" s="640" t="e">
        <f t="shared" si="109"/>
        <v>#DIV/0!</v>
      </c>
      <c r="AQ231" s="640" t="e">
        <f t="shared" si="109"/>
        <v>#DIV/0!</v>
      </c>
      <c r="AR231" s="640" t="e">
        <f t="shared" si="109"/>
        <v>#DIV/0!</v>
      </c>
      <c r="AS231" s="640" t="e">
        <f t="shared" si="109"/>
        <v>#DIV/0!</v>
      </c>
      <c r="AT231" s="640" t="e">
        <f t="shared" si="109"/>
        <v>#DIV/0!</v>
      </c>
      <c r="AU231" s="640" t="e">
        <f t="shared" si="109"/>
        <v>#DIV/0!</v>
      </c>
      <c r="AV231" s="640" t="e">
        <f t="shared" si="109"/>
        <v>#DIV/0!</v>
      </c>
      <c r="AW231" s="640" t="e">
        <f t="shared" si="109"/>
        <v>#DIV/0!</v>
      </c>
      <c r="AX231" s="640" t="e">
        <f t="shared" si="109"/>
        <v>#DIV/0!</v>
      </c>
      <c r="AY231" s="640" t="e">
        <f t="shared" si="109"/>
        <v>#DIV/0!</v>
      </c>
      <c r="AZ231" s="640" t="e">
        <f t="shared" si="109"/>
        <v>#DIV/0!</v>
      </c>
      <c r="BA231" s="640" t="e">
        <f t="shared" si="109"/>
        <v>#DIV/0!</v>
      </c>
      <c r="BB231" s="640" t="e">
        <f t="shared" si="109"/>
        <v>#DIV/0!</v>
      </c>
      <c r="BC231" s="640" t="e">
        <f t="shared" si="109"/>
        <v>#DIV/0!</v>
      </c>
      <c r="BD231" s="640" t="e">
        <f t="shared" si="109"/>
        <v>#DIV/0!</v>
      </c>
      <c r="BE231" s="640" t="e">
        <f t="shared" si="109"/>
        <v>#DIV/0!</v>
      </c>
      <c r="BF231" s="640" t="e">
        <f t="shared" si="109"/>
        <v>#DIV/0!</v>
      </c>
      <c r="BG231" s="640" t="e">
        <f t="shared" si="109"/>
        <v>#DIV/0!</v>
      </c>
      <c r="BH231" s="640" t="e">
        <f t="shared" si="109"/>
        <v>#DIV/0!</v>
      </c>
      <c r="BI231" s="640" t="e">
        <f t="shared" si="109"/>
        <v>#DIV/0!</v>
      </c>
      <c r="BJ231" s="640" t="e">
        <f t="shared" si="109"/>
        <v>#DIV/0!</v>
      </c>
      <c r="BK231" s="640" t="e">
        <f t="shared" si="109"/>
        <v>#DIV/0!</v>
      </c>
      <c r="BL231" s="640" t="e">
        <f t="shared" si="109"/>
        <v>#DIV/0!</v>
      </c>
      <c r="BM231" s="640" t="e">
        <f t="shared" si="109"/>
        <v>#DIV/0!</v>
      </c>
      <c r="BN231" s="640" t="e">
        <f t="shared" si="109"/>
        <v>#DIV/0!</v>
      </c>
      <c r="BO231" s="640" t="e">
        <f t="shared" si="109"/>
        <v>#DIV/0!</v>
      </c>
      <c r="BP231" s="640" t="e">
        <f t="shared" si="109"/>
        <v>#DIV/0!</v>
      </c>
      <c r="BQ231" s="640" t="e">
        <f t="shared" si="109"/>
        <v>#DIV/0!</v>
      </c>
      <c r="BR231" s="640" t="e">
        <f t="shared" si="109"/>
        <v>#DIV/0!</v>
      </c>
      <c r="BS231" s="640" t="e">
        <f t="shared" si="109"/>
        <v>#DIV/0!</v>
      </c>
      <c r="BT231" s="640" t="e">
        <f t="shared" ref="BT231:CI232" si="110">(((BT227-BT238))*1000000)/((BT260)*1000)</f>
        <v>#DIV/0!</v>
      </c>
      <c r="BU231" s="640" t="e">
        <f t="shared" si="110"/>
        <v>#DIV/0!</v>
      </c>
      <c r="BV231" s="640" t="e">
        <f t="shared" si="110"/>
        <v>#DIV/0!</v>
      </c>
      <c r="BW231" s="640" t="e">
        <f t="shared" si="110"/>
        <v>#DIV/0!</v>
      </c>
      <c r="BX231" s="640" t="e">
        <f t="shared" si="110"/>
        <v>#DIV/0!</v>
      </c>
      <c r="BY231" s="640" t="e">
        <f t="shared" si="110"/>
        <v>#DIV/0!</v>
      </c>
      <c r="BZ231" s="640" t="e">
        <f t="shared" si="110"/>
        <v>#DIV/0!</v>
      </c>
      <c r="CA231" s="640" t="e">
        <f t="shared" si="110"/>
        <v>#DIV/0!</v>
      </c>
      <c r="CB231" s="640" t="e">
        <f t="shared" si="110"/>
        <v>#DIV/0!</v>
      </c>
      <c r="CC231" s="640" t="e">
        <f t="shared" si="110"/>
        <v>#DIV/0!</v>
      </c>
      <c r="CD231" s="640" t="e">
        <f t="shared" si="110"/>
        <v>#DIV/0!</v>
      </c>
      <c r="CE231" s="640" t="e">
        <f t="shared" si="110"/>
        <v>#DIV/0!</v>
      </c>
      <c r="CF231" s="640" t="e">
        <f t="shared" si="110"/>
        <v>#DIV/0!</v>
      </c>
      <c r="CG231" s="640" t="e">
        <f t="shared" si="110"/>
        <v>#DIV/0!</v>
      </c>
      <c r="CH231" s="640" t="e">
        <f t="shared" si="110"/>
        <v>#DIV/0!</v>
      </c>
      <c r="CI231" s="634" t="e">
        <f t="shared" si="110"/>
        <v>#DIV/0!</v>
      </c>
      <c r="CK231" s="1401"/>
    </row>
    <row r="232" spans="1:89" s="1400" customFormat="1">
      <c r="A232" s="1391"/>
      <c r="B232" s="913" t="s">
        <v>415</v>
      </c>
      <c r="C232" s="918" t="s">
        <v>234</v>
      </c>
      <c r="D232" s="919" t="s">
        <v>416</v>
      </c>
      <c r="E232" s="920" t="s">
        <v>149</v>
      </c>
      <c r="F232" s="921">
        <v>1</v>
      </c>
      <c r="G232" s="639" t="e">
        <f>(((G228-G239))*1000000)/((G261)*1000)</f>
        <v>#DIV/0!</v>
      </c>
      <c r="H232" s="639" t="e">
        <f t="shared" si="109"/>
        <v>#DIV/0!</v>
      </c>
      <c r="I232" s="639" t="e">
        <f t="shared" si="109"/>
        <v>#DIV/0!</v>
      </c>
      <c r="J232" s="639" t="e">
        <f t="shared" si="109"/>
        <v>#DIV/0!</v>
      </c>
      <c r="K232" s="639" t="e">
        <f t="shared" si="109"/>
        <v>#DIV/0!</v>
      </c>
      <c r="L232" s="639" t="e">
        <f t="shared" si="109"/>
        <v>#DIV/0!</v>
      </c>
      <c r="M232" s="640" t="e">
        <f t="shared" si="109"/>
        <v>#DIV/0!</v>
      </c>
      <c r="N232" s="640" t="e">
        <f t="shared" si="109"/>
        <v>#DIV/0!</v>
      </c>
      <c r="O232" s="640" t="e">
        <f t="shared" si="109"/>
        <v>#DIV/0!</v>
      </c>
      <c r="P232" s="640" t="e">
        <f t="shared" si="109"/>
        <v>#DIV/0!</v>
      </c>
      <c r="Q232" s="640" t="e">
        <f t="shared" si="109"/>
        <v>#DIV/0!</v>
      </c>
      <c r="R232" s="640" t="e">
        <f t="shared" si="109"/>
        <v>#DIV/0!</v>
      </c>
      <c r="S232" s="640" t="e">
        <f t="shared" si="109"/>
        <v>#DIV/0!</v>
      </c>
      <c r="T232" s="640" t="e">
        <f t="shared" si="109"/>
        <v>#DIV/0!</v>
      </c>
      <c r="U232" s="640" t="e">
        <f t="shared" si="109"/>
        <v>#DIV/0!</v>
      </c>
      <c r="V232" s="640" t="e">
        <f t="shared" si="109"/>
        <v>#DIV/0!</v>
      </c>
      <c r="W232" s="640" t="e">
        <f t="shared" si="109"/>
        <v>#DIV/0!</v>
      </c>
      <c r="X232" s="640" t="e">
        <f t="shared" si="109"/>
        <v>#DIV/0!</v>
      </c>
      <c r="Y232" s="640" t="e">
        <f t="shared" si="109"/>
        <v>#DIV/0!</v>
      </c>
      <c r="Z232" s="640" t="e">
        <f t="shared" si="109"/>
        <v>#DIV/0!</v>
      </c>
      <c r="AA232" s="640" t="e">
        <f t="shared" si="109"/>
        <v>#DIV/0!</v>
      </c>
      <c r="AB232" s="640" t="e">
        <f t="shared" si="109"/>
        <v>#DIV/0!</v>
      </c>
      <c r="AC232" s="640" t="e">
        <f t="shared" si="109"/>
        <v>#DIV/0!</v>
      </c>
      <c r="AD232" s="640" t="e">
        <f t="shared" si="109"/>
        <v>#DIV/0!</v>
      </c>
      <c r="AE232" s="640" t="e">
        <f t="shared" si="109"/>
        <v>#DIV/0!</v>
      </c>
      <c r="AF232" s="640" t="e">
        <f t="shared" si="109"/>
        <v>#DIV/0!</v>
      </c>
      <c r="AG232" s="640" t="e">
        <f t="shared" si="109"/>
        <v>#DIV/0!</v>
      </c>
      <c r="AH232" s="640" t="e">
        <f t="shared" si="109"/>
        <v>#DIV/0!</v>
      </c>
      <c r="AI232" s="640" t="e">
        <f t="shared" si="109"/>
        <v>#DIV/0!</v>
      </c>
      <c r="AJ232" s="640" t="e">
        <f t="shared" si="109"/>
        <v>#DIV/0!</v>
      </c>
      <c r="AK232" s="640" t="e">
        <f t="shared" si="109"/>
        <v>#DIV/0!</v>
      </c>
      <c r="AL232" s="640" t="e">
        <f t="shared" si="109"/>
        <v>#DIV/0!</v>
      </c>
      <c r="AM232" s="640" t="e">
        <f t="shared" si="109"/>
        <v>#DIV/0!</v>
      </c>
      <c r="AN232" s="640" t="e">
        <f t="shared" si="109"/>
        <v>#DIV/0!</v>
      </c>
      <c r="AO232" s="640" t="e">
        <f t="shared" si="109"/>
        <v>#DIV/0!</v>
      </c>
      <c r="AP232" s="640" t="e">
        <f t="shared" si="109"/>
        <v>#DIV/0!</v>
      </c>
      <c r="AQ232" s="640" t="e">
        <f t="shared" si="109"/>
        <v>#DIV/0!</v>
      </c>
      <c r="AR232" s="640" t="e">
        <f t="shared" si="109"/>
        <v>#DIV/0!</v>
      </c>
      <c r="AS232" s="640" t="e">
        <f t="shared" si="109"/>
        <v>#DIV/0!</v>
      </c>
      <c r="AT232" s="640" t="e">
        <f t="shared" si="109"/>
        <v>#DIV/0!</v>
      </c>
      <c r="AU232" s="640" t="e">
        <f t="shared" si="109"/>
        <v>#DIV/0!</v>
      </c>
      <c r="AV232" s="640" t="e">
        <f t="shared" si="109"/>
        <v>#DIV/0!</v>
      </c>
      <c r="AW232" s="640" t="e">
        <f t="shared" si="109"/>
        <v>#DIV/0!</v>
      </c>
      <c r="AX232" s="640" t="e">
        <f t="shared" si="109"/>
        <v>#DIV/0!</v>
      </c>
      <c r="AY232" s="640" t="e">
        <f t="shared" si="109"/>
        <v>#DIV/0!</v>
      </c>
      <c r="AZ232" s="640" t="e">
        <f t="shared" si="109"/>
        <v>#DIV/0!</v>
      </c>
      <c r="BA232" s="640" t="e">
        <f t="shared" si="109"/>
        <v>#DIV/0!</v>
      </c>
      <c r="BB232" s="640" t="e">
        <f t="shared" si="109"/>
        <v>#DIV/0!</v>
      </c>
      <c r="BC232" s="640" t="e">
        <f t="shared" si="109"/>
        <v>#DIV/0!</v>
      </c>
      <c r="BD232" s="640" t="e">
        <f t="shared" si="109"/>
        <v>#DIV/0!</v>
      </c>
      <c r="BE232" s="640" t="e">
        <f t="shared" si="109"/>
        <v>#DIV/0!</v>
      </c>
      <c r="BF232" s="640" t="e">
        <f t="shared" si="109"/>
        <v>#DIV/0!</v>
      </c>
      <c r="BG232" s="640" t="e">
        <f t="shared" si="109"/>
        <v>#DIV/0!</v>
      </c>
      <c r="BH232" s="640" t="e">
        <f t="shared" si="109"/>
        <v>#DIV/0!</v>
      </c>
      <c r="BI232" s="640" t="e">
        <f t="shared" si="109"/>
        <v>#DIV/0!</v>
      </c>
      <c r="BJ232" s="640" t="e">
        <f t="shared" si="109"/>
        <v>#DIV/0!</v>
      </c>
      <c r="BK232" s="640" t="e">
        <f t="shared" si="109"/>
        <v>#DIV/0!</v>
      </c>
      <c r="BL232" s="640" t="e">
        <f t="shared" si="109"/>
        <v>#DIV/0!</v>
      </c>
      <c r="BM232" s="640" t="e">
        <f t="shared" si="109"/>
        <v>#DIV/0!</v>
      </c>
      <c r="BN232" s="640" t="e">
        <f t="shared" si="109"/>
        <v>#DIV/0!</v>
      </c>
      <c r="BO232" s="640" t="e">
        <f t="shared" si="109"/>
        <v>#DIV/0!</v>
      </c>
      <c r="BP232" s="640" t="e">
        <f t="shared" si="109"/>
        <v>#DIV/0!</v>
      </c>
      <c r="BQ232" s="640" t="e">
        <f t="shared" si="109"/>
        <v>#DIV/0!</v>
      </c>
      <c r="BR232" s="640" t="e">
        <f t="shared" si="109"/>
        <v>#DIV/0!</v>
      </c>
      <c r="BS232" s="640" t="e">
        <f t="shared" si="109"/>
        <v>#DIV/0!</v>
      </c>
      <c r="BT232" s="640" t="e">
        <f t="shared" si="110"/>
        <v>#DIV/0!</v>
      </c>
      <c r="BU232" s="640" t="e">
        <f t="shared" si="110"/>
        <v>#DIV/0!</v>
      </c>
      <c r="BV232" s="640" t="e">
        <f t="shared" si="110"/>
        <v>#DIV/0!</v>
      </c>
      <c r="BW232" s="640" t="e">
        <f t="shared" si="110"/>
        <v>#DIV/0!</v>
      </c>
      <c r="BX232" s="640" t="e">
        <f t="shared" si="110"/>
        <v>#DIV/0!</v>
      </c>
      <c r="BY232" s="640" t="e">
        <f t="shared" si="110"/>
        <v>#DIV/0!</v>
      </c>
      <c r="BZ232" s="640" t="e">
        <f t="shared" si="110"/>
        <v>#DIV/0!</v>
      </c>
      <c r="CA232" s="640" t="e">
        <f t="shared" si="110"/>
        <v>#DIV/0!</v>
      </c>
      <c r="CB232" s="640" t="e">
        <f t="shared" si="110"/>
        <v>#DIV/0!</v>
      </c>
      <c r="CC232" s="640" t="e">
        <f t="shared" si="110"/>
        <v>#DIV/0!</v>
      </c>
      <c r="CD232" s="640" t="e">
        <f t="shared" si="110"/>
        <v>#DIV/0!</v>
      </c>
      <c r="CE232" s="640" t="e">
        <f t="shared" si="110"/>
        <v>#DIV/0!</v>
      </c>
      <c r="CF232" s="640" t="e">
        <f t="shared" si="110"/>
        <v>#DIV/0!</v>
      </c>
      <c r="CG232" s="640" t="e">
        <f t="shared" si="110"/>
        <v>#DIV/0!</v>
      </c>
      <c r="CH232" s="640" t="e">
        <f t="shared" si="110"/>
        <v>#DIV/0!</v>
      </c>
      <c r="CI232" s="634" t="e">
        <f t="shared" si="110"/>
        <v>#DIV/0!</v>
      </c>
      <c r="CK232" s="1401"/>
    </row>
    <row r="233" spans="1:89" s="1400" customFormat="1" ht="28.5">
      <c r="A233" s="1391"/>
      <c r="B233" s="913" t="s">
        <v>417</v>
      </c>
      <c r="C233" s="918" t="s">
        <v>148</v>
      </c>
      <c r="D233" s="919" t="s">
        <v>418</v>
      </c>
      <c r="E233" s="920" t="s">
        <v>149</v>
      </c>
      <c r="F233" s="921">
        <v>1</v>
      </c>
      <c r="G233" s="639" t="e">
        <f>(((G227-G238)+(G228-G239))*1000000)/((G260+G261)*1000)</f>
        <v>#DIV/0!</v>
      </c>
      <c r="H233" s="639" t="e">
        <f t="shared" ref="H233:BS233" si="111">(((H227-H238)+(H228-H239))*1000000)/((H260+H261)*1000)</f>
        <v>#DIV/0!</v>
      </c>
      <c r="I233" s="639" t="e">
        <f t="shared" si="111"/>
        <v>#DIV/0!</v>
      </c>
      <c r="J233" s="639" t="e">
        <f t="shared" si="111"/>
        <v>#DIV/0!</v>
      </c>
      <c r="K233" s="639" t="e">
        <f t="shared" si="111"/>
        <v>#DIV/0!</v>
      </c>
      <c r="L233" s="639" t="e">
        <f t="shared" si="111"/>
        <v>#DIV/0!</v>
      </c>
      <c r="M233" s="640" t="e">
        <f t="shared" si="111"/>
        <v>#DIV/0!</v>
      </c>
      <c r="N233" s="640" t="e">
        <f t="shared" si="111"/>
        <v>#DIV/0!</v>
      </c>
      <c r="O233" s="640" t="e">
        <f t="shared" si="111"/>
        <v>#DIV/0!</v>
      </c>
      <c r="P233" s="640" t="e">
        <f t="shared" si="111"/>
        <v>#DIV/0!</v>
      </c>
      <c r="Q233" s="640" t="e">
        <f t="shared" si="111"/>
        <v>#DIV/0!</v>
      </c>
      <c r="R233" s="640" t="e">
        <f t="shared" si="111"/>
        <v>#DIV/0!</v>
      </c>
      <c r="S233" s="640" t="e">
        <f t="shared" si="111"/>
        <v>#DIV/0!</v>
      </c>
      <c r="T233" s="640" t="e">
        <f t="shared" si="111"/>
        <v>#DIV/0!</v>
      </c>
      <c r="U233" s="640" t="e">
        <f t="shared" si="111"/>
        <v>#DIV/0!</v>
      </c>
      <c r="V233" s="640" t="e">
        <f t="shared" si="111"/>
        <v>#DIV/0!</v>
      </c>
      <c r="W233" s="640" t="e">
        <f t="shared" si="111"/>
        <v>#DIV/0!</v>
      </c>
      <c r="X233" s="640" t="e">
        <f t="shared" si="111"/>
        <v>#DIV/0!</v>
      </c>
      <c r="Y233" s="640" t="e">
        <f t="shared" si="111"/>
        <v>#DIV/0!</v>
      </c>
      <c r="Z233" s="640" t="e">
        <f t="shared" si="111"/>
        <v>#DIV/0!</v>
      </c>
      <c r="AA233" s="640" t="e">
        <f t="shared" si="111"/>
        <v>#DIV/0!</v>
      </c>
      <c r="AB233" s="640" t="e">
        <f t="shared" si="111"/>
        <v>#DIV/0!</v>
      </c>
      <c r="AC233" s="640" t="e">
        <f t="shared" si="111"/>
        <v>#DIV/0!</v>
      </c>
      <c r="AD233" s="640" t="e">
        <f t="shared" si="111"/>
        <v>#DIV/0!</v>
      </c>
      <c r="AE233" s="640" t="e">
        <f t="shared" si="111"/>
        <v>#DIV/0!</v>
      </c>
      <c r="AF233" s="640" t="e">
        <f t="shared" si="111"/>
        <v>#DIV/0!</v>
      </c>
      <c r="AG233" s="640" t="e">
        <f t="shared" si="111"/>
        <v>#DIV/0!</v>
      </c>
      <c r="AH233" s="640" t="e">
        <f t="shared" si="111"/>
        <v>#DIV/0!</v>
      </c>
      <c r="AI233" s="640" t="e">
        <f t="shared" si="111"/>
        <v>#DIV/0!</v>
      </c>
      <c r="AJ233" s="640" t="e">
        <f t="shared" si="111"/>
        <v>#DIV/0!</v>
      </c>
      <c r="AK233" s="640" t="e">
        <f t="shared" si="111"/>
        <v>#DIV/0!</v>
      </c>
      <c r="AL233" s="640" t="e">
        <f t="shared" si="111"/>
        <v>#DIV/0!</v>
      </c>
      <c r="AM233" s="640" t="e">
        <f t="shared" si="111"/>
        <v>#DIV/0!</v>
      </c>
      <c r="AN233" s="640" t="e">
        <f t="shared" si="111"/>
        <v>#DIV/0!</v>
      </c>
      <c r="AO233" s="640" t="e">
        <f t="shared" si="111"/>
        <v>#DIV/0!</v>
      </c>
      <c r="AP233" s="640" t="e">
        <f t="shared" si="111"/>
        <v>#DIV/0!</v>
      </c>
      <c r="AQ233" s="640" t="e">
        <f t="shared" si="111"/>
        <v>#DIV/0!</v>
      </c>
      <c r="AR233" s="640" t="e">
        <f t="shared" si="111"/>
        <v>#DIV/0!</v>
      </c>
      <c r="AS233" s="640" t="e">
        <f t="shared" si="111"/>
        <v>#DIV/0!</v>
      </c>
      <c r="AT233" s="640" t="e">
        <f t="shared" si="111"/>
        <v>#DIV/0!</v>
      </c>
      <c r="AU233" s="640" t="e">
        <f t="shared" si="111"/>
        <v>#DIV/0!</v>
      </c>
      <c r="AV233" s="640" t="e">
        <f t="shared" si="111"/>
        <v>#DIV/0!</v>
      </c>
      <c r="AW233" s="640" t="e">
        <f t="shared" si="111"/>
        <v>#DIV/0!</v>
      </c>
      <c r="AX233" s="640" t="e">
        <f t="shared" si="111"/>
        <v>#DIV/0!</v>
      </c>
      <c r="AY233" s="640" t="e">
        <f t="shared" si="111"/>
        <v>#DIV/0!</v>
      </c>
      <c r="AZ233" s="640" t="e">
        <f t="shared" si="111"/>
        <v>#DIV/0!</v>
      </c>
      <c r="BA233" s="640" t="e">
        <f t="shared" si="111"/>
        <v>#DIV/0!</v>
      </c>
      <c r="BB233" s="640" t="e">
        <f t="shared" si="111"/>
        <v>#DIV/0!</v>
      </c>
      <c r="BC233" s="640" t="e">
        <f t="shared" si="111"/>
        <v>#DIV/0!</v>
      </c>
      <c r="BD233" s="640" t="e">
        <f t="shared" si="111"/>
        <v>#DIV/0!</v>
      </c>
      <c r="BE233" s="640" t="e">
        <f t="shared" si="111"/>
        <v>#DIV/0!</v>
      </c>
      <c r="BF233" s="640" t="e">
        <f t="shared" si="111"/>
        <v>#DIV/0!</v>
      </c>
      <c r="BG233" s="640" t="e">
        <f t="shared" si="111"/>
        <v>#DIV/0!</v>
      </c>
      <c r="BH233" s="640" t="e">
        <f t="shared" si="111"/>
        <v>#DIV/0!</v>
      </c>
      <c r="BI233" s="640" t="e">
        <f t="shared" si="111"/>
        <v>#DIV/0!</v>
      </c>
      <c r="BJ233" s="640" t="e">
        <f t="shared" si="111"/>
        <v>#DIV/0!</v>
      </c>
      <c r="BK233" s="640" t="e">
        <f t="shared" si="111"/>
        <v>#DIV/0!</v>
      </c>
      <c r="BL233" s="640" t="e">
        <f t="shared" si="111"/>
        <v>#DIV/0!</v>
      </c>
      <c r="BM233" s="640" t="e">
        <f t="shared" si="111"/>
        <v>#DIV/0!</v>
      </c>
      <c r="BN233" s="640" t="e">
        <f t="shared" si="111"/>
        <v>#DIV/0!</v>
      </c>
      <c r="BO233" s="640" t="e">
        <f t="shared" si="111"/>
        <v>#DIV/0!</v>
      </c>
      <c r="BP233" s="640" t="e">
        <f t="shared" si="111"/>
        <v>#DIV/0!</v>
      </c>
      <c r="BQ233" s="640" t="e">
        <f t="shared" si="111"/>
        <v>#DIV/0!</v>
      </c>
      <c r="BR233" s="640" t="e">
        <f t="shared" si="111"/>
        <v>#DIV/0!</v>
      </c>
      <c r="BS233" s="640" t="e">
        <f t="shared" si="111"/>
        <v>#DIV/0!</v>
      </c>
      <c r="BT233" s="640" t="e">
        <f t="shared" ref="BT233:CI233" si="112">(((BT227-BT238)+(BT228-BT239))*1000000)/((BT260+BT261)*1000)</f>
        <v>#DIV/0!</v>
      </c>
      <c r="BU233" s="640" t="e">
        <f t="shared" si="112"/>
        <v>#DIV/0!</v>
      </c>
      <c r="BV233" s="640" t="e">
        <f t="shared" si="112"/>
        <v>#DIV/0!</v>
      </c>
      <c r="BW233" s="640" t="e">
        <f t="shared" si="112"/>
        <v>#DIV/0!</v>
      </c>
      <c r="BX233" s="640" t="e">
        <f t="shared" si="112"/>
        <v>#DIV/0!</v>
      </c>
      <c r="BY233" s="640" t="e">
        <f t="shared" si="112"/>
        <v>#DIV/0!</v>
      </c>
      <c r="BZ233" s="640" t="e">
        <f t="shared" si="112"/>
        <v>#DIV/0!</v>
      </c>
      <c r="CA233" s="640" t="e">
        <f t="shared" si="112"/>
        <v>#DIV/0!</v>
      </c>
      <c r="CB233" s="640" t="e">
        <f t="shared" si="112"/>
        <v>#DIV/0!</v>
      </c>
      <c r="CC233" s="640" t="e">
        <f t="shared" si="112"/>
        <v>#DIV/0!</v>
      </c>
      <c r="CD233" s="640" t="e">
        <f t="shared" si="112"/>
        <v>#DIV/0!</v>
      </c>
      <c r="CE233" s="640" t="e">
        <f t="shared" si="112"/>
        <v>#DIV/0!</v>
      </c>
      <c r="CF233" s="640" t="e">
        <f t="shared" si="112"/>
        <v>#DIV/0!</v>
      </c>
      <c r="CG233" s="640" t="e">
        <f t="shared" si="112"/>
        <v>#DIV/0!</v>
      </c>
      <c r="CH233" s="640" t="e">
        <f t="shared" si="112"/>
        <v>#DIV/0!</v>
      </c>
      <c r="CI233" s="634" t="e">
        <f t="shared" si="112"/>
        <v>#DIV/0!</v>
      </c>
      <c r="CK233" s="1401"/>
    </row>
    <row r="234" spans="1:89" s="1400" customFormat="1">
      <c r="A234" s="1391"/>
      <c r="B234" s="913" t="s">
        <v>419</v>
      </c>
      <c r="C234" s="918" t="s">
        <v>420</v>
      </c>
      <c r="D234" s="919" t="s">
        <v>79</v>
      </c>
      <c r="E234" s="920" t="s">
        <v>146</v>
      </c>
      <c r="F234" s="921">
        <v>2</v>
      </c>
      <c r="G234" s="602"/>
      <c r="H234" s="602"/>
      <c r="I234" s="602"/>
      <c r="J234" s="602"/>
      <c r="K234" s="602"/>
      <c r="L234" s="602"/>
      <c r="M234" s="603"/>
      <c r="N234" s="603"/>
      <c r="O234" s="603"/>
      <c r="P234" s="603"/>
      <c r="Q234" s="603"/>
      <c r="R234" s="603"/>
      <c r="S234" s="603"/>
      <c r="T234" s="603"/>
      <c r="U234" s="603"/>
      <c r="V234" s="603"/>
      <c r="W234" s="603"/>
      <c r="X234" s="603"/>
      <c r="Y234" s="603"/>
      <c r="Z234" s="603"/>
      <c r="AA234" s="603"/>
      <c r="AB234" s="603"/>
      <c r="AC234" s="603"/>
      <c r="AD234" s="603"/>
      <c r="AE234" s="603"/>
      <c r="AF234" s="603"/>
      <c r="AG234" s="603"/>
      <c r="AH234" s="603"/>
      <c r="AI234" s="603"/>
      <c r="AJ234" s="603"/>
      <c r="AK234" s="603"/>
      <c r="AL234" s="603"/>
      <c r="AM234" s="603"/>
      <c r="AN234" s="603"/>
      <c r="AO234" s="603"/>
      <c r="AP234" s="603"/>
      <c r="AQ234" s="603"/>
      <c r="AR234" s="603"/>
      <c r="AS234" s="603"/>
      <c r="AT234" s="603"/>
      <c r="AU234" s="603"/>
      <c r="AV234" s="603"/>
      <c r="AW234" s="603"/>
      <c r="AX234" s="603"/>
      <c r="AY234" s="603"/>
      <c r="AZ234" s="603"/>
      <c r="BA234" s="603"/>
      <c r="BB234" s="603"/>
      <c r="BC234" s="603"/>
      <c r="BD234" s="603"/>
      <c r="BE234" s="603"/>
      <c r="BF234" s="603"/>
      <c r="BG234" s="603"/>
      <c r="BH234" s="603"/>
      <c r="BI234" s="603"/>
      <c r="BJ234" s="603"/>
      <c r="BK234" s="603"/>
      <c r="BL234" s="603"/>
      <c r="BM234" s="603"/>
      <c r="BN234" s="603"/>
      <c r="BO234" s="603"/>
      <c r="BP234" s="603"/>
      <c r="BQ234" s="603"/>
      <c r="BR234" s="603"/>
      <c r="BS234" s="603"/>
      <c r="BT234" s="603"/>
      <c r="BU234" s="603"/>
      <c r="BV234" s="603"/>
      <c r="BW234" s="603"/>
      <c r="BX234" s="603"/>
      <c r="BY234" s="603"/>
      <c r="BZ234" s="603"/>
      <c r="CA234" s="603"/>
      <c r="CB234" s="603"/>
      <c r="CC234" s="603"/>
      <c r="CD234" s="603"/>
      <c r="CE234" s="603"/>
      <c r="CF234" s="603"/>
      <c r="CG234" s="603"/>
      <c r="CH234" s="603"/>
      <c r="CI234" s="604"/>
      <c r="CK234" s="1401"/>
    </row>
    <row r="235" spans="1:89" s="1400" customFormat="1" ht="15" thickBot="1">
      <c r="A235" s="1391"/>
      <c r="B235" s="922" t="s">
        <v>421</v>
      </c>
      <c r="C235" s="923" t="s">
        <v>422</v>
      </c>
      <c r="D235" s="924" t="s">
        <v>79</v>
      </c>
      <c r="E235" s="925" t="s">
        <v>146</v>
      </c>
      <c r="F235" s="926">
        <v>2</v>
      </c>
      <c r="G235" s="646"/>
      <c r="H235" s="646"/>
      <c r="I235" s="646"/>
      <c r="J235" s="646"/>
      <c r="K235" s="646"/>
      <c r="L235" s="646"/>
      <c r="M235" s="647"/>
      <c r="N235" s="647"/>
      <c r="O235" s="647"/>
      <c r="P235" s="647"/>
      <c r="Q235" s="647"/>
      <c r="R235" s="647"/>
      <c r="S235" s="647"/>
      <c r="T235" s="647"/>
      <c r="U235" s="647"/>
      <c r="V235" s="647"/>
      <c r="W235" s="647"/>
      <c r="X235" s="647"/>
      <c r="Y235" s="647"/>
      <c r="Z235" s="647"/>
      <c r="AA235" s="647"/>
      <c r="AB235" s="647"/>
      <c r="AC235" s="647"/>
      <c r="AD235" s="647"/>
      <c r="AE235" s="647"/>
      <c r="AF235" s="647"/>
      <c r="AG235" s="647"/>
      <c r="AH235" s="647"/>
      <c r="AI235" s="647"/>
      <c r="AJ235" s="647"/>
      <c r="AK235" s="647"/>
      <c r="AL235" s="647"/>
      <c r="AM235" s="647"/>
      <c r="AN235" s="647"/>
      <c r="AO235" s="647"/>
      <c r="AP235" s="647"/>
      <c r="AQ235" s="647"/>
      <c r="AR235" s="647"/>
      <c r="AS235" s="647"/>
      <c r="AT235" s="647"/>
      <c r="AU235" s="647"/>
      <c r="AV235" s="647"/>
      <c r="AW235" s="647"/>
      <c r="AX235" s="647"/>
      <c r="AY235" s="647"/>
      <c r="AZ235" s="647"/>
      <c r="BA235" s="647"/>
      <c r="BB235" s="647"/>
      <c r="BC235" s="647"/>
      <c r="BD235" s="647"/>
      <c r="BE235" s="647"/>
      <c r="BF235" s="647"/>
      <c r="BG235" s="647"/>
      <c r="BH235" s="647"/>
      <c r="BI235" s="647"/>
      <c r="BJ235" s="647"/>
      <c r="BK235" s="647"/>
      <c r="BL235" s="647"/>
      <c r="BM235" s="647"/>
      <c r="BN235" s="647"/>
      <c r="BO235" s="647"/>
      <c r="BP235" s="647"/>
      <c r="BQ235" s="647"/>
      <c r="BR235" s="647"/>
      <c r="BS235" s="647"/>
      <c r="BT235" s="647"/>
      <c r="BU235" s="647"/>
      <c r="BV235" s="647"/>
      <c r="BW235" s="647"/>
      <c r="BX235" s="647"/>
      <c r="BY235" s="647"/>
      <c r="BZ235" s="647"/>
      <c r="CA235" s="647"/>
      <c r="CB235" s="647"/>
      <c r="CC235" s="647"/>
      <c r="CD235" s="647"/>
      <c r="CE235" s="647"/>
      <c r="CF235" s="647"/>
      <c r="CG235" s="647"/>
      <c r="CH235" s="647"/>
      <c r="CI235" s="648"/>
      <c r="CK235" s="1401"/>
    </row>
    <row r="236" spans="1:89" s="1400" customFormat="1">
      <c r="A236" s="1391"/>
      <c r="B236" s="890" t="s">
        <v>423</v>
      </c>
      <c r="C236" s="891" t="s">
        <v>424</v>
      </c>
      <c r="D236" s="892" t="s">
        <v>79</v>
      </c>
      <c r="E236" s="893" t="s">
        <v>146</v>
      </c>
      <c r="F236" s="894">
        <v>2</v>
      </c>
      <c r="G236" s="594"/>
      <c r="H236" s="594"/>
      <c r="I236" s="594"/>
      <c r="J236" s="594"/>
      <c r="K236" s="594"/>
      <c r="L236" s="594"/>
      <c r="M236" s="595"/>
      <c r="N236" s="595"/>
      <c r="O236" s="595"/>
      <c r="P236" s="595"/>
      <c r="Q236" s="595"/>
      <c r="R236" s="595"/>
      <c r="S236" s="595"/>
      <c r="T236" s="595"/>
      <c r="U236" s="595"/>
      <c r="V236" s="595"/>
      <c r="W236" s="595"/>
      <c r="X236" s="595"/>
      <c r="Y236" s="595"/>
      <c r="Z236" s="595"/>
      <c r="AA236" s="595"/>
      <c r="AB236" s="595"/>
      <c r="AC236" s="595"/>
      <c r="AD236" s="595"/>
      <c r="AE236" s="595"/>
      <c r="AF236" s="595"/>
      <c r="AG236" s="595"/>
      <c r="AH236" s="595"/>
      <c r="AI236" s="595"/>
      <c r="AJ236" s="595"/>
      <c r="AK236" s="595"/>
      <c r="AL236" s="595"/>
      <c r="AM236" s="595"/>
      <c r="AN236" s="595"/>
      <c r="AO236" s="595"/>
      <c r="AP236" s="595"/>
      <c r="AQ236" s="595"/>
      <c r="AR236" s="595"/>
      <c r="AS236" s="595"/>
      <c r="AT236" s="595"/>
      <c r="AU236" s="595"/>
      <c r="AV236" s="595"/>
      <c r="AW236" s="595"/>
      <c r="AX236" s="595"/>
      <c r="AY236" s="595"/>
      <c r="AZ236" s="595"/>
      <c r="BA236" s="595"/>
      <c r="BB236" s="595"/>
      <c r="BC236" s="595"/>
      <c r="BD236" s="595"/>
      <c r="BE236" s="595"/>
      <c r="BF236" s="595"/>
      <c r="BG236" s="595"/>
      <c r="BH236" s="595"/>
      <c r="BI236" s="595"/>
      <c r="BJ236" s="595"/>
      <c r="BK236" s="595"/>
      <c r="BL236" s="595"/>
      <c r="BM236" s="595"/>
      <c r="BN236" s="595"/>
      <c r="BO236" s="595"/>
      <c r="BP236" s="595"/>
      <c r="BQ236" s="595"/>
      <c r="BR236" s="595"/>
      <c r="BS236" s="595"/>
      <c r="BT236" s="595"/>
      <c r="BU236" s="595"/>
      <c r="BV236" s="595"/>
      <c r="BW236" s="595"/>
      <c r="BX236" s="595"/>
      <c r="BY236" s="595"/>
      <c r="BZ236" s="595"/>
      <c r="CA236" s="595"/>
      <c r="CB236" s="595"/>
      <c r="CC236" s="595"/>
      <c r="CD236" s="595"/>
      <c r="CE236" s="595"/>
      <c r="CF236" s="595"/>
      <c r="CG236" s="595"/>
      <c r="CH236" s="595"/>
      <c r="CI236" s="596"/>
      <c r="CK236" s="1401"/>
    </row>
    <row r="237" spans="1:89" s="1400" customFormat="1">
      <c r="A237" s="1391"/>
      <c r="B237" s="900" t="s">
        <v>425</v>
      </c>
      <c r="C237" s="901" t="s">
        <v>426</v>
      </c>
      <c r="D237" s="897" t="s">
        <v>79</v>
      </c>
      <c r="E237" s="898" t="s">
        <v>146</v>
      </c>
      <c r="F237" s="899">
        <v>2</v>
      </c>
      <c r="G237" s="602"/>
      <c r="H237" s="602"/>
      <c r="I237" s="602"/>
      <c r="J237" s="602"/>
      <c r="K237" s="602"/>
      <c r="L237" s="602"/>
      <c r="M237" s="606"/>
      <c r="N237" s="606"/>
      <c r="O237" s="606"/>
      <c r="P237" s="606"/>
      <c r="Q237" s="606"/>
      <c r="R237" s="606"/>
      <c r="S237" s="606"/>
      <c r="T237" s="606"/>
      <c r="U237" s="606"/>
      <c r="V237" s="606"/>
      <c r="W237" s="606"/>
      <c r="X237" s="606"/>
      <c r="Y237" s="606"/>
      <c r="Z237" s="606"/>
      <c r="AA237" s="606"/>
      <c r="AB237" s="606"/>
      <c r="AC237" s="606"/>
      <c r="AD237" s="606"/>
      <c r="AE237" s="606"/>
      <c r="AF237" s="606"/>
      <c r="AG237" s="606"/>
      <c r="AH237" s="606"/>
      <c r="AI237" s="606"/>
      <c r="AJ237" s="606"/>
      <c r="AK237" s="606"/>
      <c r="AL237" s="606"/>
      <c r="AM237" s="606"/>
      <c r="AN237" s="606"/>
      <c r="AO237" s="606"/>
      <c r="AP237" s="606"/>
      <c r="AQ237" s="606"/>
      <c r="AR237" s="606"/>
      <c r="AS237" s="606"/>
      <c r="AT237" s="606"/>
      <c r="AU237" s="606"/>
      <c r="AV237" s="606"/>
      <c r="AW237" s="606"/>
      <c r="AX237" s="606"/>
      <c r="AY237" s="606"/>
      <c r="AZ237" s="606"/>
      <c r="BA237" s="606"/>
      <c r="BB237" s="606"/>
      <c r="BC237" s="606"/>
      <c r="BD237" s="606"/>
      <c r="BE237" s="606"/>
      <c r="BF237" s="606"/>
      <c r="BG237" s="606"/>
      <c r="BH237" s="606"/>
      <c r="BI237" s="606"/>
      <c r="BJ237" s="606"/>
      <c r="BK237" s="606"/>
      <c r="BL237" s="606"/>
      <c r="BM237" s="606"/>
      <c r="BN237" s="606"/>
      <c r="BO237" s="606"/>
      <c r="BP237" s="606"/>
      <c r="BQ237" s="606"/>
      <c r="BR237" s="606"/>
      <c r="BS237" s="606"/>
      <c r="BT237" s="606"/>
      <c r="BU237" s="606"/>
      <c r="BV237" s="606"/>
      <c r="BW237" s="606"/>
      <c r="BX237" s="606"/>
      <c r="BY237" s="606"/>
      <c r="BZ237" s="606"/>
      <c r="CA237" s="606"/>
      <c r="CB237" s="606"/>
      <c r="CC237" s="606"/>
      <c r="CD237" s="606"/>
      <c r="CE237" s="606"/>
      <c r="CF237" s="606"/>
      <c r="CG237" s="606"/>
      <c r="CH237" s="606"/>
      <c r="CI237" s="607"/>
      <c r="CK237" s="1401"/>
    </row>
    <row r="238" spans="1:89" s="1400" customFormat="1">
      <c r="A238" s="1391"/>
      <c r="B238" s="900" t="s">
        <v>427</v>
      </c>
      <c r="C238" s="901" t="s">
        <v>428</v>
      </c>
      <c r="D238" s="897" t="s">
        <v>79</v>
      </c>
      <c r="E238" s="898" t="s">
        <v>146</v>
      </c>
      <c r="F238" s="899">
        <v>2</v>
      </c>
      <c r="G238" s="602"/>
      <c r="H238" s="602"/>
      <c r="I238" s="602"/>
      <c r="J238" s="602"/>
      <c r="K238" s="602"/>
      <c r="L238" s="602"/>
      <c r="M238" s="606"/>
      <c r="N238" s="606"/>
      <c r="O238" s="606"/>
      <c r="P238" s="606"/>
      <c r="Q238" s="606"/>
      <c r="R238" s="606"/>
      <c r="S238" s="606"/>
      <c r="T238" s="606"/>
      <c r="U238" s="606"/>
      <c r="V238" s="606"/>
      <c r="W238" s="606"/>
      <c r="X238" s="606"/>
      <c r="Y238" s="606"/>
      <c r="Z238" s="606"/>
      <c r="AA238" s="606"/>
      <c r="AB238" s="606"/>
      <c r="AC238" s="606"/>
      <c r="AD238" s="606"/>
      <c r="AE238" s="606"/>
      <c r="AF238" s="606"/>
      <c r="AG238" s="606"/>
      <c r="AH238" s="606"/>
      <c r="AI238" s="606"/>
      <c r="AJ238" s="606"/>
      <c r="AK238" s="606"/>
      <c r="AL238" s="606"/>
      <c r="AM238" s="606"/>
      <c r="AN238" s="606"/>
      <c r="AO238" s="606"/>
      <c r="AP238" s="606"/>
      <c r="AQ238" s="606"/>
      <c r="AR238" s="606"/>
      <c r="AS238" s="606"/>
      <c r="AT238" s="606"/>
      <c r="AU238" s="606"/>
      <c r="AV238" s="606"/>
      <c r="AW238" s="606"/>
      <c r="AX238" s="606"/>
      <c r="AY238" s="606"/>
      <c r="AZ238" s="606"/>
      <c r="BA238" s="606"/>
      <c r="BB238" s="606"/>
      <c r="BC238" s="606"/>
      <c r="BD238" s="606"/>
      <c r="BE238" s="606"/>
      <c r="BF238" s="606"/>
      <c r="BG238" s="606"/>
      <c r="BH238" s="606"/>
      <c r="BI238" s="606"/>
      <c r="BJ238" s="606"/>
      <c r="BK238" s="606"/>
      <c r="BL238" s="606"/>
      <c r="BM238" s="606"/>
      <c r="BN238" s="606"/>
      <c r="BO238" s="606"/>
      <c r="BP238" s="606"/>
      <c r="BQ238" s="606"/>
      <c r="BR238" s="606"/>
      <c r="BS238" s="606"/>
      <c r="BT238" s="606"/>
      <c r="BU238" s="606"/>
      <c r="BV238" s="606"/>
      <c r="BW238" s="606"/>
      <c r="BX238" s="606"/>
      <c r="BY238" s="606"/>
      <c r="BZ238" s="606"/>
      <c r="CA238" s="606"/>
      <c r="CB238" s="606"/>
      <c r="CC238" s="606"/>
      <c r="CD238" s="606"/>
      <c r="CE238" s="606"/>
      <c r="CF238" s="606"/>
      <c r="CG238" s="606"/>
      <c r="CH238" s="606"/>
      <c r="CI238" s="607"/>
      <c r="CK238" s="1401"/>
    </row>
    <row r="239" spans="1:89" s="1400" customFormat="1">
      <c r="A239" s="1391"/>
      <c r="B239" s="900" t="s">
        <v>429</v>
      </c>
      <c r="C239" s="901" t="s">
        <v>430</v>
      </c>
      <c r="D239" s="897" t="s">
        <v>79</v>
      </c>
      <c r="E239" s="898" t="s">
        <v>146</v>
      </c>
      <c r="F239" s="899">
        <v>2</v>
      </c>
      <c r="G239" s="602"/>
      <c r="H239" s="602"/>
      <c r="I239" s="602"/>
      <c r="J239" s="602"/>
      <c r="K239" s="602"/>
      <c r="L239" s="602"/>
      <c r="M239" s="606"/>
      <c r="N239" s="606"/>
      <c r="O239" s="606"/>
      <c r="P239" s="606"/>
      <c r="Q239" s="606"/>
      <c r="R239" s="606"/>
      <c r="S239" s="606"/>
      <c r="T239" s="606"/>
      <c r="U239" s="606"/>
      <c r="V239" s="606"/>
      <c r="W239" s="606"/>
      <c r="X239" s="606"/>
      <c r="Y239" s="606"/>
      <c r="Z239" s="606"/>
      <c r="AA239" s="606"/>
      <c r="AB239" s="606"/>
      <c r="AC239" s="606"/>
      <c r="AD239" s="606"/>
      <c r="AE239" s="606"/>
      <c r="AF239" s="606"/>
      <c r="AG239" s="606"/>
      <c r="AH239" s="606"/>
      <c r="AI239" s="606"/>
      <c r="AJ239" s="606"/>
      <c r="AK239" s="606"/>
      <c r="AL239" s="606"/>
      <c r="AM239" s="606"/>
      <c r="AN239" s="606"/>
      <c r="AO239" s="606"/>
      <c r="AP239" s="606"/>
      <c r="AQ239" s="606"/>
      <c r="AR239" s="606"/>
      <c r="AS239" s="606"/>
      <c r="AT239" s="606"/>
      <c r="AU239" s="606"/>
      <c r="AV239" s="606"/>
      <c r="AW239" s="606"/>
      <c r="AX239" s="606"/>
      <c r="AY239" s="606"/>
      <c r="AZ239" s="606"/>
      <c r="BA239" s="606"/>
      <c r="BB239" s="606"/>
      <c r="BC239" s="606"/>
      <c r="BD239" s="606"/>
      <c r="BE239" s="606"/>
      <c r="BF239" s="606"/>
      <c r="BG239" s="606"/>
      <c r="BH239" s="606"/>
      <c r="BI239" s="606"/>
      <c r="BJ239" s="606"/>
      <c r="BK239" s="606"/>
      <c r="BL239" s="606"/>
      <c r="BM239" s="606"/>
      <c r="BN239" s="606"/>
      <c r="BO239" s="606"/>
      <c r="BP239" s="606"/>
      <c r="BQ239" s="606"/>
      <c r="BR239" s="606"/>
      <c r="BS239" s="606"/>
      <c r="BT239" s="606"/>
      <c r="BU239" s="606"/>
      <c r="BV239" s="606"/>
      <c r="BW239" s="606"/>
      <c r="BX239" s="606"/>
      <c r="BY239" s="606"/>
      <c r="BZ239" s="606"/>
      <c r="CA239" s="606"/>
      <c r="CB239" s="606"/>
      <c r="CC239" s="606"/>
      <c r="CD239" s="606"/>
      <c r="CE239" s="606"/>
      <c r="CF239" s="606"/>
      <c r="CG239" s="606"/>
      <c r="CH239" s="606"/>
      <c r="CI239" s="607"/>
      <c r="CK239" s="1401"/>
    </row>
    <row r="240" spans="1:89" s="1400" customFormat="1">
      <c r="A240" s="1391"/>
      <c r="B240" s="900" t="s">
        <v>431</v>
      </c>
      <c r="C240" s="901" t="s">
        <v>432</v>
      </c>
      <c r="D240" s="897" t="s">
        <v>79</v>
      </c>
      <c r="E240" s="898" t="s">
        <v>146</v>
      </c>
      <c r="F240" s="899">
        <v>2</v>
      </c>
      <c r="G240" s="602"/>
      <c r="H240" s="602"/>
      <c r="I240" s="602"/>
      <c r="J240" s="602"/>
      <c r="K240" s="602"/>
      <c r="L240" s="602"/>
      <c r="M240" s="606"/>
      <c r="N240" s="606"/>
      <c r="O240" s="606"/>
      <c r="P240" s="606"/>
      <c r="Q240" s="606"/>
      <c r="R240" s="606"/>
      <c r="S240" s="606"/>
      <c r="T240" s="606"/>
      <c r="U240" s="606"/>
      <c r="V240" s="606"/>
      <c r="W240" s="606"/>
      <c r="X240" s="606"/>
      <c r="Y240" s="606"/>
      <c r="Z240" s="606"/>
      <c r="AA240" s="606"/>
      <c r="AB240" s="606"/>
      <c r="AC240" s="606"/>
      <c r="AD240" s="606"/>
      <c r="AE240" s="606"/>
      <c r="AF240" s="606"/>
      <c r="AG240" s="606"/>
      <c r="AH240" s="606"/>
      <c r="AI240" s="606"/>
      <c r="AJ240" s="606"/>
      <c r="AK240" s="606"/>
      <c r="AL240" s="606"/>
      <c r="AM240" s="606"/>
      <c r="AN240" s="606"/>
      <c r="AO240" s="606"/>
      <c r="AP240" s="606"/>
      <c r="AQ240" s="606"/>
      <c r="AR240" s="606"/>
      <c r="AS240" s="606"/>
      <c r="AT240" s="606"/>
      <c r="AU240" s="606"/>
      <c r="AV240" s="606"/>
      <c r="AW240" s="606"/>
      <c r="AX240" s="606"/>
      <c r="AY240" s="606"/>
      <c r="AZ240" s="606"/>
      <c r="BA240" s="606"/>
      <c r="BB240" s="606"/>
      <c r="BC240" s="606"/>
      <c r="BD240" s="606"/>
      <c r="BE240" s="606"/>
      <c r="BF240" s="606"/>
      <c r="BG240" s="606"/>
      <c r="BH240" s="606"/>
      <c r="BI240" s="606"/>
      <c r="BJ240" s="606"/>
      <c r="BK240" s="606"/>
      <c r="BL240" s="606"/>
      <c r="BM240" s="606"/>
      <c r="BN240" s="606"/>
      <c r="BO240" s="606"/>
      <c r="BP240" s="606"/>
      <c r="BQ240" s="606"/>
      <c r="BR240" s="606"/>
      <c r="BS240" s="606"/>
      <c r="BT240" s="606"/>
      <c r="BU240" s="606"/>
      <c r="BV240" s="606"/>
      <c r="BW240" s="606"/>
      <c r="BX240" s="606"/>
      <c r="BY240" s="606"/>
      <c r="BZ240" s="606"/>
      <c r="CA240" s="606"/>
      <c r="CB240" s="606"/>
      <c r="CC240" s="606"/>
      <c r="CD240" s="606"/>
      <c r="CE240" s="606"/>
      <c r="CF240" s="606"/>
      <c r="CG240" s="606"/>
      <c r="CH240" s="606"/>
      <c r="CI240" s="607"/>
      <c r="CK240" s="1401"/>
    </row>
    <row r="241" spans="1:89" s="1400" customFormat="1">
      <c r="A241" s="1391"/>
      <c r="B241" s="900" t="s">
        <v>433</v>
      </c>
      <c r="C241" s="896" t="s">
        <v>434</v>
      </c>
      <c r="D241" s="897" t="s">
        <v>79</v>
      </c>
      <c r="E241" s="898" t="s">
        <v>146</v>
      </c>
      <c r="F241" s="899">
        <v>2</v>
      </c>
      <c r="G241" s="602"/>
      <c r="H241" s="602"/>
      <c r="I241" s="602"/>
      <c r="J241" s="602"/>
      <c r="K241" s="602"/>
      <c r="L241" s="602"/>
      <c r="M241" s="606"/>
      <c r="N241" s="606"/>
      <c r="O241" s="606"/>
      <c r="P241" s="606"/>
      <c r="Q241" s="606"/>
      <c r="R241" s="606"/>
      <c r="S241" s="606"/>
      <c r="T241" s="606"/>
      <c r="U241" s="606"/>
      <c r="V241" s="606"/>
      <c r="W241" s="606"/>
      <c r="X241" s="606"/>
      <c r="Y241" s="606"/>
      <c r="Z241" s="606"/>
      <c r="AA241" s="606"/>
      <c r="AB241" s="606"/>
      <c r="AC241" s="606"/>
      <c r="AD241" s="606"/>
      <c r="AE241" s="606"/>
      <c r="AF241" s="606"/>
      <c r="AG241" s="606"/>
      <c r="AH241" s="606"/>
      <c r="AI241" s="606"/>
      <c r="AJ241" s="606"/>
      <c r="AK241" s="606"/>
      <c r="AL241" s="606"/>
      <c r="AM241" s="606"/>
      <c r="AN241" s="606"/>
      <c r="AO241" s="606"/>
      <c r="AP241" s="606"/>
      <c r="AQ241" s="606"/>
      <c r="AR241" s="606"/>
      <c r="AS241" s="606"/>
      <c r="AT241" s="606"/>
      <c r="AU241" s="606"/>
      <c r="AV241" s="606"/>
      <c r="AW241" s="606"/>
      <c r="AX241" s="606"/>
      <c r="AY241" s="606"/>
      <c r="AZ241" s="606"/>
      <c r="BA241" s="606"/>
      <c r="BB241" s="606"/>
      <c r="BC241" s="606"/>
      <c r="BD241" s="606"/>
      <c r="BE241" s="606"/>
      <c r="BF241" s="606"/>
      <c r="BG241" s="606"/>
      <c r="BH241" s="606"/>
      <c r="BI241" s="606"/>
      <c r="BJ241" s="606"/>
      <c r="BK241" s="606"/>
      <c r="BL241" s="606"/>
      <c r="BM241" s="606"/>
      <c r="BN241" s="606"/>
      <c r="BO241" s="606"/>
      <c r="BP241" s="606"/>
      <c r="BQ241" s="606"/>
      <c r="BR241" s="606"/>
      <c r="BS241" s="606"/>
      <c r="BT241" s="606"/>
      <c r="BU241" s="606"/>
      <c r="BV241" s="606"/>
      <c r="BW241" s="606"/>
      <c r="BX241" s="606"/>
      <c r="BY241" s="606"/>
      <c r="BZ241" s="606"/>
      <c r="CA241" s="606"/>
      <c r="CB241" s="606"/>
      <c r="CC241" s="606"/>
      <c r="CD241" s="606"/>
      <c r="CE241" s="606"/>
      <c r="CF241" s="606"/>
      <c r="CG241" s="606"/>
      <c r="CH241" s="606"/>
      <c r="CI241" s="607"/>
      <c r="CK241" s="1401"/>
    </row>
    <row r="242" spans="1:89" s="1400" customFormat="1">
      <c r="A242" s="1391"/>
      <c r="B242" s="900" t="s">
        <v>435</v>
      </c>
      <c r="C242" s="896" t="s">
        <v>153</v>
      </c>
      <c r="D242" s="897" t="s">
        <v>436</v>
      </c>
      <c r="E242" s="898" t="s">
        <v>146</v>
      </c>
      <c r="F242" s="899">
        <v>2</v>
      </c>
      <c r="G242" s="609">
        <f>SUM(G236:G241)</f>
        <v>0</v>
      </c>
      <c r="H242" s="609">
        <f t="shared" ref="H242:BS242" si="113">SUM(H236:H241)</f>
        <v>0</v>
      </c>
      <c r="I242" s="609">
        <f t="shared" si="113"/>
        <v>0</v>
      </c>
      <c r="J242" s="609">
        <f t="shared" si="113"/>
        <v>0</v>
      </c>
      <c r="K242" s="609">
        <f t="shared" si="113"/>
        <v>0</v>
      </c>
      <c r="L242" s="609">
        <f t="shared" si="113"/>
        <v>0</v>
      </c>
      <c r="M242" s="614">
        <f t="shared" si="113"/>
        <v>0</v>
      </c>
      <c r="N242" s="614">
        <f t="shared" si="113"/>
        <v>0</v>
      </c>
      <c r="O242" s="614">
        <f t="shared" si="113"/>
        <v>0</v>
      </c>
      <c r="P242" s="614">
        <f t="shared" si="113"/>
        <v>0</v>
      </c>
      <c r="Q242" s="614">
        <f t="shared" si="113"/>
        <v>0</v>
      </c>
      <c r="R242" s="614">
        <f t="shared" si="113"/>
        <v>0</v>
      </c>
      <c r="S242" s="614">
        <f t="shared" si="113"/>
        <v>0</v>
      </c>
      <c r="T242" s="614">
        <f t="shared" si="113"/>
        <v>0</v>
      </c>
      <c r="U242" s="614">
        <f t="shared" si="113"/>
        <v>0</v>
      </c>
      <c r="V242" s="614">
        <f t="shared" si="113"/>
        <v>0</v>
      </c>
      <c r="W242" s="614">
        <f t="shared" si="113"/>
        <v>0</v>
      </c>
      <c r="X242" s="614">
        <f t="shared" si="113"/>
        <v>0</v>
      </c>
      <c r="Y242" s="614">
        <f t="shared" si="113"/>
        <v>0</v>
      </c>
      <c r="Z242" s="614">
        <f t="shared" si="113"/>
        <v>0</v>
      </c>
      <c r="AA242" s="614">
        <f t="shared" si="113"/>
        <v>0</v>
      </c>
      <c r="AB242" s="614">
        <f t="shared" si="113"/>
        <v>0</v>
      </c>
      <c r="AC242" s="614">
        <f t="shared" si="113"/>
        <v>0</v>
      </c>
      <c r="AD242" s="614">
        <f t="shared" si="113"/>
        <v>0</v>
      </c>
      <c r="AE242" s="614">
        <f t="shared" si="113"/>
        <v>0</v>
      </c>
      <c r="AF242" s="614">
        <f t="shared" si="113"/>
        <v>0</v>
      </c>
      <c r="AG242" s="614">
        <f t="shared" si="113"/>
        <v>0</v>
      </c>
      <c r="AH242" s="614">
        <f t="shared" si="113"/>
        <v>0</v>
      </c>
      <c r="AI242" s="614">
        <f t="shared" si="113"/>
        <v>0</v>
      </c>
      <c r="AJ242" s="614">
        <f t="shared" si="113"/>
        <v>0</v>
      </c>
      <c r="AK242" s="614">
        <f t="shared" si="113"/>
        <v>0</v>
      </c>
      <c r="AL242" s="614">
        <f t="shared" si="113"/>
        <v>0</v>
      </c>
      <c r="AM242" s="614">
        <f t="shared" si="113"/>
        <v>0</v>
      </c>
      <c r="AN242" s="614">
        <f t="shared" si="113"/>
        <v>0</v>
      </c>
      <c r="AO242" s="614">
        <f t="shared" si="113"/>
        <v>0</v>
      </c>
      <c r="AP242" s="614">
        <f t="shared" si="113"/>
        <v>0</v>
      </c>
      <c r="AQ242" s="614">
        <f t="shared" si="113"/>
        <v>0</v>
      </c>
      <c r="AR242" s="614">
        <f t="shared" si="113"/>
        <v>0</v>
      </c>
      <c r="AS242" s="614">
        <f t="shared" si="113"/>
        <v>0</v>
      </c>
      <c r="AT242" s="614">
        <f t="shared" si="113"/>
        <v>0</v>
      </c>
      <c r="AU242" s="614">
        <f t="shared" si="113"/>
        <v>0</v>
      </c>
      <c r="AV242" s="614">
        <f t="shared" si="113"/>
        <v>0</v>
      </c>
      <c r="AW242" s="614">
        <f t="shared" si="113"/>
        <v>0</v>
      </c>
      <c r="AX242" s="614">
        <f t="shared" si="113"/>
        <v>0</v>
      </c>
      <c r="AY242" s="614">
        <f t="shared" si="113"/>
        <v>0</v>
      </c>
      <c r="AZ242" s="614">
        <f t="shared" si="113"/>
        <v>0</v>
      </c>
      <c r="BA242" s="614">
        <f t="shared" si="113"/>
        <v>0</v>
      </c>
      <c r="BB242" s="614">
        <f t="shared" si="113"/>
        <v>0</v>
      </c>
      <c r="BC242" s="614">
        <f t="shared" si="113"/>
        <v>0</v>
      </c>
      <c r="BD242" s="614">
        <f t="shared" si="113"/>
        <v>0</v>
      </c>
      <c r="BE242" s="614">
        <f t="shared" si="113"/>
        <v>0</v>
      </c>
      <c r="BF242" s="614">
        <f t="shared" si="113"/>
        <v>0</v>
      </c>
      <c r="BG242" s="614">
        <f t="shared" si="113"/>
        <v>0</v>
      </c>
      <c r="BH242" s="614">
        <f t="shared" si="113"/>
        <v>0</v>
      </c>
      <c r="BI242" s="614">
        <f t="shared" si="113"/>
        <v>0</v>
      </c>
      <c r="BJ242" s="614">
        <f t="shared" si="113"/>
        <v>0</v>
      </c>
      <c r="BK242" s="614">
        <f t="shared" si="113"/>
        <v>0</v>
      </c>
      <c r="BL242" s="614">
        <f t="shared" si="113"/>
        <v>0</v>
      </c>
      <c r="BM242" s="614">
        <f t="shared" si="113"/>
        <v>0</v>
      </c>
      <c r="BN242" s="614">
        <f t="shared" si="113"/>
        <v>0</v>
      </c>
      <c r="BO242" s="614">
        <f t="shared" si="113"/>
        <v>0</v>
      </c>
      <c r="BP242" s="614">
        <f t="shared" si="113"/>
        <v>0</v>
      </c>
      <c r="BQ242" s="614">
        <f t="shared" si="113"/>
        <v>0</v>
      </c>
      <c r="BR242" s="614">
        <f t="shared" si="113"/>
        <v>0</v>
      </c>
      <c r="BS242" s="614">
        <f t="shared" si="113"/>
        <v>0</v>
      </c>
      <c r="BT242" s="614">
        <f t="shared" ref="BT242:CI242" si="114">SUM(BT236:BT241)</f>
        <v>0</v>
      </c>
      <c r="BU242" s="614">
        <f t="shared" si="114"/>
        <v>0</v>
      </c>
      <c r="BV242" s="614">
        <f t="shared" si="114"/>
        <v>0</v>
      </c>
      <c r="BW242" s="614">
        <f t="shared" si="114"/>
        <v>0</v>
      </c>
      <c r="BX242" s="614">
        <f t="shared" si="114"/>
        <v>0</v>
      </c>
      <c r="BY242" s="614">
        <f t="shared" si="114"/>
        <v>0</v>
      </c>
      <c r="BZ242" s="614">
        <f t="shared" si="114"/>
        <v>0</v>
      </c>
      <c r="CA242" s="614">
        <f t="shared" si="114"/>
        <v>0</v>
      </c>
      <c r="CB242" s="614">
        <f t="shared" si="114"/>
        <v>0</v>
      </c>
      <c r="CC242" s="614">
        <f t="shared" si="114"/>
        <v>0</v>
      </c>
      <c r="CD242" s="614">
        <f t="shared" si="114"/>
        <v>0</v>
      </c>
      <c r="CE242" s="614">
        <f t="shared" si="114"/>
        <v>0</v>
      </c>
      <c r="CF242" s="614">
        <f t="shared" si="114"/>
        <v>0</v>
      </c>
      <c r="CG242" s="614">
        <f t="shared" si="114"/>
        <v>0</v>
      </c>
      <c r="CH242" s="614">
        <f t="shared" si="114"/>
        <v>0</v>
      </c>
      <c r="CI242" s="610">
        <f t="shared" si="114"/>
        <v>0</v>
      </c>
      <c r="CK242" s="1401"/>
    </row>
    <row r="243" spans="1:89" s="1400" customFormat="1" ht="15" thickBot="1">
      <c r="A243" s="1391"/>
      <c r="B243" s="927" t="s">
        <v>437</v>
      </c>
      <c r="C243" s="928" t="s">
        <v>438</v>
      </c>
      <c r="D243" s="929" t="s">
        <v>439</v>
      </c>
      <c r="E243" s="930" t="s">
        <v>440</v>
      </c>
      <c r="F243" s="908">
        <v>2</v>
      </c>
      <c r="G243" s="621" t="e">
        <f>(G242*1000000)/(G257*1000)</f>
        <v>#DIV/0!</v>
      </c>
      <c r="H243" s="621" t="e">
        <f t="shared" ref="H243:BS243" si="115">(H242*1000000)/(H257*1000)</f>
        <v>#DIV/0!</v>
      </c>
      <c r="I243" s="621" t="e">
        <f t="shared" si="115"/>
        <v>#DIV/0!</v>
      </c>
      <c r="J243" s="621" t="e">
        <f t="shared" si="115"/>
        <v>#DIV/0!</v>
      </c>
      <c r="K243" s="621" t="e">
        <f t="shared" si="115"/>
        <v>#DIV/0!</v>
      </c>
      <c r="L243" s="621" t="e">
        <f t="shared" si="115"/>
        <v>#DIV/0!</v>
      </c>
      <c r="M243" s="653" t="e">
        <f t="shared" si="115"/>
        <v>#DIV/0!</v>
      </c>
      <c r="N243" s="653" t="e">
        <f t="shared" si="115"/>
        <v>#DIV/0!</v>
      </c>
      <c r="O243" s="653" t="e">
        <f t="shared" si="115"/>
        <v>#DIV/0!</v>
      </c>
      <c r="P243" s="653" t="e">
        <f t="shared" si="115"/>
        <v>#DIV/0!</v>
      </c>
      <c r="Q243" s="653" t="e">
        <f t="shared" si="115"/>
        <v>#DIV/0!</v>
      </c>
      <c r="R243" s="653" t="e">
        <f t="shared" si="115"/>
        <v>#DIV/0!</v>
      </c>
      <c r="S243" s="653" t="e">
        <f t="shared" si="115"/>
        <v>#DIV/0!</v>
      </c>
      <c r="T243" s="653" t="e">
        <f t="shared" si="115"/>
        <v>#DIV/0!</v>
      </c>
      <c r="U243" s="653" t="e">
        <f t="shared" si="115"/>
        <v>#DIV/0!</v>
      </c>
      <c r="V243" s="653" t="e">
        <f t="shared" si="115"/>
        <v>#DIV/0!</v>
      </c>
      <c r="W243" s="653" t="e">
        <f t="shared" si="115"/>
        <v>#DIV/0!</v>
      </c>
      <c r="X243" s="653" t="e">
        <f t="shared" si="115"/>
        <v>#DIV/0!</v>
      </c>
      <c r="Y243" s="653" t="e">
        <f t="shared" si="115"/>
        <v>#DIV/0!</v>
      </c>
      <c r="Z243" s="653" t="e">
        <f t="shared" si="115"/>
        <v>#DIV/0!</v>
      </c>
      <c r="AA243" s="653" t="e">
        <f t="shared" si="115"/>
        <v>#DIV/0!</v>
      </c>
      <c r="AB243" s="653" t="e">
        <f t="shared" si="115"/>
        <v>#DIV/0!</v>
      </c>
      <c r="AC243" s="653" t="e">
        <f t="shared" si="115"/>
        <v>#DIV/0!</v>
      </c>
      <c r="AD243" s="653" t="e">
        <f t="shared" si="115"/>
        <v>#DIV/0!</v>
      </c>
      <c r="AE243" s="653" t="e">
        <f t="shared" si="115"/>
        <v>#DIV/0!</v>
      </c>
      <c r="AF243" s="653" t="e">
        <f t="shared" si="115"/>
        <v>#DIV/0!</v>
      </c>
      <c r="AG243" s="653" t="e">
        <f t="shared" si="115"/>
        <v>#DIV/0!</v>
      </c>
      <c r="AH243" s="653" t="e">
        <f t="shared" si="115"/>
        <v>#DIV/0!</v>
      </c>
      <c r="AI243" s="653" t="e">
        <f t="shared" si="115"/>
        <v>#DIV/0!</v>
      </c>
      <c r="AJ243" s="653" t="e">
        <f t="shared" si="115"/>
        <v>#DIV/0!</v>
      </c>
      <c r="AK243" s="653" t="e">
        <f t="shared" si="115"/>
        <v>#DIV/0!</v>
      </c>
      <c r="AL243" s="653" t="e">
        <f t="shared" si="115"/>
        <v>#DIV/0!</v>
      </c>
      <c r="AM243" s="653" t="e">
        <f t="shared" si="115"/>
        <v>#DIV/0!</v>
      </c>
      <c r="AN243" s="653" t="e">
        <f t="shared" si="115"/>
        <v>#DIV/0!</v>
      </c>
      <c r="AO243" s="653" t="e">
        <f t="shared" si="115"/>
        <v>#DIV/0!</v>
      </c>
      <c r="AP243" s="653" t="e">
        <f t="shared" si="115"/>
        <v>#DIV/0!</v>
      </c>
      <c r="AQ243" s="653" t="e">
        <f t="shared" si="115"/>
        <v>#DIV/0!</v>
      </c>
      <c r="AR243" s="653" t="e">
        <f t="shared" si="115"/>
        <v>#DIV/0!</v>
      </c>
      <c r="AS243" s="653" t="e">
        <f t="shared" si="115"/>
        <v>#DIV/0!</v>
      </c>
      <c r="AT243" s="653" t="e">
        <f t="shared" si="115"/>
        <v>#DIV/0!</v>
      </c>
      <c r="AU243" s="653" t="e">
        <f t="shared" si="115"/>
        <v>#DIV/0!</v>
      </c>
      <c r="AV243" s="653" t="e">
        <f t="shared" si="115"/>
        <v>#DIV/0!</v>
      </c>
      <c r="AW243" s="653" t="e">
        <f t="shared" si="115"/>
        <v>#DIV/0!</v>
      </c>
      <c r="AX243" s="653" t="e">
        <f t="shared" si="115"/>
        <v>#DIV/0!</v>
      </c>
      <c r="AY243" s="653" t="e">
        <f t="shared" si="115"/>
        <v>#DIV/0!</v>
      </c>
      <c r="AZ243" s="653" t="e">
        <f t="shared" si="115"/>
        <v>#DIV/0!</v>
      </c>
      <c r="BA243" s="653" t="e">
        <f t="shared" si="115"/>
        <v>#DIV/0!</v>
      </c>
      <c r="BB243" s="653" t="e">
        <f t="shared" si="115"/>
        <v>#DIV/0!</v>
      </c>
      <c r="BC243" s="653" t="e">
        <f t="shared" si="115"/>
        <v>#DIV/0!</v>
      </c>
      <c r="BD243" s="653" t="e">
        <f t="shared" si="115"/>
        <v>#DIV/0!</v>
      </c>
      <c r="BE243" s="653" t="e">
        <f t="shared" si="115"/>
        <v>#DIV/0!</v>
      </c>
      <c r="BF243" s="653" t="e">
        <f t="shared" si="115"/>
        <v>#DIV/0!</v>
      </c>
      <c r="BG243" s="653" t="e">
        <f t="shared" si="115"/>
        <v>#DIV/0!</v>
      </c>
      <c r="BH243" s="653" t="e">
        <f t="shared" si="115"/>
        <v>#DIV/0!</v>
      </c>
      <c r="BI243" s="653" t="e">
        <f t="shared" si="115"/>
        <v>#DIV/0!</v>
      </c>
      <c r="BJ243" s="653" t="e">
        <f t="shared" si="115"/>
        <v>#DIV/0!</v>
      </c>
      <c r="BK243" s="653" t="e">
        <f t="shared" si="115"/>
        <v>#DIV/0!</v>
      </c>
      <c r="BL243" s="653" t="e">
        <f t="shared" si="115"/>
        <v>#DIV/0!</v>
      </c>
      <c r="BM243" s="653" t="e">
        <f t="shared" si="115"/>
        <v>#DIV/0!</v>
      </c>
      <c r="BN243" s="653" t="e">
        <f t="shared" si="115"/>
        <v>#DIV/0!</v>
      </c>
      <c r="BO243" s="653" t="e">
        <f t="shared" si="115"/>
        <v>#DIV/0!</v>
      </c>
      <c r="BP243" s="653" t="e">
        <f t="shared" si="115"/>
        <v>#DIV/0!</v>
      </c>
      <c r="BQ243" s="653" t="e">
        <f t="shared" si="115"/>
        <v>#DIV/0!</v>
      </c>
      <c r="BR243" s="653" t="e">
        <f t="shared" si="115"/>
        <v>#DIV/0!</v>
      </c>
      <c r="BS243" s="653" t="e">
        <f t="shared" si="115"/>
        <v>#DIV/0!</v>
      </c>
      <c r="BT243" s="653" t="e">
        <f t="shared" ref="BT243:CI243" si="116">(BT242*1000000)/(BT257*1000)</f>
        <v>#DIV/0!</v>
      </c>
      <c r="BU243" s="653" t="e">
        <f t="shared" si="116"/>
        <v>#DIV/0!</v>
      </c>
      <c r="BV243" s="653" t="e">
        <f t="shared" si="116"/>
        <v>#DIV/0!</v>
      </c>
      <c r="BW243" s="653" t="e">
        <f t="shared" si="116"/>
        <v>#DIV/0!</v>
      </c>
      <c r="BX243" s="653" t="e">
        <f t="shared" si="116"/>
        <v>#DIV/0!</v>
      </c>
      <c r="BY243" s="653" t="e">
        <f t="shared" si="116"/>
        <v>#DIV/0!</v>
      </c>
      <c r="BZ243" s="653" t="e">
        <f t="shared" si="116"/>
        <v>#DIV/0!</v>
      </c>
      <c r="CA243" s="653" t="e">
        <f t="shared" si="116"/>
        <v>#DIV/0!</v>
      </c>
      <c r="CB243" s="653" t="e">
        <f t="shared" si="116"/>
        <v>#DIV/0!</v>
      </c>
      <c r="CC243" s="653" t="e">
        <f t="shared" si="116"/>
        <v>#DIV/0!</v>
      </c>
      <c r="CD243" s="653" t="e">
        <f t="shared" si="116"/>
        <v>#DIV/0!</v>
      </c>
      <c r="CE243" s="653" t="e">
        <f t="shared" si="116"/>
        <v>#DIV/0!</v>
      </c>
      <c r="CF243" s="653" t="e">
        <f t="shared" si="116"/>
        <v>#DIV/0!</v>
      </c>
      <c r="CG243" s="653" t="e">
        <f t="shared" si="116"/>
        <v>#DIV/0!</v>
      </c>
      <c r="CH243" s="653" t="e">
        <f t="shared" si="116"/>
        <v>#DIV/0!</v>
      </c>
      <c r="CI243" s="622" t="e">
        <f t="shared" si="116"/>
        <v>#DIV/0!</v>
      </c>
      <c r="CK243" s="1401"/>
    </row>
    <row r="244" spans="1:89" s="1400" customFormat="1">
      <c r="A244" s="1391"/>
      <c r="B244" s="909" t="s">
        <v>441</v>
      </c>
      <c r="C244" s="910" t="s">
        <v>442</v>
      </c>
      <c r="D244" s="931" t="s">
        <v>79</v>
      </c>
      <c r="E244" s="932" t="s">
        <v>254</v>
      </c>
      <c r="F244" s="933">
        <v>2</v>
      </c>
      <c r="G244" s="657"/>
      <c r="H244" s="657"/>
      <c r="I244" s="657"/>
      <c r="J244" s="657"/>
      <c r="K244" s="657"/>
      <c r="L244" s="657"/>
      <c r="M244" s="658"/>
      <c r="N244" s="658"/>
      <c r="O244" s="658"/>
      <c r="P244" s="658"/>
      <c r="Q244" s="658"/>
      <c r="R244" s="658"/>
      <c r="S244" s="658"/>
      <c r="T244" s="658"/>
      <c r="U244" s="658"/>
      <c r="V244" s="658"/>
      <c r="W244" s="658"/>
      <c r="X244" s="658"/>
      <c r="Y244" s="658"/>
      <c r="Z244" s="658"/>
      <c r="AA244" s="658"/>
      <c r="AB244" s="658"/>
      <c r="AC244" s="658"/>
      <c r="AD244" s="658"/>
      <c r="AE244" s="658"/>
      <c r="AF244" s="658"/>
      <c r="AG244" s="658"/>
      <c r="AH244" s="658"/>
      <c r="AI244" s="658"/>
      <c r="AJ244" s="658"/>
      <c r="AK244" s="658"/>
      <c r="AL244" s="658"/>
      <c r="AM244" s="658"/>
      <c r="AN244" s="658"/>
      <c r="AO244" s="658"/>
      <c r="AP244" s="658"/>
      <c r="AQ244" s="658"/>
      <c r="AR244" s="658"/>
      <c r="AS244" s="658"/>
      <c r="AT244" s="658"/>
      <c r="AU244" s="658"/>
      <c r="AV244" s="658"/>
      <c r="AW244" s="658"/>
      <c r="AX244" s="658"/>
      <c r="AY244" s="658"/>
      <c r="AZ244" s="658"/>
      <c r="BA244" s="658"/>
      <c r="BB244" s="658"/>
      <c r="BC244" s="658"/>
      <c r="BD244" s="658"/>
      <c r="BE244" s="658"/>
      <c r="BF244" s="658"/>
      <c r="BG244" s="658"/>
      <c r="BH244" s="658"/>
      <c r="BI244" s="658"/>
      <c r="BJ244" s="658"/>
      <c r="BK244" s="658"/>
      <c r="BL244" s="658"/>
      <c r="BM244" s="658"/>
      <c r="BN244" s="658"/>
      <c r="BO244" s="658"/>
      <c r="BP244" s="658"/>
      <c r="BQ244" s="658"/>
      <c r="BR244" s="658"/>
      <c r="BS244" s="658"/>
      <c r="BT244" s="658"/>
      <c r="BU244" s="658"/>
      <c r="BV244" s="658"/>
      <c r="BW244" s="658"/>
      <c r="BX244" s="658"/>
      <c r="BY244" s="658"/>
      <c r="BZ244" s="658"/>
      <c r="CA244" s="658"/>
      <c r="CB244" s="658"/>
      <c r="CC244" s="658"/>
      <c r="CD244" s="658"/>
      <c r="CE244" s="658"/>
      <c r="CF244" s="658"/>
      <c r="CG244" s="658"/>
      <c r="CH244" s="658"/>
      <c r="CI244" s="659"/>
      <c r="CK244" s="1401"/>
    </row>
    <row r="245" spans="1:89" s="1400" customFormat="1">
      <c r="A245" s="1391"/>
      <c r="B245" s="913" t="s">
        <v>443</v>
      </c>
      <c r="C245" s="914" t="s">
        <v>444</v>
      </c>
      <c r="D245" s="934" t="s">
        <v>79</v>
      </c>
      <c r="E245" s="920" t="s">
        <v>254</v>
      </c>
      <c r="F245" s="921">
        <v>2</v>
      </c>
      <c r="G245" s="661"/>
      <c r="H245" s="661"/>
      <c r="I245" s="661"/>
      <c r="J245" s="661"/>
      <c r="K245" s="661"/>
      <c r="L245" s="661"/>
      <c r="M245" s="662"/>
      <c r="N245" s="662"/>
      <c r="O245" s="662"/>
      <c r="P245" s="662"/>
      <c r="Q245" s="662"/>
      <c r="R245" s="662"/>
      <c r="S245" s="662"/>
      <c r="T245" s="662"/>
      <c r="U245" s="662"/>
      <c r="V245" s="662"/>
      <c r="W245" s="662"/>
      <c r="X245" s="662"/>
      <c r="Y245" s="662"/>
      <c r="Z245" s="662"/>
      <c r="AA245" s="662"/>
      <c r="AB245" s="662"/>
      <c r="AC245" s="662"/>
      <c r="AD245" s="662"/>
      <c r="AE245" s="662"/>
      <c r="AF245" s="662"/>
      <c r="AG245" s="662"/>
      <c r="AH245" s="662"/>
      <c r="AI245" s="662"/>
      <c r="AJ245" s="662"/>
      <c r="AK245" s="662"/>
      <c r="AL245" s="662"/>
      <c r="AM245" s="662"/>
      <c r="AN245" s="662"/>
      <c r="AO245" s="662"/>
      <c r="AP245" s="662"/>
      <c r="AQ245" s="662"/>
      <c r="AR245" s="662"/>
      <c r="AS245" s="662"/>
      <c r="AT245" s="662"/>
      <c r="AU245" s="662"/>
      <c r="AV245" s="662"/>
      <c r="AW245" s="662"/>
      <c r="AX245" s="662"/>
      <c r="AY245" s="662"/>
      <c r="AZ245" s="662"/>
      <c r="BA245" s="662"/>
      <c r="BB245" s="662"/>
      <c r="BC245" s="662"/>
      <c r="BD245" s="662"/>
      <c r="BE245" s="662"/>
      <c r="BF245" s="662"/>
      <c r="BG245" s="662"/>
      <c r="BH245" s="662"/>
      <c r="BI245" s="662"/>
      <c r="BJ245" s="662"/>
      <c r="BK245" s="662"/>
      <c r="BL245" s="662"/>
      <c r="BM245" s="662"/>
      <c r="BN245" s="662"/>
      <c r="BO245" s="662"/>
      <c r="BP245" s="662"/>
      <c r="BQ245" s="662"/>
      <c r="BR245" s="662"/>
      <c r="BS245" s="662"/>
      <c r="BT245" s="662"/>
      <c r="BU245" s="662"/>
      <c r="BV245" s="662"/>
      <c r="BW245" s="662"/>
      <c r="BX245" s="662"/>
      <c r="BY245" s="662"/>
      <c r="BZ245" s="662"/>
      <c r="CA245" s="662"/>
      <c r="CB245" s="662"/>
      <c r="CC245" s="662"/>
      <c r="CD245" s="662"/>
      <c r="CE245" s="662"/>
      <c r="CF245" s="662"/>
      <c r="CG245" s="662"/>
      <c r="CH245" s="662"/>
      <c r="CI245" s="663"/>
      <c r="CK245" s="1401"/>
    </row>
    <row r="246" spans="1:89" s="1400" customFormat="1">
      <c r="A246" s="1391"/>
      <c r="B246" s="935" t="s">
        <v>445</v>
      </c>
      <c r="C246" s="936" t="s">
        <v>446</v>
      </c>
      <c r="D246" s="934" t="s">
        <v>79</v>
      </c>
      <c r="E246" s="920" t="s">
        <v>254</v>
      </c>
      <c r="F246" s="921">
        <v>2</v>
      </c>
      <c r="G246" s="661"/>
      <c r="H246" s="661"/>
      <c r="I246" s="661"/>
      <c r="J246" s="661"/>
      <c r="K246" s="661"/>
      <c r="L246" s="661"/>
      <c r="M246" s="662"/>
      <c r="N246" s="662"/>
      <c r="O246" s="662"/>
      <c r="P246" s="662"/>
      <c r="Q246" s="662"/>
      <c r="R246" s="662"/>
      <c r="S246" s="662"/>
      <c r="T246" s="662"/>
      <c r="U246" s="662"/>
      <c r="V246" s="662"/>
      <c r="W246" s="662"/>
      <c r="X246" s="662"/>
      <c r="Y246" s="662"/>
      <c r="Z246" s="662"/>
      <c r="AA246" s="662"/>
      <c r="AB246" s="662"/>
      <c r="AC246" s="662"/>
      <c r="AD246" s="662"/>
      <c r="AE246" s="662"/>
      <c r="AF246" s="662"/>
      <c r="AG246" s="662"/>
      <c r="AH246" s="662"/>
      <c r="AI246" s="662"/>
      <c r="AJ246" s="662"/>
      <c r="AK246" s="662"/>
      <c r="AL246" s="662"/>
      <c r="AM246" s="662"/>
      <c r="AN246" s="662"/>
      <c r="AO246" s="662"/>
      <c r="AP246" s="662"/>
      <c r="AQ246" s="662"/>
      <c r="AR246" s="662"/>
      <c r="AS246" s="662"/>
      <c r="AT246" s="662"/>
      <c r="AU246" s="662"/>
      <c r="AV246" s="662"/>
      <c r="AW246" s="662"/>
      <c r="AX246" s="662"/>
      <c r="AY246" s="662"/>
      <c r="AZ246" s="662"/>
      <c r="BA246" s="662"/>
      <c r="BB246" s="662"/>
      <c r="BC246" s="662"/>
      <c r="BD246" s="662"/>
      <c r="BE246" s="662"/>
      <c r="BF246" s="662"/>
      <c r="BG246" s="662"/>
      <c r="BH246" s="662"/>
      <c r="BI246" s="662"/>
      <c r="BJ246" s="662"/>
      <c r="BK246" s="662"/>
      <c r="BL246" s="662"/>
      <c r="BM246" s="662"/>
      <c r="BN246" s="662"/>
      <c r="BO246" s="662"/>
      <c r="BP246" s="662"/>
      <c r="BQ246" s="662"/>
      <c r="BR246" s="662"/>
      <c r="BS246" s="662"/>
      <c r="BT246" s="662"/>
      <c r="BU246" s="662"/>
      <c r="BV246" s="662"/>
      <c r="BW246" s="662"/>
      <c r="BX246" s="662"/>
      <c r="BY246" s="662"/>
      <c r="BZ246" s="662"/>
      <c r="CA246" s="662"/>
      <c r="CB246" s="662"/>
      <c r="CC246" s="662"/>
      <c r="CD246" s="662"/>
      <c r="CE246" s="662"/>
      <c r="CF246" s="662"/>
      <c r="CG246" s="662"/>
      <c r="CH246" s="662"/>
      <c r="CI246" s="663"/>
      <c r="CK246" s="1401"/>
    </row>
    <row r="247" spans="1:89" s="1400" customFormat="1" ht="28.5">
      <c r="A247" s="1391"/>
      <c r="B247" s="935" t="s">
        <v>447</v>
      </c>
      <c r="C247" s="936" t="s">
        <v>448</v>
      </c>
      <c r="D247" s="666" t="s">
        <v>449</v>
      </c>
      <c r="E247" s="667" t="s">
        <v>254</v>
      </c>
      <c r="F247" s="668">
        <v>2</v>
      </c>
      <c r="G247" s="661"/>
      <c r="H247" s="661">
        <f>G247+SUM(H248:H253)</f>
        <v>0</v>
      </c>
      <c r="I247" s="661">
        <f>H247+SUM(I248:I253)</f>
        <v>0</v>
      </c>
      <c r="J247" s="661">
        <f t="shared" ref="J247:BU247" si="117">I247+SUM(J248:J253)</f>
        <v>0</v>
      </c>
      <c r="K247" s="661">
        <f t="shared" si="117"/>
        <v>0</v>
      </c>
      <c r="L247" s="661">
        <f t="shared" si="117"/>
        <v>0</v>
      </c>
      <c r="M247" s="614">
        <f t="shared" si="117"/>
        <v>0</v>
      </c>
      <c r="N247" s="614">
        <f t="shared" si="117"/>
        <v>0</v>
      </c>
      <c r="O247" s="614">
        <f t="shared" si="117"/>
        <v>0</v>
      </c>
      <c r="P247" s="614">
        <f t="shared" si="117"/>
        <v>0</v>
      </c>
      <c r="Q247" s="614">
        <f t="shared" si="117"/>
        <v>0</v>
      </c>
      <c r="R247" s="614">
        <f t="shared" si="117"/>
        <v>0</v>
      </c>
      <c r="S247" s="614">
        <f t="shared" si="117"/>
        <v>0</v>
      </c>
      <c r="T247" s="614">
        <f t="shared" si="117"/>
        <v>0</v>
      </c>
      <c r="U247" s="614">
        <f t="shared" si="117"/>
        <v>0</v>
      </c>
      <c r="V247" s="614">
        <f t="shared" si="117"/>
        <v>0</v>
      </c>
      <c r="W247" s="614">
        <f t="shared" si="117"/>
        <v>0</v>
      </c>
      <c r="X247" s="614">
        <f t="shared" si="117"/>
        <v>0</v>
      </c>
      <c r="Y247" s="614">
        <f t="shared" si="117"/>
        <v>0</v>
      </c>
      <c r="Z247" s="614">
        <f t="shared" si="117"/>
        <v>0</v>
      </c>
      <c r="AA247" s="614">
        <f t="shared" si="117"/>
        <v>0</v>
      </c>
      <c r="AB247" s="614">
        <f t="shared" si="117"/>
        <v>0</v>
      </c>
      <c r="AC247" s="614">
        <f t="shared" si="117"/>
        <v>0</v>
      </c>
      <c r="AD247" s="614">
        <f t="shared" si="117"/>
        <v>0</v>
      </c>
      <c r="AE247" s="614">
        <f t="shared" si="117"/>
        <v>0</v>
      </c>
      <c r="AF247" s="614">
        <f t="shared" si="117"/>
        <v>0</v>
      </c>
      <c r="AG247" s="614">
        <f t="shared" si="117"/>
        <v>0</v>
      </c>
      <c r="AH247" s="614">
        <f t="shared" si="117"/>
        <v>0</v>
      </c>
      <c r="AI247" s="614">
        <f t="shared" si="117"/>
        <v>0</v>
      </c>
      <c r="AJ247" s="614">
        <f t="shared" si="117"/>
        <v>0</v>
      </c>
      <c r="AK247" s="614">
        <f t="shared" si="117"/>
        <v>0</v>
      </c>
      <c r="AL247" s="614">
        <f t="shared" si="117"/>
        <v>0</v>
      </c>
      <c r="AM247" s="614">
        <f t="shared" si="117"/>
        <v>0</v>
      </c>
      <c r="AN247" s="614">
        <f t="shared" si="117"/>
        <v>0</v>
      </c>
      <c r="AO247" s="614">
        <f t="shared" si="117"/>
        <v>0</v>
      </c>
      <c r="AP247" s="614">
        <f t="shared" si="117"/>
        <v>0</v>
      </c>
      <c r="AQ247" s="614">
        <f t="shared" si="117"/>
        <v>0</v>
      </c>
      <c r="AR247" s="614">
        <f t="shared" si="117"/>
        <v>0</v>
      </c>
      <c r="AS247" s="614">
        <f t="shared" si="117"/>
        <v>0</v>
      </c>
      <c r="AT247" s="614">
        <f t="shared" si="117"/>
        <v>0</v>
      </c>
      <c r="AU247" s="614">
        <f t="shared" si="117"/>
        <v>0</v>
      </c>
      <c r="AV247" s="614">
        <f t="shared" si="117"/>
        <v>0</v>
      </c>
      <c r="AW247" s="614">
        <f t="shared" si="117"/>
        <v>0</v>
      </c>
      <c r="AX247" s="614">
        <f t="shared" si="117"/>
        <v>0</v>
      </c>
      <c r="AY247" s="614">
        <f t="shared" si="117"/>
        <v>0</v>
      </c>
      <c r="AZ247" s="614">
        <f t="shared" si="117"/>
        <v>0</v>
      </c>
      <c r="BA247" s="614">
        <f t="shared" si="117"/>
        <v>0</v>
      </c>
      <c r="BB247" s="614">
        <f t="shared" si="117"/>
        <v>0</v>
      </c>
      <c r="BC247" s="614">
        <f t="shared" si="117"/>
        <v>0</v>
      </c>
      <c r="BD247" s="614">
        <f t="shared" si="117"/>
        <v>0</v>
      </c>
      <c r="BE247" s="614">
        <f t="shared" si="117"/>
        <v>0</v>
      </c>
      <c r="BF247" s="614">
        <f t="shared" si="117"/>
        <v>0</v>
      </c>
      <c r="BG247" s="614">
        <f t="shared" si="117"/>
        <v>0</v>
      </c>
      <c r="BH247" s="614">
        <f t="shared" si="117"/>
        <v>0</v>
      </c>
      <c r="BI247" s="614">
        <f t="shared" si="117"/>
        <v>0</v>
      </c>
      <c r="BJ247" s="614">
        <f t="shared" si="117"/>
        <v>0</v>
      </c>
      <c r="BK247" s="614">
        <f t="shared" si="117"/>
        <v>0</v>
      </c>
      <c r="BL247" s="614">
        <f t="shared" si="117"/>
        <v>0</v>
      </c>
      <c r="BM247" s="614">
        <f t="shared" si="117"/>
        <v>0</v>
      </c>
      <c r="BN247" s="614">
        <f t="shared" si="117"/>
        <v>0</v>
      </c>
      <c r="BO247" s="614">
        <f t="shared" si="117"/>
        <v>0</v>
      </c>
      <c r="BP247" s="614">
        <f t="shared" si="117"/>
        <v>0</v>
      </c>
      <c r="BQ247" s="614">
        <f t="shared" si="117"/>
        <v>0</v>
      </c>
      <c r="BR247" s="614">
        <f t="shared" si="117"/>
        <v>0</v>
      </c>
      <c r="BS247" s="614">
        <f t="shared" si="117"/>
        <v>0</v>
      </c>
      <c r="BT247" s="614">
        <f t="shared" si="117"/>
        <v>0</v>
      </c>
      <c r="BU247" s="614">
        <f t="shared" si="117"/>
        <v>0</v>
      </c>
      <c r="BV247" s="614">
        <f t="shared" ref="BV247:CI247" si="118">BU247+SUM(BV248:BV253)</f>
        <v>0</v>
      </c>
      <c r="BW247" s="614">
        <f t="shared" si="118"/>
        <v>0</v>
      </c>
      <c r="BX247" s="614">
        <f t="shared" si="118"/>
        <v>0</v>
      </c>
      <c r="BY247" s="614">
        <f t="shared" si="118"/>
        <v>0</v>
      </c>
      <c r="BZ247" s="614">
        <f t="shared" si="118"/>
        <v>0</v>
      </c>
      <c r="CA247" s="614">
        <f t="shared" si="118"/>
        <v>0</v>
      </c>
      <c r="CB247" s="614">
        <f t="shared" si="118"/>
        <v>0</v>
      </c>
      <c r="CC247" s="614">
        <f t="shared" si="118"/>
        <v>0</v>
      </c>
      <c r="CD247" s="614">
        <f t="shared" si="118"/>
        <v>0</v>
      </c>
      <c r="CE247" s="614">
        <f t="shared" si="118"/>
        <v>0</v>
      </c>
      <c r="CF247" s="614">
        <f t="shared" si="118"/>
        <v>0</v>
      </c>
      <c r="CG247" s="614">
        <f t="shared" si="118"/>
        <v>0</v>
      </c>
      <c r="CH247" s="614">
        <f t="shared" si="118"/>
        <v>0</v>
      </c>
      <c r="CI247" s="610">
        <f t="shared" si="118"/>
        <v>0</v>
      </c>
      <c r="CK247" s="1401"/>
    </row>
    <row r="248" spans="1:89" s="1400" customFormat="1">
      <c r="A248" s="1391"/>
      <c r="B248" s="935" t="s">
        <v>450</v>
      </c>
      <c r="C248" s="936" t="s">
        <v>451</v>
      </c>
      <c r="D248" s="666" t="s">
        <v>452</v>
      </c>
      <c r="E248" s="667" t="s">
        <v>254</v>
      </c>
      <c r="F248" s="668">
        <v>2</v>
      </c>
      <c r="G248" s="661"/>
      <c r="H248" s="661"/>
      <c r="I248" s="661"/>
      <c r="J248" s="661"/>
      <c r="K248" s="661"/>
      <c r="L248" s="661"/>
      <c r="M248" s="662"/>
      <c r="N248" s="662"/>
      <c r="O248" s="662"/>
      <c r="P248" s="662"/>
      <c r="Q248" s="662"/>
      <c r="R248" s="662"/>
      <c r="S248" s="662"/>
      <c r="T248" s="662"/>
      <c r="U248" s="662"/>
      <c r="V248" s="662"/>
      <c r="W248" s="662"/>
      <c r="X248" s="662"/>
      <c r="Y248" s="662"/>
      <c r="Z248" s="662"/>
      <c r="AA248" s="662"/>
      <c r="AB248" s="662"/>
      <c r="AC248" s="662"/>
      <c r="AD248" s="662"/>
      <c r="AE248" s="662"/>
      <c r="AF248" s="662"/>
      <c r="AG248" s="662"/>
      <c r="AH248" s="662"/>
      <c r="AI248" s="662"/>
      <c r="AJ248" s="662"/>
      <c r="AK248" s="662"/>
      <c r="AL248" s="662"/>
      <c r="AM248" s="662"/>
      <c r="AN248" s="662"/>
      <c r="AO248" s="662"/>
      <c r="AP248" s="662"/>
      <c r="AQ248" s="662"/>
      <c r="AR248" s="662"/>
      <c r="AS248" s="662"/>
      <c r="AT248" s="662"/>
      <c r="AU248" s="662"/>
      <c r="AV248" s="662"/>
      <c r="AW248" s="662"/>
      <c r="AX248" s="662"/>
      <c r="AY248" s="662"/>
      <c r="AZ248" s="662"/>
      <c r="BA248" s="662"/>
      <c r="BB248" s="662"/>
      <c r="BC248" s="662"/>
      <c r="BD248" s="662"/>
      <c r="BE248" s="662"/>
      <c r="BF248" s="662"/>
      <c r="BG248" s="662"/>
      <c r="BH248" s="662"/>
      <c r="BI248" s="662"/>
      <c r="BJ248" s="662"/>
      <c r="BK248" s="662"/>
      <c r="BL248" s="662"/>
      <c r="BM248" s="662"/>
      <c r="BN248" s="662"/>
      <c r="BO248" s="662"/>
      <c r="BP248" s="662"/>
      <c r="BQ248" s="662"/>
      <c r="BR248" s="662"/>
      <c r="BS248" s="662"/>
      <c r="BT248" s="662"/>
      <c r="BU248" s="662"/>
      <c r="BV248" s="662"/>
      <c r="BW248" s="662"/>
      <c r="BX248" s="662"/>
      <c r="BY248" s="662"/>
      <c r="BZ248" s="662"/>
      <c r="CA248" s="662"/>
      <c r="CB248" s="662"/>
      <c r="CC248" s="662"/>
      <c r="CD248" s="662"/>
      <c r="CE248" s="662"/>
      <c r="CF248" s="662"/>
      <c r="CG248" s="662"/>
      <c r="CH248" s="662"/>
      <c r="CI248" s="663"/>
      <c r="CK248" s="1401"/>
    </row>
    <row r="249" spans="1:89" s="1400" customFormat="1">
      <c r="A249" s="1391"/>
      <c r="B249" s="935" t="s">
        <v>453</v>
      </c>
      <c r="C249" s="936" t="s">
        <v>454</v>
      </c>
      <c r="D249" s="666" t="s">
        <v>455</v>
      </c>
      <c r="E249" s="667" t="s">
        <v>254</v>
      </c>
      <c r="F249" s="668">
        <v>2</v>
      </c>
      <c r="G249" s="661"/>
      <c r="H249" s="661"/>
      <c r="I249" s="661"/>
      <c r="J249" s="661"/>
      <c r="K249" s="661"/>
      <c r="L249" s="661"/>
      <c r="M249" s="662"/>
      <c r="N249" s="662"/>
      <c r="O249" s="662"/>
      <c r="P249" s="662"/>
      <c r="Q249" s="662"/>
      <c r="R249" s="662"/>
      <c r="S249" s="662"/>
      <c r="T249" s="662"/>
      <c r="U249" s="662"/>
      <c r="V249" s="662"/>
      <c r="W249" s="662"/>
      <c r="X249" s="662"/>
      <c r="Y249" s="662"/>
      <c r="Z249" s="662"/>
      <c r="AA249" s="662"/>
      <c r="AB249" s="662"/>
      <c r="AC249" s="662"/>
      <c r="AD249" s="662"/>
      <c r="AE249" s="662"/>
      <c r="AF249" s="662"/>
      <c r="AG249" s="662"/>
      <c r="AH249" s="662"/>
      <c r="AI249" s="662"/>
      <c r="AJ249" s="662"/>
      <c r="AK249" s="662"/>
      <c r="AL249" s="662"/>
      <c r="AM249" s="662"/>
      <c r="AN249" s="662"/>
      <c r="AO249" s="662"/>
      <c r="AP249" s="662"/>
      <c r="AQ249" s="662"/>
      <c r="AR249" s="662"/>
      <c r="AS249" s="662"/>
      <c r="AT249" s="662"/>
      <c r="AU249" s="662"/>
      <c r="AV249" s="662"/>
      <c r="AW249" s="662"/>
      <c r="AX249" s="662"/>
      <c r="AY249" s="662"/>
      <c r="AZ249" s="662"/>
      <c r="BA249" s="662"/>
      <c r="BB249" s="662"/>
      <c r="BC249" s="662"/>
      <c r="BD249" s="662"/>
      <c r="BE249" s="662"/>
      <c r="BF249" s="662"/>
      <c r="BG249" s="662"/>
      <c r="BH249" s="662"/>
      <c r="BI249" s="662"/>
      <c r="BJ249" s="662"/>
      <c r="BK249" s="662"/>
      <c r="BL249" s="662"/>
      <c r="BM249" s="662"/>
      <c r="BN249" s="662"/>
      <c r="BO249" s="662"/>
      <c r="BP249" s="662"/>
      <c r="BQ249" s="662"/>
      <c r="BR249" s="662"/>
      <c r="BS249" s="662"/>
      <c r="BT249" s="662"/>
      <c r="BU249" s="662"/>
      <c r="BV249" s="662"/>
      <c r="BW249" s="662"/>
      <c r="BX249" s="662"/>
      <c r="BY249" s="662"/>
      <c r="BZ249" s="662"/>
      <c r="CA249" s="662"/>
      <c r="CB249" s="662"/>
      <c r="CC249" s="662"/>
      <c r="CD249" s="662"/>
      <c r="CE249" s="662"/>
      <c r="CF249" s="662"/>
      <c r="CG249" s="662"/>
      <c r="CH249" s="662"/>
      <c r="CI249" s="663"/>
      <c r="CK249" s="1401"/>
    </row>
    <row r="250" spans="1:89" s="1400" customFormat="1">
      <c r="A250" s="1391"/>
      <c r="B250" s="935" t="s">
        <v>456</v>
      </c>
      <c r="C250" s="936" t="s">
        <v>457</v>
      </c>
      <c r="D250" s="666" t="s">
        <v>458</v>
      </c>
      <c r="E250" s="667" t="s">
        <v>254</v>
      </c>
      <c r="F250" s="668">
        <v>2</v>
      </c>
      <c r="G250" s="661"/>
      <c r="H250" s="661"/>
      <c r="I250" s="661"/>
      <c r="J250" s="661"/>
      <c r="K250" s="661"/>
      <c r="L250" s="661"/>
      <c r="M250" s="662"/>
      <c r="N250" s="662"/>
      <c r="O250" s="662"/>
      <c r="P250" s="662"/>
      <c r="Q250" s="662"/>
      <c r="R250" s="662"/>
      <c r="S250" s="662"/>
      <c r="T250" s="662"/>
      <c r="U250" s="662"/>
      <c r="V250" s="662"/>
      <c r="W250" s="662"/>
      <c r="X250" s="662"/>
      <c r="Y250" s="662"/>
      <c r="Z250" s="662"/>
      <c r="AA250" s="662"/>
      <c r="AB250" s="662"/>
      <c r="AC250" s="662"/>
      <c r="AD250" s="662"/>
      <c r="AE250" s="662"/>
      <c r="AF250" s="662"/>
      <c r="AG250" s="662"/>
      <c r="AH250" s="662"/>
      <c r="AI250" s="662"/>
      <c r="AJ250" s="662"/>
      <c r="AK250" s="662"/>
      <c r="AL250" s="662"/>
      <c r="AM250" s="662"/>
      <c r="AN250" s="662"/>
      <c r="AO250" s="662"/>
      <c r="AP250" s="662"/>
      <c r="AQ250" s="662"/>
      <c r="AR250" s="662"/>
      <c r="AS250" s="662"/>
      <c r="AT250" s="662"/>
      <c r="AU250" s="662"/>
      <c r="AV250" s="662"/>
      <c r="AW250" s="662"/>
      <c r="AX250" s="662"/>
      <c r="AY250" s="662"/>
      <c r="AZ250" s="662"/>
      <c r="BA250" s="662"/>
      <c r="BB250" s="662"/>
      <c r="BC250" s="662"/>
      <c r="BD250" s="662"/>
      <c r="BE250" s="662"/>
      <c r="BF250" s="662"/>
      <c r="BG250" s="662"/>
      <c r="BH250" s="662"/>
      <c r="BI250" s="662"/>
      <c r="BJ250" s="662"/>
      <c r="BK250" s="662"/>
      <c r="BL250" s="662"/>
      <c r="BM250" s="662"/>
      <c r="BN250" s="662"/>
      <c r="BO250" s="662"/>
      <c r="BP250" s="662"/>
      <c r="BQ250" s="662"/>
      <c r="BR250" s="662"/>
      <c r="BS250" s="662"/>
      <c r="BT250" s="662"/>
      <c r="BU250" s="662"/>
      <c r="BV250" s="662"/>
      <c r="BW250" s="662"/>
      <c r="BX250" s="662"/>
      <c r="BY250" s="662"/>
      <c r="BZ250" s="662"/>
      <c r="CA250" s="662"/>
      <c r="CB250" s="662"/>
      <c r="CC250" s="662"/>
      <c r="CD250" s="662"/>
      <c r="CE250" s="662"/>
      <c r="CF250" s="662"/>
      <c r="CG250" s="662"/>
      <c r="CH250" s="662"/>
      <c r="CI250" s="663"/>
      <c r="CK250" s="1401"/>
    </row>
    <row r="251" spans="1:89" s="1400" customFormat="1" ht="28.5">
      <c r="A251" s="1391"/>
      <c r="B251" s="935" t="s">
        <v>459</v>
      </c>
      <c r="C251" s="936" t="s">
        <v>460</v>
      </c>
      <c r="D251" s="666" t="s">
        <v>461</v>
      </c>
      <c r="E251" s="667" t="s">
        <v>254</v>
      </c>
      <c r="F251" s="668">
        <v>2</v>
      </c>
      <c r="G251" s="661"/>
      <c r="H251" s="661"/>
      <c r="I251" s="661"/>
      <c r="J251" s="661"/>
      <c r="K251" s="661"/>
      <c r="L251" s="661"/>
      <c r="M251" s="662"/>
      <c r="N251" s="662"/>
      <c r="O251" s="662"/>
      <c r="P251" s="662"/>
      <c r="Q251" s="662"/>
      <c r="R251" s="662"/>
      <c r="S251" s="662"/>
      <c r="T251" s="662"/>
      <c r="U251" s="662"/>
      <c r="V251" s="662"/>
      <c r="W251" s="662"/>
      <c r="X251" s="662"/>
      <c r="Y251" s="662"/>
      <c r="Z251" s="662"/>
      <c r="AA251" s="662"/>
      <c r="AB251" s="662"/>
      <c r="AC251" s="662"/>
      <c r="AD251" s="662"/>
      <c r="AE251" s="662"/>
      <c r="AF251" s="662"/>
      <c r="AG251" s="662"/>
      <c r="AH251" s="662"/>
      <c r="AI251" s="662"/>
      <c r="AJ251" s="662"/>
      <c r="AK251" s="662"/>
      <c r="AL251" s="662"/>
      <c r="AM251" s="662"/>
      <c r="AN251" s="662"/>
      <c r="AO251" s="662"/>
      <c r="AP251" s="662"/>
      <c r="AQ251" s="662"/>
      <c r="AR251" s="662"/>
      <c r="AS251" s="662"/>
      <c r="AT251" s="662"/>
      <c r="AU251" s="662"/>
      <c r="AV251" s="662"/>
      <c r="AW251" s="662"/>
      <c r="AX251" s="662"/>
      <c r="AY251" s="662"/>
      <c r="AZ251" s="662"/>
      <c r="BA251" s="662"/>
      <c r="BB251" s="662"/>
      <c r="BC251" s="662"/>
      <c r="BD251" s="662"/>
      <c r="BE251" s="662"/>
      <c r="BF251" s="662"/>
      <c r="BG251" s="662"/>
      <c r="BH251" s="662"/>
      <c r="BI251" s="662"/>
      <c r="BJ251" s="662"/>
      <c r="BK251" s="662"/>
      <c r="BL251" s="662"/>
      <c r="BM251" s="662"/>
      <c r="BN251" s="662"/>
      <c r="BO251" s="662"/>
      <c r="BP251" s="662"/>
      <c r="BQ251" s="662"/>
      <c r="BR251" s="662"/>
      <c r="BS251" s="662"/>
      <c r="BT251" s="662"/>
      <c r="BU251" s="662"/>
      <c r="BV251" s="662"/>
      <c r="BW251" s="662"/>
      <c r="BX251" s="662"/>
      <c r="BY251" s="662"/>
      <c r="BZ251" s="662"/>
      <c r="CA251" s="662"/>
      <c r="CB251" s="662"/>
      <c r="CC251" s="662"/>
      <c r="CD251" s="662"/>
      <c r="CE251" s="662"/>
      <c r="CF251" s="662"/>
      <c r="CG251" s="662"/>
      <c r="CH251" s="662"/>
      <c r="CI251" s="663"/>
      <c r="CK251" s="1401"/>
    </row>
    <row r="252" spans="1:89" s="1400" customFormat="1">
      <c r="A252" s="1391"/>
      <c r="B252" s="935" t="s">
        <v>462</v>
      </c>
      <c r="C252" s="936" t="s">
        <v>463</v>
      </c>
      <c r="D252" s="666" t="s">
        <v>464</v>
      </c>
      <c r="E252" s="667" t="s">
        <v>254</v>
      </c>
      <c r="F252" s="668">
        <v>2</v>
      </c>
      <c r="G252" s="661"/>
      <c r="H252" s="661"/>
      <c r="I252" s="661"/>
      <c r="J252" s="661"/>
      <c r="K252" s="661"/>
      <c r="L252" s="661"/>
      <c r="M252" s="662"/>
      <c r="N252" s="662"/>
      <c r="O252" s="662"/>
      <c r="P252" s="662"/>
      <c r="Q252" s="662"/>
      <c r="R252" s="662"/>
      <c r="S252" s="662"/>
      <c r="T252" s="662"/>
      <c r="U252" s="662"/>
      <c r="V252" s="662"/>
      <c r="W252" s="662"/>
      <c r="X252" s="662"/>
      <c r="Y252" s="662"/>
      <c r="Z252" s="662"/>
      <c r="AA252" s="662"/>
      <c r="AB252" s="662"/>
      <c r="AC252" s="662"/>
      <c r="AD252" s="662"/>
      <c r="AE252" s="662"/>
      <c r="AF252" s="662"/>
      <c r="AG252" s="662"/>
      <c r="AH252" s="662"/>
      <c r="AI252" s="662"/>
      <c r="AJ252" s="662"/>
      <c r="AK252" s="662"/>
      <c r="AL252" s="662"/>
      <c r="AM252" s="662"/>
      <c r="AN252" s="662"/>
      <c r="AO252" s="662"/>
      <c r="AP252" s="662"/>
      <c r="AQ252" s="662"/>
      <c r="AR252" s="662"/>
      <c r="AS252" s="662"/>
      <c r="AT252" s="662"/>
      <c r="AU252" s="662"/>
      <c r="AV252" s="662"/>
      <c r="AW252" s="662"/>
      <c r="AX252" s="662"/>
      <c r="AY252" s="662"/>
      <c r="AZ252" s="662"/>
      <c r="BA252" s="662"/>
      <c r="BB252" s="662"/>
      <c r="BC252" s="662"/>
      <c r="BD252" s="662"/>
      <c r="BE252" s="662"/>
      <c r="BF252" s="662"/>
      <c r="BG252" s="662"/>
      <c r="BH252" s="662"/>
      <c r="BI252" s="662"/>
      <c r="BJ252" s="662"/>
      <c r="BK252" s="662"/>
      <c r="BL252" s="662"/>
      <c r="BM252" s="662"/>
      <c r="BN252" s="662"/>
      <c r="BO252" s="662"/>
      <c r="BP252" s="662"/>
      <c r="BQ252" s="662"/>
      <c r="BR252" s="662"/>
      <c r="BS252" s="662"/>
      <c r="BT252" s="662"/>
      <c r="BU252" s="662"/>
      <c r="BV252" s="662"/>
      <c r="BW252" s="662"/>
      <c r="BX252" s="662"/>
      <c r="BY252" s="662"/>
      <c r="BZ252" s="662"/>
      <c r="CA252" s="662"/>
      <c r="CB252" s="662"/>
      <c r="CC252" s="662"/>
      <c r="CD252" s="662"/>
      <c r="CE252" s="662"/>
      <c r="CF252" s="662"/>
      <c r="CG252" s="662"/>
      <c r="CH252" s="662"/>
      <c r="CI252" s="663"/>
      <c r="CK252" s="1401"/>
    </row>
    <row r="253" spans="1:89" s="1400" customFormat="1" ht="28.5">
      <c r="A253" s="1391"/>
      <c r="B253" s="935" t="s">
        <v>465</v>
      </c>
      <c r="C253" s="936" t="s">
        <v>466</v>
      </c>
      <c r="D253" s="666" t="s">
        <v>467</v>
      </c>
      <c r="E253" s="667" t="s">
        <v>254</v>
      </c>
      <c r="F253" s="668">
        <v>2</v>
      </c>
      <c r="G253" s="661"/>
      <c r="H253" s="661"/>
      <c r="I253" s="661"/>
      <c r="J253" s="661"/>
      <c r="K253" s="661"/>
      <c r="L253" s="661"/>
      <c r="M253" s="662"/>
      <c r="N253" s="662"/>
      <c r="O253" s="662"/>
      <c r="P253" s="662"/>
      <c r="Q253" s="662"/>
      <c r="R253" s="662"/>
      <c r="S253" s="662"/>
      <c r="T253" s="662"/>
      <c r="U253" s="662"/>
      <c r="V253" s="662"/>
      <c r="W253" s="662"/>
      <c r="X253" s="662"/>
      <c r="Y253" s="662"/>
      <c r="Z253" s="662"/>
      <c r="AA253" s="662"/>
      <c r="AB253" s="662"/>
      <c r="AC253" s="662"/>
      <c r="AD253" s="662"/>
      <c r="AE253" s="662"/>
      <c r="AF253" s="662"/>
      <c r="AG253" s="662"/>
      <c r="AH253" s="662"/>
      <c r="AI253" s="662"/>
      <c r="AJ253" s="662"/>
      <c r="AK253" s="662"/>
      <c r="AL253" s="662"/>
      <c r="AM253" s="662"/>
      <c r="AN253" s="662"/>
      <c r="AO253" s="662"/>
      <c r="AP253" s="662"/>
      <c r="AQ253" s="662"/>
      <c r="AR253" s="662"/>
      <c r="AS253" s="662"/>
      <c r="AT253" s="662"/>
      <c r="AU253" s="662"/>
      <c r="AV253" s="662"/>
      <c r="AW253" s="662"/>
      <c r="AX253" s="662"/>
      <c r="AY253" s="662"/>
      <c r="AZ253" s="662"/>
      <c r="BA253" s="662"/>
      <c r="BB253" s="662"/>
      <c r="BC253" s="662"/>
      <c r="BD253" s="662"/>
      <c r="BE253" s="662"/>
      <c r="BF253" s="662"/>
      <c r="BG253" s="662"/>
      <c r="BH253" s="662"/>
      <c r="BI253" s="662"/>
      <c r="BJ253" s="662"/>
      <c r="BK253" s="662"/>
      <c r="BL253" s="662"/>
      <c r="BM253" s="662"/>
      <c r="BN253" s="662"/>
      <c r="BO253" s="662"/>
      <c r="BP253" s="662"/>
      <c r="BQ253" s="662"/>
      <c r="BR253" s="662"/>
      <c r="BS253" s="662"/>
      <c r="BT253" s="662"/>
      <c r="BU253" s="662"/>
      <c r="BV253" s="662"/>
      <c r="BW253" s="662"/>
      <c r="BX253" s="662"/>
      <c r="BY253" s="662"/>
      <c r="BZ253" s="662"/>
      <c r="CA253" s="662"/>
      <c r="CB253" s="662"/>
      <c r="CC253" s="662"/>
      <c r="CD253" s="662"/>
      <c r="CE253" s="662"/>
      <c r="CF253" s="662"/>
      <c r="CG253" s="662"/>
      <c r="CH253" s="662"/>
      <c r="CI253" s="663"/>
      <c r="CK253" s="1401"/>
    </row>
    <row r="254" spans="1:89" s="1400" customFormat="1">
      <c r="A254" s="1391"/>
      <c r="B254" s="935" t="s">
        <v>468</v>
      </c>
      <c r="C254" s="936" t="s">
        <v>469</v>
      </c>
      <c r="D254" s="934" t="s">
        <v>79</v>
      </c>
      <c r="E254" s="920" t="s">
        <v>254</v>
      </c>
      <c r="F254" s="921">
        <v>2</v>
      </c>
      <c r="G254" s="661"/>
      <c r="H254" s="661"/>
      <c r="I254" s="661"/>
      <c r="J254" s="661"/>
      <c r="K254" s="661"/>
      <c r="L254" s="661"/>
      <c r="M254" s="662"/>
      <c r="N254" s="662"/>
      <c r="O254" s="662"/>
      <c r="P254" s="662"/>
      <c r="Q254" s="662"/>
      <c r="R254" s="662"/>
      <c r="S254" s="662"/>
      <c r="T254" s="662"/>
      <c r="U254" s="662"/>
      <c r="V254" s="662"/>
      <c r="W254" s="662"/>
      <c r="X254" s="662"/>
      <c r="Y254" s="662"/>
      <c r="Z254" s="662"/>
      <c r="AA254" s="662"/>
      <c r="AB254" s="662"/>
      <c r="AC254" s="662"/>
      <c r="AD254" s="662"/>
      <c r="AE254" s="662"/>
      <c r="AF254" s="662"/>
      <c r="AG254" s="662"/>
      <c r="AH254" s="662"/>
      <c r="AI254" s="662"/>
      <c r="AJ254" s="662"/>
      <c r="AK254" s="662"/>
      <c r="AL254" s="662"/>
      <c r="AM254" s="662"/>
      <c r="AN254" s="662"/>
      <c r="AO254" s="662"/>
      <c r="AP254" s="662"/>
      <c r="AQ254" s="662"/>
      <c r="AR254" s="662"/>
      <c r="AS254" s="662"/>
      <c r="AT254" s="662"/>
      <c r="AU254" s="662"/>
      <c r="AV254" s="662"/>
      <c r="AW254" s="662"/>
      <c r="AX254" s="662"/>
      <c r="AY254" s="662"/>
      <c r="AZ254" s="662"/>
      <c r="BA254" s="662"/>
      <c r="BB254" s="662"/>
      <c r="BC254" s="662"/>
      <c r="BD254" s="662"/>
      <c r="BE254" s="662"/>
      <c r="BF254" s="662"/>
      <c r="BG254" s="662"/>
      <c r="BH254" s="662"/>
      <c r="BI254" s="662"/>
      <c r="BJ254" s="662"/>
      <c r="BK254" s="662"/>
      <c r="BL254" s="662"/>
      <c r="BM254" s="662"/>
      <c r="BN254" s="662"/>
      <c r="BO254" s="662"/>
      <c r="BP254" s="662"/>
      <c r="BQ254" s="662"/>
      <c r="BR254" s="662"/>
      <c r="BS254" s="662"/>
      <c r="BT254" s="662"/>
      <c r="BU254" s="662"/>
      <c r="BV254" s="662"/>
      <c r="BW254" s="662"/>
      <c r="BX254" s="662"/>
      <c r="BY254" s="662"/>
      <c r="BZ254" s="662"/>
      <c r="CA254" s="662"/>
      <c r="CB254" s="662"/>
      <c r="CC254" s="662"/>
      <c r="CD254" s="662"/>
      <c r="CE254" s="662"/>
      <c r="CF254" s="662"/>
      <c r="CG254" s="662"/>
      <c r="CH254" s="662"/>
      <c r="CI254" s="663"/>
      <c r="CK254" s="1401"/>
    </row>
    <row r="255" spans="1:89" s="1400" customFormat="1" ht="28.5">
      <c r="A255" s="1391"/>
      <c r="B255" s="935" t="s">
        <v>470</v>
      </c>
      <c r="C255" s="936" t="s">
        <v>471</v>
      </c>
      <c r="D255" s="934" t="s">
        <v>79</v>
      </c>
      <c r="E255" s="920" t="s">
        <v>254</v>
      </c>
      <c r="F255" s="921">
        <v>2</v>
      </c>
      <c r="G255" s="661"/>
      <c r="H255" s="661"/>
      <c r="I255" s="661"/>
      <c r="J255" s="661"/>
      <c r="K255" s="661"/>
      <c r="L255" s="661"/>
      <c r="M255" s="662"/>
      <c r="N255" s="662"/>
      <c r="O255" s="662"/>
      <c r="P255" s="662"/>
      <c r="Q255" s="662"/>
      <c r="R255" s="662"/>
      <c r="S255" s="662"/>
      <c r="T255" s="662"/>
      <c r="U255" s="662"/>
      <c r="V255" s="662"/>
      <c r="W255" s="662"/>
      <c r="X255" s="662"/>
      <c r="Y255" s="662"/>
      <c r="Z255" s="662"/>
      <c r="AA255" s="662"/>
      <c r="AB255" s="662"/>
      <c r="AC255" s="662"/>
      <c r="AD255" s="662"/>
      <c r="AE255" s="662"/>
      <c r="AF255" s="662"/>
      <c r="AG255" s="662"/>
      <c r="AH255" s="662"/>
      <c r="AI255" s="662"/>
      <c r="AJ255" s="662"/>
      <c r="AK255" s="662"/>
      <c r="AL255" s="662"/>
      <c r="AM255" s="662"/>
      <c r="AN255" s="662"/>
      <c r="AO255" s="662"/>
      <c r="AP255" s="662"/>
      <c r="AQ255" s="662"/>
      <c r="AR255" s="662"/>
      <c r="AS255" s="662"/>
      <c r="AT255" s="662"/>
      <c r="AU255" s="662"/>
      <c r="AV255" s="662"/>
      <c r="AW255" s="662"/>
      <c r="AX255" s="662"/>
      <c r="AY255" s="662"/>
      <c r="AZ255" s="662"/>
      <c r="BA255" s="662"/>
      <c r="BB255" s="662"/>
      <c r="BC255" s="662"/>
      <c r="BD255" s="662"/>
      <c r="BE255" s="662"/>
      <c r="BF255" s="662"/>
      <c r="BG255" s="662"/>
      <c r="BH255" s="662"/>
      <c r="BI255" s="662"/>
      <c r="BJ255" s="662"/>
      <c r="BK255" s="662"/>
      <c r="BL255" s="662"/>
      <c r="BM255" s="662"/>
      <c r="BN255" s="662"/>
      <c r="BO255" s="662"/>
      <c r="BP255" s="662"/>
      <c r="BQ255" s="662"/>
      <c r="BR255" s="662"/>
      <c r="BS255" s="662"/>
      <c r="BT255" s="662"/>
      <c r="BU255" s="662"/>
      <c r="BV255" s="662"/>
      <c r="BW255" s="662"/>
      <c r="BX255" s="662"/>
      <c r="BY255" s="662"/>
      <c r="BZ255" s="662"/>
      <c r="CA255" s="662"/>
      <c r="CB255" s="662"/>
      <c r="CC255" s="662"/>
      <c r="CD255" s="662"/>
      <c r="CE255" s="662"/>
      <c r="CF255" s="662"/>
      <c r="CG255" s="662"/>
      <c r="CH255" s="662"/>
      <c r="CI255" s="663"/>
      <c r="CK255" s="1401"/>
    </row>
    <row r="256" spans="1:89" s="1400" customFormat="1">
      <c r="A256" s="1391"/>
      <c r="B256" s="935" t="s">
        <v>472</v>
      </c>
      <c r="C256" s="936" t="s">
        <v>473</v>
      </c>
      <c r="D256" s="934" t="s">
        <v>79</v>
      </c>
      <c r="E256" s="920" t="s">
        <v>254</v>
      </c>
      <c r="F256" s="921">
        <v>2</v>
      </c>
      <c r="G256" s="661"/>
      <c r="H256" s="661"/>
      <c r="I256" s="661"/>
      <c r="J256" s="661"/>
      <c r="K256" s="661"/>
      <c r="L256" s="661"/>
      <c r="M256" s="662"/>
      <c r="N256" s="662"/>
      <c r="O256" s="662"/>
      <c r="P256" s="662"/>
      <c r="Q256" s="662"/>
      <c r="R256" s="662"/>
      <c r="S256" s="662"/>
      <c r="T256" s="662"/>
      <c r="U256" s="662"/>
      <c r="V256" s="662"/>
      <c r="W256" s="662"/>
      <c r="X256" s="662"/>
      <c r="Y256" s="662"/>
      <c r="Z256" s="662"/>
      <c r="AA256" s="662"/>
      <c r="AB256" s="662"/>
      <c r="AC256" s="662"/>
      <c r="AD256" s="662"/>
      <c r="AE256" s="662"/>
      <c r="AF256" s="662"/>
      <c r="AG256" s="662"/>
      <c r="AH256" s="662"/>
      <c r="AI256" s="662"/>
      <c r="AJ256" s="662"/>
      <c r="AK256" s="662"/>
      <c r="AL256" s="662"/>
      <c r="AM256" s="662"/>
      <c r="AN256" s="662"/>
      <c r="AO256" s="662"/>
      <c r="AP256" s="662"/>
      <c r="AQ256" s="662"/>
      <c r="AR256" s="662"/>
      <c r="AS256" s="662"/>
      <c r="AT256" s="662"/>
      <c r="AU256" s="662"/>
      <c r="AV256" s="662"/>
      <c r="AW256" s="662"/>
      <c r="AX256" s="662"/>
      <c r="AY256" s="662"/>
      <c r="AZ256" s="662"/>
      <c r="BA256" s="662"/>
      <c r="BB256" s="662"/>
      <c r="BC256" s="662"/>
      <c r="BD256" s="662"/>
      <c r="BE256" s="662"/>
      <c r="BF256" s="662"/>
      <c r="BG256" s="662"/>
      <c r="BH256" s="662"/>
      <c r="BI256" s="662"/>
      <c r="BJ256" s="662"/>
      <c r="BK256" s="662"/>
      <c r="BL256" s="662"/>
      <c r="BM256" s="662"/>
      <c r="BN256" s="662"/>
      <c r="BO256" s="662"/>
      <c r="BP256" s="662"/>
      <c r="BQ256" s="662"/>
      <c r="BR256" s="662"/>
      <c r="BS256" s="662"/>
      <c r="BT256" s="662"/>
      <c r="BU256" s="662"/>
      <c r="BV256" s="662"/>
      <c r="BW256" s="662"/>
      <c r="BX256" s="662"/>
      <c r="BY256" s="662"/>
      <c r="BZ256" s="662"/>
      <c r="CA256" s="662"/>
      <c r="CB256" s="662"/>
      <c r="CC256" s="662"/>
      <c r="CD256" s="662"/>
      <c r="CE256" s="662"/>
      <c r="CF256" s="662"/>
      <c r="CG256" s="662"/>
      <c r="CH256" s="662"/>
      <c r="CI256" s="663"/>
      <c r="CK256" s="1401"/>
    </row>
    <row r="257" spans="1:89" s="1400" customFormat="1" ht="29.25" thickBot="1">
      <c r="A257" s="1391"/>
      <c r="B257" s="937" t="s">
        <v>474</v>
      </c>
      <c r="C257" s="938" t="s">
        <v>475</v>
      </c>
      <c r="D257" s="939" t="s">
        <v>476</v>
      </c>
      <c r="E257" s="940" t="s">
        <v>254</v>
      </c>
      <c r="F257" s="941">
        <v>2</v>
      </c>
      <c r="G257" s="621">
        <f>SUM(G244:G247)+G254+G255+G256</f>
        <v>0</v>
      </c>
      <c r="H257" s="621">
        <f t="shared" ref="H257:BS257" si="119">SUM(H244:H247)+H254+H255+H256</f>
        <v>0</v>
      </c>
      <c r="I257" s="621">
        <f t="shared" si="119"/>
        <v>0</v>
      </c>
      <c r="J257" s="621">
        <f t="shared" si="119"/>
        <v>0</v>
      </c>
      <c r="K257" s="621">
        <f t="shared" si="119"/>
        <v>0</v>
      </c>
      <c r="L257" s="621">
        <f t="shared" si="119"/>
        <v>0</v>
      </c>
      <c r="M257" s="621">
        <f t="shared" si="119"/>
        <v>0</v>
      </c>
      <c r="N257" s="621">
        <f t="shared" si="119"/>
        <v>0</v>
      </c>
      <c r="O257" s="621">
        <f t="shared" si="119"/>
        <v>0</v>
      </c>
      <c r="P257" s="621">
        <f t="shared" si="119"/>
        <v>0</v>
      </c>
      <c r="Q257" s="621">
        <f t="shared" si="119"/>
        <v>0</v>
      </c>
      <c r="R257" s="621">
        <f t="shared" si="119"/>
        <v>0</v>
      </c>
      <c r="S257" s="621">
        <f t="shared" si="119"/>
        <v>0</v>
      </c>
      <c r="T257" s="621">
        <f t="shared" si="119"/>
        <v>0</v>
      </c>
      <c r="U257" s="621">
        <f t="shared" si="119"/>
        <v>0</v>
      </c>
      <c r="V257" s="621">
        <f t="shared" si="119"/>
        <v>0</v>
      </c>
      <c r="W257" s="621">
        <f t="shared" si="119"/>
        <v>0</v>
      </c>
      <c r="X257" s="621">
        <f t="shared" si="119"/>
        <v>0</v>
      </c>
      <c r="Y257" s="621">
        <f t="shared" si="119"/>
        <v>0</v>
      </c>
      <c r="Z257" s="621">
        <f t="shared" si="119"/>
        <v>0</v>
      </c>
      <c r="AA257" s="621">
        <f t="shared" si="119"/>
        <v>0</v>
      </c>
      <c r="AB257" s="621">
        <f t="shared" si="119"/>
        <v>0</v>
      </c>
      <c r="AC257" s="621">
        <f t="shared" si="119"/>
        <v>0</v>
      </c>
      <c r="AD257" s="621">
        <f t="shared" si="119"/>
        <v>0</v>
      </c>
      <c r="AE257" s="621">
        <f t="shared" si="119"/>
        <v>0</v>
      </c>
      <c r="AF257" s="621">
        <f t="shared" si="119"/>
        <v>0</v>
      </c>
      <c r="AG257" s="621">
        <f t="shared" si="119"/>
        <v>0</v>
      </c>
      <c r="AH257" s="621">
        <f t="shared" si="119"/>
        <v>0</v>
      </c>
      <c r="AI257" s="621">
        <f t="shared" si="119"/>
        <v>0</v>
      </c>
      <c r="AJ257" s="621">
        <f t="shared" si="119"/>
        <v>0</v>
      </c>
      <c r="AK257" s="621">
        <f t="shared" si="119"/>
        <v>0</v>
      </c>
      <c r="AL257" s="621">
        <f t="shared" si="119"/>
        <v>0</v>
      </c>
      <c r="AM257" s="621">
        <f t="shared" si="119"/>
        <v>0</v>
      </c>
      <c r="AN257" s="621">
        <f t="shared" si="119"/>
        <v>0</v>
      </c>
      <c r="AO257" s="621">
        <f t="shared" si="119"/>
        <v>0</v>
      </c>
      <c r="AP257" s="621">
        <f t="shared" si="119"/>
        <v>0</v>
      </c>
      <c r="AQ257" s="621">
        <f t="shared" si="119"/>
        <v>0</v>
      </c>
      <c r="AR257" s="621">
        <f t="shared" si="119"/>
        <v>0</v>
      </c>
      <c r="AS257" s="621">
        <f t="shared" si="119"/>
        <v>0</v>
      </c>
      <c r="AT257" s="621">
        <f t="shared" si="119"/>
        <v>0</v>
      </c>
      <c r="AU257" s="621">
        <f t="shared" si="119"/>
        <v>0</v>
      </c>
      <c r="AV257" s="621">
        <f t="shared" si="119"/>
        <v>0</v>
      </c>
      <c r="AW257" s="621">
        <f t="shared" si="119"/>
        <v>0</v>
      </c>
      <c r="AX257" s="621">
        <f t="shared" si="119"/>
        <v>0</v>
      </c>
      <c r="AY257" s="621">
        <f t="shared" si="119"/>
        <v>0</v>
      </c>
      <c r="AZ257" s="621">
        <f t="shared" si="119"/>
        <v>0</v>
      </c>
      <c r="BA257" s="621">
        <f t="shared" si="119"/>
        <v>0</v>
      </c>
      <c r="BB257" s="621">
        <f t="shared" si="119"/>
        <v>0</v>
      </c>
      <c r="BC257" s="621">
        <f t="shared" si="119"/>
        <v>0</v>
      </c>
      <c r="BD257" s="621">
        <f t="shared" si="119"/>
        <v>0</v>
      </c>
      <c r="BE257" s="621">
        <f t="shared" si="119"/>
        <v>0</v>
      </c>
      <c r="BF257" s="621">
        <f t="shared" si="119"/>
        <v>0</v>
      </c>
      <c r="BG257" s="621">
        <f t="shared" si="119"/>
        <v>0</v>
      </c>
      <c r="BH257" s="621">
        <f t="shared" si="119"/>
        <v>0</v>
      </c>
      <c r="BI257" s="621">
        <f t="shared" si="119"/>
        <v>0</v>
      </c>
      <c r="BJ257" s="621">
        <f t="shared" si="119"/>
        <v>0</v>
      </c>
      <c r="BK257" s="621">
        <f t="shared" si="119"/>
        <v>0</v>
      </c>
      <c r="BL257" s="621">
        <f t="shared" si="119"/>
        <v>0</v>
      </c>
      <c r="BM257" s="621">
        <f t="shared" si="119"/>
        <v>0</v>
      </c>
      <c r="BN257" s="621">
        <f t="shared" si="119"/>
        <v>0</v>
      </c>
      <c r="BO257" s="621">
        <f t="shared" si="119"/>
        <v>0</v>
      </c>
      <c r="BP257" s="621">
        <f t="shared" si="119"/>
        <v>0</v>
      </c>
      <c r="BQ257" s="621">
        <f t="shared" si="119"/>
        <v>0</v>
      </c>
      <c r="BR257" s="621">
        <f t="shared" si="119"/>
        <v>0</v>
      </c>
      <c r="BS257" s="621">
        <f t="shared" si="119"/>
        <v>0</v>
      </c>
      <c r="BT257" s="621">
        <f t="shared" ref="BT257:CI257" si="120">SUM(BT244:BT247)+BT254+BT255+BT256</f>
        <v>0</v>
      </c>
      <c r="BU257" s="621">
        <f t="shared" si="120"/>
        <v>0</v>
      </c>
      <c r="BV257" s="621">
        <f t="shared" si="120"/>
        <v>0</v>
      </c>
      <c r="BW257" s="621">
        <f t="shared" si="120"/>
        <v>0</v>
      </c>
      <c r="BX257" s="621">
        <f t="shared" si="120"/>
        <v>0</v>
      </c>
      <c r="BY257" s="621">
        <f t="shared" si="120"/>
        <v>0</v>
      </c>
      <c r="BZ257" s="621">
        <f t="shared" si="120"/>
        <v>0</v>
      </c>
      <c r="CA257" s="621">
        <f t="shared" si="120"/>
        <v>0</v>
      </c>
      <c r="CB257" s="621">
        <f t="shared" si="120"/>
        <v>0</v>
      </c>
      <c r="CC257" s="621">
        <f t="shared" si="120"/>
        <v>0</v>
      </c>
      <c r="CD257" s="621">
        <f t="shared" si="120"/>
        <v>0</v>
      </c>
      <c r="CE257" s="621">
        <f t="shared" si="120"/>
        <v>0</v>
      </c>
      <c r="CF257" s="621">
        <f t="shared" si="120"/>
        <v>0</v>
      </c>
      <c r="CG257" s="621">
        <f t="shared" si="120"/>
        <v>0</v>
      </c>
      <c r="CH257" s="621">
        <f t="shared" si="120"/>
        <v>0</v>
      </c>
      <c r="CI257" s="621">
        <f t="shared" si="120"/>
        <v>0</v>
      </c>
      <c r="CK257" s="1401"/>
    </row>
    <row r="258" spans="1:89" s="1400" customFormat="1">
      <c r="A258" s="1391"/>
      <c r="B258" s="890" t="s">
        <v>477</v>
      </c>
      <c r="C258" s="891" t="s">
        <v>478</v>
      </c>
      <c r="D258" s="892" t="s">
        <v>79</v>
      </c>
      <c r="E258" s="942" t="s">
        <v>254</v>
      </c>
      <c r="F258" s="943">
        <v>2</v>
      </c>
      <c r="G258" s="657"/>
      <c r="H258" s="657"/>
      <c r="I258" s="657"/>
      <c r="J258" s="657"/>
      <c r="K258" s="657"/>
      <c r="L258" s="657"/>
      <c r="M258" s="658"/>
      <c r="N258" s="658"/>
      <c r="O258" s="658"/>
      <c r="P258" s="658"/>
      <c r="Q258" s="658"/>
      <c r="R258" s="658"/>
      <c r="S258" s="658"/>
      <c r="T258" s="658"/>
      <c r="U258" s="658"/>
      <c r="V258" s="658"/>
      <c r="W258" s="658"/>
      <c r="X258" s="658"/>
      <c r="Y258" s="658"/>
      <c r="Z258" s="658"/>
      <c r="AA258" s="658"/>
      <c r="AB258" s="658"/>
      <c r="AC258" s="658"/>
      <c r="AD258" s="658"/>
      <c r="AE258" s="658"/>
      <c r="AF258" s="658"/>
      <c r="AG258" s="658"/>
      <c r="AH258" s="658"/>
      <c r="AI258" s="658"/>
      <c r="AJ258" s="658"/>
      <c r="AK258" s="658"/>
      <c r="AL258" s="658"/>
      <c r="AM258" s="658"/>
      <c r="AN258" s="658"/>
      <c r="AO258" s="658"/>
      <c r="AP258" s="658"/>
      <c r="AQ258" s="658"/>
      <c r="AR258" s="658"/>
      <c r="AS258" s="658"/>
      <c r="AT258" s="658"/>
      <c r="AU258" s="658"/>
      <c r="AV258" s="658"/>
      <c r="AW258" s="658"/>
      <c r="AX258" s="658"/>
      <c r="AY258" s="658"/>
      <c r="AZ258" s="658"/>
      <c r="BA258" s="658"/>
      <c r="BB258" s="658"/>
      <c r="BC258" s="658"/>
      <c r="BD258" s="658"/>
      <c r="BE258" s="658"/>
      <c r="BF258" s="658"/>
      <c r="BG258" s="658"/>
      <c r="BH258" s="658"/>
      <c r="BI258" s="658"/>
      <c r="BJ258" s="658"/>
      <c r="BK258" s="658"/>
      <c r="BL258" s="658"/>
      <c r="BM258" s="658"/>
      <c r="BN258" s="658"/>
      <c r="BO258" s="658"/>
      <c r="BP258" s="658"/>
      <c r="BQ258" s="658"/>
      <c r="BR258" s="658"/>
      <c r="BS258" s="658"/>
      <c r="BT258" s="658"/>
      <c r="BU258" s="658"/>
      <c r="BV258" s="658"/>
      <c r="BW258" s="658"/>
      <c r="BX258" s="658"/>
      <c r="BY258" s="658"/>
      <c r="BZ258" s="658"/>
      <c r="CA258" s="658"/>
      <c r="CB258" s="658"/>
      <c r="CC258" s="658"/>
      <c r="CD258" s="658"/>
      <c r="CE258" s="658"/>
      <c r="CF258" s="658"/>
      <c r="CG258" s="658"/>
      <c r="CH258" s="658"/>
      <c r="CI258" s="659"/>
      <c r="CK258" s="1401"/>
    </row>
    <row r="259" spans="1:89" s="1400" customFormat="1">
      <c r="A259" s="1391"/>
      <c r="B259" s="900" t="s">
        <v>479</v>
      </c>
      <c r="C259" s="901" t="s">
        <v>480</v>
      </c>
      <c r="D259" s="897" t="s">
        <v>79</v>
      </c>
      <c r="E259" s="944" t="s">
        <v>254</v>
      </c>
      <c r="F259" s="945">
        <v>2</v>
      </c>
      <c r="G259" s="661"/>
      <c r="H259" s="661"/>
      <c r="I259" s="661"/>
      <c r="J259" s="661"/>
      <c r="K259" s="661"/>
      <c r="L259" s="661"/>
      <c r="M259" s="662"/>
      <c r="N259" s="662"/>
      <c r="O259" s="662"/>
      <c r="P259" s="662"/>
      <c r="Q259" s="662"/>
      <c r="R259" s="662"/>
      <c r="S259" s="662"/>
      <c r="T259" s="662"/>
      <c r="U259" s="662"/>
      <c r="V259" s="662"/>
      <c r="W259" s="662"/>
      <c r="X259" s="662"/>
      <c r="Y259" s="662"/>
      <c r="Z259" s="662"/>
      <c r="AA259" s="662"/>
      <c r="AB259" s="662"/>
      <c r="AC259" s="662"/>
      <c r="AD259" s="662"/>
      <c r="AE259" s="662"/>
      <c r="AF259" s="662"/>
      <c r="AG259" s="662"/>
      <c r="AH259" s="662"/>
      <c r="AI259" s="662"/>
      <c r="AJ259" s="662"/>
      <c r="AK259" s="662"/>
      <c r="AL259" s="662"/>
      <c r="AM259" s="662"/>
      <c r="AN259" s="662"/>
      <c r="AO259" s="662"/>
      <c r="AP259" s="662"/>
      <c r="AQ259" s="662"/>
      <c r="AR259" s="662"/>
      <c r="AS259" s="662"/>
      <c r="AT259" s="662"/>
      <c r="AU259" s="662"/>
      <c r="AV259" s="662"/>
      <c r="AW259" s="662"/>
      <c r="AX259" s="662"/>
      <c r="AY259" s="662"/>
      <c r="AZ259" s="662"/>
      <c r="BA259" s="662"/>
      <c r="BB259" s="662"/>
      <c r="BC259" s="662"/>
      <c r="BD259" s="662"/>
      <c r="BE259" s="662"/>
      <c r="BF259" s="662"/>
      <c r="BG259" s="662"/>
      <c r="BH259" s="662"/>
      <c r="BI259" s="662"/>
      <c r="BJ259" s="662"/>
      <c r="BK259" s="662"/>
      <c r="BL259" s="662"/>
      <c r="BM259" s="662"/>
      <c r="BN259" s="662"/>
      <c r="BO259" s="662"/>
      <c r="BP259" s="662"/>
      <c r="BQ259" s="662"/>
      <c r="BR259" s="662"/>
      <c r="BS259" s="662"/>
      <c r="BT259" s="662"/>
      <c r="BU259" s="662"/>
      <c r="BV259" s="662"/>
      <c r="BW259" s="662"/>
      <c r="BX259" s="662"/>
      <c r="BY259" s="662"/>
      <c r="BZ259" s="662"/>
      <c r="CA259" s="662"/>
      <c r="CB259" s="662"/>
      <c r="CC259" s="662"/>
      <c r="CD259" s="662"/>
      <c r="CE259" s="662"/>
      <c r="CF259" s="662"/>
      <c r="CG259" s="662"/>
      <c r="CH259" s="662"/>
      <c r="CI259" s="663"/>
      <c r="CK259" s="1401"/>
    </row>
    <row r="260" spans="1:89" s="1400" customFormat="1">
      <c r="A260" s="1391"/>
      <c r="B260" s="895" t="s">
        <v>481</v>
      </c>
      <c r="C260" s="946" t="s">
        <v>482</v>
      </c>
      <c r="D260" s="897" t="s">
        <v>79</v>
      </c>
      <c r="E260" s="944" t="s">
        <v>254</v>
      </c>
      <c r="F260" s="945">
        <v>2</v>
      </c>
      <c r="G260" s="661"/>
      <c r="H260" s="661"/>
      <c r="I260" s="661"/>
      <c r="J260" s="661"/>
      <c r="K260" s="661"/>
      <c r="L260" s="661"/>
      <c r="M260" s="662"/>
      <c r="N260" s="662"/>
      <c r="O260" s="662"/>
      <c r="P260" s="662"/>
      <c r="Q260" s="662"/>
      <c r="R260" s="662"/>
      <c r="S260" s="662"/>
      <c r="T260" s="662"/>
      <c r="U260" s="662"/>
      <c r="V260" s="662"/>
      <c r="W260" s="662"/>
      <c r="X260" s="662"/>
      <c r="Y260" s="662"/>
      <c r="Z260" s="662"/>
      <c r="AA260" s="662"/>
      <c r="AB260" s="662"/>
      <c r="AC260" s="662"/>
      <c r="AD260" s="662"/>
      <c r="AE260" s="662"/>
      <c r="AF260" s="662"/>
      <c r="AG260" s="662"/>
      <c r="AH260" s="662"/>
      <c r="AI260" s="662"/>
      <c r="AJ260" s="662"/>
      <c r="AK260" s="662"/>
      <c r="AL260" s="662"/>
      <c r="AM260" s="662"/>
      <c r="AN260" s="662"/>
      <c r="AO260" s="662"/>
      <c r="AP260" s="662"/>
      <c r="AQ260" s="662"/>
      <c r="AR260" s="662"/>
      <c r="AS260" s="662"/>
      <c r="AT260" s="662"/>
      <c r="AU260" s="662"/>
      <c r="AV260" s="662"/>
      <c r="AW260" s="662"/>
      <c r="AX260" s="662"/>
      <c r="AY260" s="662"/>
      <c r="AZ260" s="662"/>
      <c r="BA260" s="662"/>
      <c r="BB260" s="662"/>
      <c r="BC260" s="662"/>
      <c r="BD260" s="662"/>
      <c r="BE260" s="662"/>
      <c r="BF260" s="662"/>
      <c r="BG260" s="662"/>
      <c r="BH260" s="662"/>
      <c r="BI260" s="662"/>
      <c r="BJ260" s="662"/>
      <c r="BK260" s="662"/>
      <c r="BL260" s="662"/>
      <c r="BM260" s="662"/>
      <c r="BN260" s="662"/>
      <c r="BO260" s="662"/>
      <c r="BP260" s="662"/>
      <c r="BQ260" s="662"/>
      <c r="BR260" s="662"/>
      <c r="BS260" s="662"/>
      <c r="BT260" s="662"/>
      <c r="BU260" s="662"/>
      <c r="BV260" s="662"/>
      <c r="BW260" s="662"/>
      <c r="BX260" s="662"/>
      <c r="BY260" s="662"/>
      <c r="BZ260" s="662"/>
      <c r="CA260" s="662"/>
      <c r="CB260" s="662"/>
      <c r="CC260" s="662"/>
      <c r="CD260" s="662"/>
      <c r="CE260" s="662"/>
      <c r="CF260" s="662"/>
      <c r="CG260" s="662"/>
      <c r="CH260" s="662"/>
      <c r="CI260" s="663"/>
      <c r="CK260" s="1401"/>
    </row>
    <row r="261" spans="1:89" s="1400" customFormat="1">
      <c r="A261" s="1391"/>
      <c r="B261" s="895" t="s">
        <v>483</v>
      </c>
      <c r="C261" s="946" t="s">
        <v>484</v>
      </c>
      <c r="D261" s="897" t="s">
        <v>79</v>
      </c>
      <c r="E261" s="944" t="s">
        <v>254</v>
      </c>
      <c r="F261" s="945">
        <v>2</v>
      </c>
      <c r="G261" s="661"/>
      <c r="H261" s="661"/>
      <c r="I261" s="661"/>
      <c r="J261" s="661"/>
      <c r="K261" s="661"/>
      <c r="L261" s="661"/>
      <c r="M261" s="662"/>
      <c r="N261" s="662"/>
      <c r="O261" s="662"/>
      <c r="P261" s="662"/>
      <c r="Q261" s="662"/>
      <c r="R261" s="662"/>
      <c r="S261" s="662"/>
      <c r="T261" s="662"/>
      <c r="U261" s="662"/>
      <c r="V261" s="662"/>
      <c r="W261" s="662"/>
      <c r="X261" s="662"/>
      <c r="Y261" s="662"/>
      <c r="Z261" s="662"/>
      <c r="AA261" s="662"/>
      <c r="AB261" s="662"/>
      <c r="AC261" s="662"/>
      <c r="AD261" s="662"/>
      <c r="AE261" s="662"/>
      <c r="AF261" s="662"/>
      <c r="AG261" s="662"/>
      <c r="AH261" s="662"/>
      <c r="AI261" s="662"/>
      <c r="AJ261" s="662"/>
      <c r="AK261" s="662"/>
      <c r="AL261" s="662"/>
      <c r="AM261" s="662"/>
      <c r="AN261" s="662"/>
      <c r="AO261" s="662"/>
      <c r="AP261" s="662"/>
      <c r="AQ261" s="662"/>
      <c r="AR261" s="662"/>
      <c r="AS261" s="662"/>
      <c r="AT261" s="662"/>
      <c r="AU261" s="662"/>
      <c r="AV261" s="662"/>
      <c r="AW261" s="662"/>
      <c r="AX261" s="662"/>
      <c r="AY261" s="662"/>
      <c r="AZ261" s="662"/>
      <c r="BA261" s="662"/>
      <c r="BB261" s="662"/>
      <c r="BC261" s="662"/>
      <c r="BD261" s="662"/>
      <c r="BE261" s="662"/>
      <c r="BF261" s="662"/>
      <c r="BG261" s="662"/>
      <c r="BH261" s="662"/>
      <c r="BI261" s="662"/>
      <c r="BJ261" s="662"/>
      <c r="BK261" s="662"/>
      <c r="BL261" s="662"/>
      <c r="BM261" s="662"/>
      <c r="BN261" s="662"/>
      <c r="BO261" s="662"/>
      <c r="BP261" s="662"/>
      <c r="BQ261" s="662"/>
      <c r="BR261" s="662"/>
      <c r="BS261" s="662"/>
      <c r="BT261" s="662"/>
      <c r="BU261" s="662"/>
      <c r="BV261" s="662"/>
      <c r="BW261" s="662"/>
      <c r="BX261" s="662"/>
      <c r="BY261" s="662"/>
      <c r="BZ261" s="662"/>
      <c r="CA261" s="662"/>
      <c r="CB261" s="662"/>
      <c r="CC261" s="662"/>
      <c r="CD261" s="662"/>
      <c r="CE261" s="662"/>
      <c r="CF261" s="662"/>
      <c r="CG261" s="662"/>
      <c r="CH261" s="662"/>
      <c r="CI261" s="663"/>
      <c r="CK261" s="1401"/>
    </row>
    <row r="262" spans="1:89" s="1400" customFormat="1">
      <c r="A262" s="1391"/>
      <c r="B262" s="947" t="s">
        <v>485</v>
      </c>
      <c r="C262" s="946" t="s">
        <v>486</v>
      </c>
      <c r="D262" s="948" t="s">
        <v>487</v>
      </c>
      <c r="E262" s="944" t="s">
        <v>254</v>
      </c>
      <c r="F262" s="945">
        <v>2</v>
      </c>
      <c r="G262" s="609">
        <f>SUM(G258:G261)</f>
        <v>0</v>
      </c>
      <c r="H262" s="609">
        <f t="shared" ref="H262:BS262" si="121">SUM(H258:H261)</f>
        <v>0</v>
      </c>
      <c r="I262" s="609">
        <f t="shared" si="121"/>
        <v>0</v>
      </c>
      <c r="J262" s="609">
        <f t="shared" si="121"/>
        <v>0</v>
      </c>
      <c r="K262" s="609">
        <f t="shared" si="121"/>
        <v>0</v>
      </c>
      <c r="L262" s="609">
        <f t="shared" si="121"/>
        <v>0</v>
      </c>
      <c r="M262" s="614">
        <f t="shared" si="121"/>
        <v>0</v>
      </c>
      <c r="N262" s="614">
        <f t="shared" si="121"/>
        <v>0</v>
      </c>
      <c r="O262" s="614">
        <f t="shared" si="121"/>
        <v>0</v>
      </c>
      <c r="P262" s="614">
        <f t="shared" si="121"/>
        <v>0</v>
      </c>
      <c r="Q262" s="614">
        <f t="shared" si="121"/>
        <v>0</v>
      </c>
      <c r="R262" s="614">
        <f t="shared" si="121"/>
        <v>0</v>
      </c>
      <c r="S262" s="614">
        <f t="shared" si="121"/>
        <v>0</v>
      </c>
      <c r="T262" s="614">
        <f t="shared" si="121"/>
        <v>0</v>
      </c>
      <c r="U262" s="614">
        <f t="shared" si="121"/>
        <v>0</v>
      </c>
      <c r="V262" s="614">
        <f t="shared" si="121"/>
        <v>0</v>
      </c>
      <c r="W262" s="614">
        <f t="shared" si="121"/>
        <v>0</v>
      </c>
      <c r="X262" s="614">
        <f t="shared" si="121"/>
        <v>0</v>
      </c>
      <c r="Y262" s="614">
        <f t="shared" si="121"/>
        <v>0</v>
      </c>
      <c r="Z262" s="614">
        <f t="shared" si="121"/>
        <v>0</v>
      </c>
      <c r="AA262" s="614">
        <f t="shared" si="121"/>
        <v>0</v>
      </c>
      <c r="AB262" s="614">
        <f t="shared" si="121"/>
        <v>0</v>
      </c>
      <c r="AC262" s="614">
        <f t="shared" si="121"/>
        <v>0</v>
      </c>
      <c r="AD262" s="614">
        <f t="shared" si="121"/>
        <v>0</v>
      </c>
      <c r="AE262" s="614">
        <f t="shared" si="121"/>
        <v>0</v>
      </c>
      <c r="AF262" s="614">
        <f t="shared" si="121"/>
        <v>0</v>
      </c>
      <c r="AG262" s="614">
        <f t="shared" si="121"/>
        <v>0</v>
      </c>
      <c r="AH262" s="614">
        <f t="shared" si="121"/>
        <v>0</v>
      </c>
      <c r="AI262" s="614">
        <f t="shared" si="121"/>
        <v>0</v>
      </c>
      <c r="AJ262" s="614">
        <f t="shared" si="121"/>
        <v>0</v>
      </c>
      <c r="AK262" s="614">
        <f t="shared" si="121"/>
        <v>0</v>
      </c>
      <c r="AL262" s="614">
        <f t="shared" si="121"/>
        <v>0</v>
      </c>
      <c r="AM262" s="614">
        <f t="shared" si="121"/>
        <v>0</v>
      </c>
      <c r="AN262" s="614">
        <f t="shared" si="121"/>
        <v>0</v>
      </c>
      <c r="AO262" s="614">
        <f t="shared" si="121"/>
        <v>0</v>
      </c>
      <c r="AP262" s="614">
        <f t="shared" si="121"/>
        <v>0</v>
      </c>
      <c r="AQ262" s="614">
        <f t="shared" si="121"/>
        <v>0</v>
      </c>
      <c r="AR262" s="614">
        <f t="shared" si="121"/>
        <v>0</v>
      </c>
      <c r="AS262" s="614">
        <f t="shared" si="121"/>
        <v>0</v>
      </c>
      <c r="AT262" s="614">
        <f t="shared" si="121"/>
        <v>0</v>
      </c>
      <c r="AU262" s="614">
        <f t="shared" si="121"/>
        <v>0</v>
      </c>
      <c r="AV262" s="614">
        <f t="shared" si="121"/>
        <v>0</v>
      </c>
      <c r="AW262" s="614">
        <f t="shared" si="121"/>
        <v>0</v>
      </c>
      <c r="AX262" s="614">
        <f t="shared" si="121"/>
        <v>0</v>
      </c>
      <c r="AY262" s="614">
        <f t="shared" si="121"/>
        <v>0</v>
      </c>
      <c r="AZ262" s="614">
        <f t="shared" si="121"/>
        <v>0</v>
      </c>
      <c r="BA262" s="614">
        <f t="shared" si="121"/>
        <v>0</v>
      </c>
      <c r="BB262" s="614">
        <f t="shared" si="121"/>
        <v>0</v>
      </c>
      <c r="BC262" s="614">
        <f t="shared" si="121"/>
        <v>0</v>
      </c>
      <c r="BD262" s="614">
        <f t="shared" si="121"/>
        <v>0</v>
      </c>
      <c r="BE262" s="614">
        <f t="shared" si="121"/>
        <v>0</v>
      </c>
      <c r="BF262" s="614">
        <f t="shared" si="121"/>
        <v>0</v>
      </c>
      <c r="BG262" s="614">
        <f t="shared" si="121"/>
        <v>0</v>
      </c>
      <c r="BH262" s="614">
        <f t="shared" si="121"/>
        <v>0</v>
      </c>
      <c r="BI262" s="614">
        <f t="shared" si="121"/>
        <v>0</v>
      </c>
      <c r="BJ262" s="614">
        <f t="shared" si="121"/>
        <v>0</v>
      </c>
      <c r="BK262" s="614">
        <f t="shared" si="121"/>
        <v>0</v>
      </c>
      <c r="BL262" s="614">
        <f t="shared" si="121"/>
        <v>0</v>
      </c>
      <c r="BM262" s="614">
        <f t="shared" si="121"/>
        <v>0</v>
      </c>
      <c r="BN262" s="614">
        <f t="shared" si="121"/>
        <v>0</v>
      </c>
      <c r="BO262" s="614">
        <f t="shared" si="121"/>
        <v>0</v>
      </c>
      <c r="BP262" s="614">
        <f t="shared" si="121"/>
        <v>0</v>
      </c>
      <c r="BQ262" s="614">
        <f t="shared" si="121"/>
        <v>0</v>
      </c>
      <c r="BR262" s="614">
        <f t="shared" si="121"/>
        <v>0</v>
      </c>
      <c r="BS262" s="614">
        <f t="shared" si="121"/>
        <v>0</v>
      </c>
      <c r="BT262" s="614">
        <f t="shared" ref="BT262:CI262" si="122">SUM(BT258:BT261)</f>
        <v>0</v>
      </c>
      <c r="BU262" s="614">
        <f t="shared" si="122"/>
        <v>0</v>
      </c>
      <c r="BV262" s="614">
        <f t="shared" si="122"/>
        <v>0</v>
      </c>
      <c r="BW262" s="614">
        <f t="shared" si="122"/>
        <v>0</v>
      </c>
      <c r="BX262" s="614">
        <f t="shared" si="122"/>
        <v>0</v>
      </c>
      <c r="BY262" s="614">
        <f t="shared" si="122"/>
        <v>0</v>
      </c>
      <c r="BZ262" s="614">
        <f t="shared" si="122"/>
        <v>0</v>
      </c>
      <c r="CA262" s="614">
        <f t="shared" si="122"/>
        <v>0</v>
      </c>
      <c r="CB262" s="614">
        <f t="shared" si="122"/>
        <v>0</v>
      </c>
      <c r="CC262" s="614">
        <f t="shared" si="122"/>
        <v>0</v>
      </c>
      <c r="CD262" s="614">
        <f t="shared" si="122"/>
        <v>0</v>
      </c>
      <c r="CE262" s="614">
        <f t="shared" si="122"/>
        <v>0</v>
      </c>
      <c r="CF262" s="614">
        <f t="shared" si="122"/>
        <v>0</v>
      </c>
      <c r="CG262" s="614">
        <f t="shared" si="122"/>
        <v>0</v>
      </c>
      <c r="CH262" s="614">
        <f t="shared" si="122"/>
        <v>0</v>
      </c>
      <c r="CI262" s="610">
        <f t="shared" si="122"/>
        <v>0</v>
      </c>
      <c r="CK262" s="1401"/>
    </row>
    <row r="263" spans="1:89" s="1400" customFormat="1" ht="28.5">
      <c r="A263" s="1391"/>
      <c r="B263" s="947" t="s">
        <v>488</v>
      </c>
      <c r="C263" s="946" t="s">
        <v>489</v>
      </c>
      <c r="D263" s="948" t="s">
        <v>490</v>
      </c>
      <c r="E263" s="944" t="s">
        <v>491</v>
      </c>
      <c r="F263" s="945">
        <v>1</v>
      </c>
      <c r="G263" s="639" t="e">
        <f>(G261+G260)/(G247+G255)</f>
        <v>#DIV/0!</v>
      </c>
      <c r="H263" s="639" t="e">
        <f t="shared" ref="H263:BS263" si="123">(H261+H260)/(H247+H255)</f>
        <v>#DIV/0!</v>
      </c>
      <c r="I263" s="639" t="e">
        <f t="shared" si="123"/>
        <v>#DIV/0!</v>
      </c>
      <c r="J263" s="639" t="e">
        <f t="shared" si="123"/>
        <v>#DIV/0!</v>
      </c>
      <c r="K263" s="639" t="e">
        <f t="shared" si="123"/>
        <v>#DIV/0!</v>
      </c>
      <c r="L263" s="639" t="e">
        <f t="shared" si="123"/>
        <v>#DIV/0!</v>
      </c>
      <c r="M263" s="639" t="e">
        <f t="shared" si="123"/>
        <v>#DIV/0!</v>
      </c>
      <c r="N263" s="639" t="e">
        <f t="shared" si="123"/>
        <v>#DIV/0!</v>
      </c>
      <c r="O263" s="639" t="e">
        <f t="shared" si="123"/>
        <v>#DIV/0!</v>
      </c>
      <c r="P263" s="639" t="e">
        <f t="shared" si="123"/>
        <v>#DIV/0!</v>
      </c>
      <c r="Q263" s="639" t="e">
        <f t="shared" si="123"/>
        <v>#DIV/0!</v>
      </c>
      <c r="R263" s="639" t="e">
        <f t="shared" si="123"/>
        <v>#DIV/0!</v>
      </c>
      <c r="S263" s="639" t="e">
        <f t="shared" si="123"/>
        <v>#DIV/0!</v>
      </c>
      <c r="T263" s="639" t="e">
        <f t="shared" si="123"/>
        <v>#DIV/0!</v>
      </c>
      <c r="U263" s="639" t="e">
        <f t="shared" si="123"/>
        <v>#DIV/0!</v>
      </c>
      <c r="V263" s="639" t="e">
        <f t="shared" si="123"/>
        <v>#DIV/0!</v>
      </c>
      <c r="W263" s="639" t="e">
        <f t="shared" si="123"/>
        <v>#DIV/0!</v>
      </c>
      <c r="X263" s="639" t="e">
        <f t="shared" si="123"/>
        <v>#DIV/0!</v>
      </c>
      <c r="Y263" s="639" t="e">
        <f t="shared" si="123"/>
        <v>#DIV/0!</v>
      </c>
      <c r="Z263" s="639" t="e">
        <f t="shared" si="123"/>
        <v>#DIV/0!</v>
      </c>
      <c r="AA263" s="639" t="e">
        <f t="shared" si="123"/>
        <v>#DIV/0!</v>
      </c>
      <c r="AB263" s="639" t="e">
        <f t="shared" si="123"/>
        <v>#DIV/0!</v>
      </c>
      <c r="AC263" s="639" t="e">
        <f t="shared" si="123"/>
        <v>#DIV/0!</v>
      </c>
      <c r="AD263" s="639" t="e">
        <f t="shared" si="123"/>
        <v>#DIV/0!</v>
      </c>
      <c r="AE263" s="639" t="e">
        <f t="shared" si="123"/>
        <v>#DIV/0!</v>
      </c>
      <c r="AF263" s="639" t="e">
        <f t="shared" si="123"/>
        <v>#DIV/0!</v>
      </c>
      <c r="AG263" s="639" t="e">
        <f t="shared" si="123"/>
        <v>#DIV/0!</v>
      </c>
      <c r="AH263" s="639" t="e">
        <f t="shared" si="123"/>
        <v>#DIV/0!</v>
      </c>
      <c r="AI263" s="639" t="e">
        <f t="shared" si="123"/>
        <v>#DIV/0!</v>
      </c>
      <c r="AJ263" s="639" t="e">
        <f t="shared" si="123"/>
        <v>#DIV/0!</v>
      </c>
      <c r="AK263" s="639" t="e">
        <f t="shared" si="123"/>
        <v>#DIV/0!</v>
      </c>
      <c r="AL263" s="639" t="e">
        <f t="shared" si="123"/>
        <v>#DIV/0!</v>
      </c>
      <c r="AM263" s="639" t="e">
        <f t="shared" si="123"/>
        <v>#DIV/0!</v>
      </c>
      <c r="AN263" s="639" t="e">
        <f t="shared" si="123"/>
        <v>#DIV/0!</v>
      </c>
      <c r="AO263" s="639" t="e">
        <f t="shared" si="123"/>
        <v>#DIV/0!</v>
      </c>
      <c r="AP263" s="639" t="e">
        <f t="shared" si="123"/>
        <v>#DIV/0!</v>
      </c>
      <c r="AQ263" s="639" t="e">
        <f t="shared" si="123"/>
        <v>#DIV/0!</v>
      </c>
      <c r="AR263" s="639" t="e">
        <f t="shared" si="123"/>
        <v>#DIV/0!</v>
      </c>
      <c r="AS263" s="639" t="e">
        <f t="shared" si="123"/>
        <v>#DIV/0!</v>
      </c>
      <c r="AT263" s="639" t="e">
        <f t="shared" si="123"/>
        <v>#DIV/0!</v>
      </c>
      <c r="AU263" s="639" t="e">
        <f t="shared" si="123"/>
        <v>#DIV/0!</v>
      </c>
      <c r="AV263" s="639" t="e">
        <f t="shared" si="123"/>
        <v>#DIV/0!</v>
      </c>
      <c r="AW263" s="639" t="e">
        <f t="shared" si="123"/>
        <v>#DIV/0!</v>
      </c>
      <c r="AX263" s="639" t="e">
        <f t="shared" si="123"/>
        <v>#DIV/0!</v>
      </c>
      <c r="AY263" s="639" t="e">
        <f t="shared" si="123"/>
        <v>#DIV/0!</v>
      </c>
      <c r="AZ263" s="639" t="e">
        <f t="shared" si="123"/>
        <v>#DIV/0!</v>
      </c>
      <c r="BA263" s="639" t="e">
        <f t="shared" si="123"/>
        <v>#DIV/0!</v>
      </c>
      <c r="BB263" s="639" t="e">
        <f t="shared" si="123"/>
        <v>#DIV/0!</v>
      </c>
      <c r="BC263" s="639" t="e">
        <f t="shared" si="123"/>
        <v>#DIV/0!</v>
      </c>
      <c r="BD263" s="639" t="e">
        <f t="shared" si="123"/>
        <v>#DIV/0!</v>
      </c>
      <c r="BE263" s="639" t="e">
        <f t="shared" si="123"/>
        <v>#DIV/0!</v>
      </c>
      <c r="BF263" s="639" t="e">
        <f t="shared" si="123"/>
        <v>#DIV/0!</v>
      </c>
      <c r="BG263" s="639" t="e">
        <f t="shared" si="123"/>
        <v>#DIV/0!</v>
      </c>
      <c r="BH263" s="639" t="e">
        <f t="shared" si="123"/>
        <v>#DIV/0!</v>
      </c>
      <c r="BI263" s="639" t="e">
        <f t="shared" si="123"/>
        <v>#DIV/0!</v>
      </c>
      <c r="BJ263" s="639" t="e">
        <f t="shared" si="123"/>
        <v>#DIV/0!</v>
      </c>
      <c r="BK263" s="639" t="e">
        <f t="shared" si="123"/>
        <v>#DIV/0!</v>
      </c>
      <c r="BL263" s="639" t="e">
        <f t="shared" si="123"/>
        <v>#DIV/0!</v>
      </c>
      <c r="BM263" s="639" t="e">
        <f t="shared" si="123"/>
        <v>#DIV/0!</v>
      </c>
      <c r="BN263" s="639" t="e">
        <f t="shared" si="123"/>
        <v>#DIV/0!</v>
      </c>
      <c r="BO263" s="639" t="e">
        <f t="shared" si="123"/>
        <v>#DIV/0!</v>
      </c>
      <c r="BP263" s="639" t="e">
        <f t="shared" si="123"/>
        <v>#DIV/0!</v>
      </c>
      <c r="BQ263" s="639" t="e">
        <f t="shared" si="123"/>
        <v>#DIV/0!</v>
      </c>
      <c r="BR263" s="639" t="e">
        <f t="shared" si="123"/>
        <v>#DIV/0!</v>
      </c>
      <c r="BS263" s="639" t="e">
        <f t="shared" si="123"/>
        <v>#DIV/0!</v>
      </c>
      <c r="BT263" s="639" t="e">
        <f t="shared" ref="BT263:CI263" si="124">(BT261+BT260)/(BT247+BT255)</f>
        <v>#DIV/0!</v>
      </c>
      <c r="BU263" s="639" t="e">
        <f t="shared" si="124"/>
        <v>#DIV/0!</v>
      </c>
      <c r="BV263" s="639" t="e">
        <f t="shared" si="124"/>
        <v>#DIV/0!</v>
      </c>
      <c r="BW263" s="639" t="e">
        <f t="shared" si="124"/>
        <v>#DIV/0!</v>
      </c>
      <c r="BX263" s="639" t="e">
        <f t="shared" si="124"/>
        <v>#DIV/0!</v>
      </c>
      <c r="BY263" s="639" t="e">
        <f t="shared" si="124"/>
        <v>#DIV/0!</v>
      </c>
      <c r="BZ263" s="639" t="e">
        <f t="shared" si="124"/>
        <v>#DIV/0!</v>
      </c>
      <c r="CA263" s="639" t="e">
        <f t="shared" si="124"/>
        <v>#DIV/0!</v>
      </c>
      <c r="CB263" s="639" t="e">
        <f t="shared" si="124"/>
        <v>#DIV/0!</v>
      </c>
      <c r="CC263" s="639" t="e">
        <f t="shared" si="124"/>
        <v>#DIV/0!</v>
      </c>
      <c r="CD263" s="639" t="e">
        <f t="shared" si="124"/>
        <v>#DIV/0!</v>
      </c>
      <c r="CE263" s="639" t="e">
        <f t="shared" si="124"/>
        <v>#DIV/0!</v>
      </c>
      <c r="CF263" s="639" t="e">
        <f t="shared" si="124"/>
        <v>#DIV/0!</v>
      </c>
      <c r="CG263" s="639" t="e">
        <f t="shared" si="124"/>
        <v>#DIV/0!</v>
      </c>
      <c r="CH263" s="639" t="e">
        <f t="shared" si="124"/>
        <v>#DIV/0!</v>
      </c>
      <c r="CI263" s="639" t="e">
        <f t="shared" si="124"/>
        <v>#DIV/0!</v>
      </c>
      <c r="CK263" s="1401"/>
    </row>
    <row r="264" spans="1:89" s="1400" customFormat="1" ht="28.5">
      <c r="A264" s="1391"/>
      <c r="B264" s="947" t="s">
        <v>492</v>
      </c>
      <c r="C264" s="946" t="s">
        <v>493</v>
      </c>
      <c r="D264" s="948" t="s">
        <v>494</v>
      </c>
      <c r="E264" s="944" t="s">
        <v>285</v>
      </c>
      <c r="F264" s="945">
        <v>1</v>
      </c>
      <c r="G264" s="681" t="e">
        <f>G247/(G247+G255)</f>
        <v>#DIV/0!</v>
      </c>
      <c r="H264" s="681" t="e">
        <f t="shared" ref="H264:BS264" si="125">H247/(H247+H255)</f>
        <v>#DIV/0!</v>
      </c>
      <c r="I264" s="681" t="e">
        <f t="shared" si="125"/>
        <v>#DIV/0!</v>
      </c>
      <c r="J264" s="681" t="e">
        <f t="shared" si="125"/>
        <v>#DIV/0!</v>
      </c>
      <c r="K264" s="681" t="e">
        <f t="shared" si="125"/>
        <v>#DIV/0!</v>
      </c>
      <c r="L264" s="681" t="e">
        <f t="shared" si="125"/>
        <v>#DIV/0!</v>
      </c>
      <c r="M264" s="682" t="e">
        <f t="shared" si="125"/>
        <v>#DIV/0!</v>
      </c>
      <c r="N264" s="682" t="e">
        <f t="shared" si="125"/>
        <v>#DIV/0!</v>
      </c>
      <c r="O264" s="682" t="e">
        <f t="shared" si="125"/>
        <v>#DIV/0!</v>
      </c>
      <c r="P264" s="682" t="e">
        <f t="shared" si="125"/>
        <v>#DIV/0!</v>
      </c>
      <c r="Q264" s="682" t="e">
        <f t="shared" si="125"/>
        <v>#DIV/0!</v>
      </c>
      <c r="R264" s="682" t="e">
        <f t="shared" si="125"/>
        <v>#DIV/0!</v>
      </c>
      <c r="S264" s="682" t="e">
        <f t="shared" si="125"/>
        <v>#DIV/0!</v>
      </c>
      <c r="T264" s="682" t="e">
        <f t="shared" si="125"/>
        <v>#DIV/0!</v>
      </c>
      <c r="U264" s="682" t="e">
        <f t="shared" si="125"/>
        <v>#DIV/0!</v>
      </c>
      <c r="V264" s="682" t="e">
        <f t="shared" si="125"/>
        <v>#DIV/0!</v>
      </c>
      <c r="W264" s="682" t="e">
        <f t="shared" si="125"/>
        <v>#DIV/0!</v>
      </c>
      <c r="X264" s="682" t="e">
        <f t="shared" si="125"/>
        <v>#DIV/0!</v>
      </c>
      <c r="Y264" s="682" t="e">
        <f t="shared" si="125"/>
        <v>#DIV/0!</v>
      </c>
      <c r="Z264" s="682" t="e">
        <f t="shared" si="125"/>
        <v>#DIV/0!</v>
      </c>
      <c r="AA264" s="682" t="e">
        <f t="shared" si="125"/>
        <v>#DIV/0!</v>
      </c>
      <c r="AB264" s="682" t="e">
        <f t="shared" si="125"/>
        <v>#DIV/0!</v>
      </c>
      <c r="AC264" s="682" t="e">
        <f t="shared" si="125"/>
        <v>#DIV/0!</v>
      </c>
      <c r="AD264" s="682" t="e">
        <f t="shared" si="125"/>
        <v>#DIV/0!</v>
      </c>
      <c r="AE264" s="682" t="e">
        <f t="shared" si="125"/>
        <v>#DIV/0!</v>
      </c>
      <c r="AF264" s="682" t="e">
        <f t="shared" si="125"/>
        <v>#DIV/0!</v>
      </c>
      <c r="AG264" s="682" t="e">
        <f t="shared" si="125"/>
        <v>#DIV/0!</v>
      </c>
      <c r="AH264" s="682" t="e">
        <f t="shared" si="125"/>
        <v>#DIV/0!</v>
      </c>
      <c r="AI264" s="682" t="e">
        <f t="shared" si="125"/>
        <v>#DIV/0!</v>
      </c>
      <c r="AJ264" s="682" t="e">
        <f t="shared" si="125"/>
        <v>#DIV/0!</v>
      </c>
      <c r="AK264" s="682" t="e">
        <f t="shared" si="125"/>
        <v>#DIV/0!</v>
      </c>
      <c r="AL264" s="682" t="e">
        <f t="shared" si="125"/>
        <v>#DIV/0!</v>
      </c>
      <c r="AM264" s="682" t="e">
        <f t="shared" si="125"/>
        <v>#DIV/0!</v>
      </c>
      <c r="AN264" s="682" t="e">
        <f t="shared" si="125"/>
        <v>#DIV/0!</v>
      </c>
      <c r="AO264" s="682" t="e">
        <f t="shared" si="125"/>
        <v>#DIV/0!</v>
      </c>
      <c r="AP264" s="682" t="e">
        <f t="shared" si="125"/>
        <v>#DIV/0!</v>
      </c>
      <c r="AQ264" s="682" t="e">
        <f t="shared" si="125"/>
        <v>#DIV/0!</v>
      </c>
      <c r="AR264" s="682" t="e">
        <f t="shared" si="125"/>
        <v>#DIV/0!</v>
      </c>
      <c r="AS264" s="682" t="e">
        <f t="shared" si="125"/>
        <v>#DIV/0!</v>
      </c>
      <c r="AT264" s="682" t="e">
        <f t="shared" si="125"/>
        <v>#DIV/0!</v>
      </c>
      <c r="AU264" s="682" t="e">
        <f t="shared" si="125"/>
        <v>#DIV/0!</v>
      </c>
      <c r="AV264" s="682" t="e">
        <f t="shared" si="125"/>
        <v>#DIV/0!</v>
      </c>
      <c r="AW264" s="682" t="e">
        <f t="shared" si="125"/>
        <v>#DIV/0!</v>
      </c>
      <c r="AX264" s="682" t="e">
        <f t="shared" si="125"/>
        <v>#DIV/0!</v>
      </c>
      <c r="AY264" s="682" t="e">
        <f t="shared" si="125"/>
        <v>#DIV/0!</v>
      </c>
      <c r="AZ264" s="682" t="e">
        <f t="shared" si="125"/>
        <v>#DIV/0!</v>
      </c>
      <c r="BA264" s="682" t="e">
        <f t="shared" si="125"/>
        <v>#DIV/0!</v>
      </c>
      <c r="BB264" s="682" t="e">
        <f t="shared" si="125"/>
        <v>#DIV/0!</v>
      </c>
      <c r="BC264" s="682" t="e">
        <f t="shared" si="125"/>
        <v>#DIV/0!</v>
      </c>
      <c r="BD264" s="682" t="e">
        <f t="shared" si="125"/>
        <v>#DIV/0!</v>
      </c>
      <c r="BE264" s="682" t="e">
        <f t="shared" si="125"/>
        <v>#DIV/0!</v>
      </c>
      <c r="BF264" s="682" t="e">
        <f t="shared" si="125"/>
        <v>#DIV/0!</v>
      </c>
      <c r="BG264" s="682" t="e">
        <f t="shared" si="125"/>
        <v>#DIV/0!</v>
      </c>
      <c r="BH264" s="682" t="e">
        <f t="shared" si="125"/>
        <v>#DIV/0!</v>
      </c>
      <c r="BI264" s="682" t="e">
        <f t="shared" si="125"/>
        <v>#DIV/0!</v>
      </c>
      <c r="BJ264" s="682" t="e">
        <f t="shared" si="125"/>
        <v>#DIV/0!</v>
      </c>
      <c r="BK264" s="682" t="e">
        <f t="shared" si="125"/>
        <v>#DIV/0!</v>
      </c>
      <c r="BL264" s="682" t="e">
        <f t="shared" si="125"/>
        <v>#DIV/0!</v>
      </c>
      <c r="BM264" s="682" t="e">
        <f t="shared" si="125"/>
        <v>#DIV/0!</v>
      </c>
      <c r="BN264" s="682" t="e">
        <f t="shared" si="125"/>
        <v>#DIV/0!</v>
      </c>
      <c r="BO264" s="682" t="e">
        <f t="shared" si="125"/>
        <v>#DIV/0!</v>
      </c>
      <c r="BP264" s="682" t="e">
        <f t="shared" si="125"/>
        <v>#DIV/0!</v>
      </c>
      <c r="BQ264" s="682" t="e">
        <f t="shared" si="125"/>
        <v>#DIV/0!</v>
      </c>
      <c r="BR264" s="682" t="e">
        <f t="shared" si="125"/>
        <v>#DIV/0!</v>
      </c>
      <c r="BS264" s="682" t="e">
        <f t="shared" si="125"/>
        <v>#DIV/0!</v>
      </c>
      <c r="BT264" s="682" t="e">
        <f t="shared" ref="BT264:CI264" si="126">BT247/(BT247+BT255)</f>
        <v>#DIV/0!</v>
      </c>
      <c r="BU264" s="682" t="e">
        <f t="shared" si="126"/>
        <v>#DIV/0!</v>
      </c>
      <c r="BV264" s="682" t="e">
        <f t="shared" si="126"/>
        <v>#DIV/0!</v>
      </c>
      <c r="BW264" s="682" t="e">
        <f t="shared" si="126"/>
        <v>#DIV/0!</v>
      </c>
      <c r="BX264" s="682" t="e">
        <f t="shared" si="126"/>
        <v>#DIV/0!</v>
      </c>
      <c r="BY264" s="682" t="e">
        <f t="shared" si="126"/>
        <v>#DIV/0!</v>
      </c>
      <c r="BZ264" s="682" t="e">
        <f t="shared" si="126"/>
        <v>#DIV/0!</v>
      </c>
      <c r="CA264" s="682" t="e">
        <f t="shared" si="126"/>
        <v>#DIV/0!</v>
      </c>
      <c r="CB264" s="682" t="e">
        <f t="shared" si="126"/>
        <v>#DIV/0!</v>
      </c>
      <c r="CC264" s="682" t="e">
        <f t="shared" si="126"/>
        <v>#DIV/0!</v>
      </c>
      <c r="CD264" s="682" t="e">
        <f t="shared" si="126"/>
        <v>#DIV/0!</v>
      </c>
      <c r="CE264" s="682" t="e">
        <f t="shared" si="126"/>
        <v>#DIV/0!</v>
      </c>
      <c r="CF264" s="682" t="e">
        <f t="shared" si="126"/>
        <v>#DIV/0!</v>
      </c>
      <c r="CG264" s="682" t="e">
        <f t="shared" si="126"/>
        <v>#DIV/0!</v>
      </c>
      <c r="CH264" s="682" t="e">
        <f t="shared" si="126"/>
        <v>#DIV/0!</v>
      </c>
      <c r="CI264" s="683" t="e">
        <f t="shared" si="126"/>
        <v>#DIV/0!</v>
      </c>
      <c r="CK264" s="1401"/>
    </row>
    <row r="265" spans="1:89" s="1400" customFormat="1" ht="29.25" thickBot="1">
      <c r="A265" s="1391"/>
      <c r="B265" s="949" t="s">
        <v>495</v>
      </c>
      <c r="C265" s="950" t="s">
        <v>496</v>
      </c>
      <c r="D265" s="951" t="s">
        <v>497</v>
      </c>
      <c r="E265" s="952" t="s">
        <v>285</v>
      </c>
      <c r="F265" s="953">
        <v>1</v>
      </c>
      <c r="G265" s="689" t="e">
        <f>(G247)/(G247+G256+G255+G254)</f>
        <v>#DIV/0!</v>
      </c>
      <c r="H265" s="689" t="e">
        <f t="shared" ref="H265:BS265" si="127">(H247)/(H247+H256+H255+H254)</f>
        <v>#DIV/0!</v>
      </c>
      <c r="I265" s="689" t="e">
        <f t="shared" si="127"/>
        <v>#DIV/0!</v>
      </c>
      <c r="J265" s="689" t="e">
        <f t="shared" si="127"/>
        <v>#DIV/0!</v>
      </c>
      <c r="K265" s="689" t="e">
        <f t="shared" si="127"/>
        <v>#DIV/0!</v>
      </c>
      <c r="L265" s="689" t="e">
        <f t="shared" si="127"/>
        <v>#DIV/0!</v>
      </c>
      <c r="M265" s="689" t="e">
        <f t="shared" si="127"/>
        <v>#DIV/0!</v>
      </c>
      <c r="N265" s="689" t="e">
        <f t="shared" si="127"/>
        <v>#DIV/0!</v>
      </c>
      <c r="O265" s="689" t="e">
        <f t="shared" si="127"/>
        <v>#DIV/0!</v>
      </c>
      <c r="P265" s="689" t="e">
        <f t="shared" si="127"/>
        <v>#DIV/0!</v>
      </c>
      <c r="Q265" s="689" t="e">
        <f t="shared" si="127"/>
        <v>#DIV/0!</v>
      </c>
      <c r="R265" s="689" t="e">
        <f t="shared" si="127"/>
        <v>#DIV/0!</v>
      </c>
      <c r="S265" s="689" t="e">
        <f t="shared" si="127"/>
        <v>#DIV/0!</v>
      </c>
      <c r="T265" s="689" t="e">
        <f t="shared" si="127"/>
        <v>#DIV/0!</v>
      </c>
      <c r="U265" s="689" t="e">
        <f t="shared" si="127"/>
        <v>#DIV/0!</v>
      </c>
      <c r="V265" s="689" t="e">
        <f t="shared" si="127"/>
        <v>#DIV/0!</v>
      </c>
      <c r="W265" s="689" t="e">
        <f t="shared" si="127"/>
        <v>#DIV/0!</v>
      </c>
      <c r="X265" s="689" t="e">
        <f t="shared" si="127"/>
        <v>#DIV/0!</v>
      </c>
      <c r="Y265" s="689" t="e">
        <f t="shared" si="127"/>
        <v>#DIV/0!</v>
      </c>
      <c r="Z265" s="689" t="e">
        <f t="shared" si="127"/>
        <v>#DIV/0!</v>
      </c>
      <c r="AA265" s="689" t="e">
        <f t="shared" si="127"/>
        <v>#DIV/0!</v>
      </c>
      <c r="AB265" s="689" t="e">
        <f t="shared" si="127"/>
        <v>#DIV/0!</v>
      </c>
      <c r="AC265" s="689" t="e">
        <f t="shared" si="127"/>
        <v>#DIV/0!</v>
      </c>
      <c r="AD265" s="689" t="e">
        <f t="shared" si="127"/>
        <v>#DIV/0!</v>
      </c>
      <c r="AE265" s="689" t="e">
        <f t="shared" si="127"/>
        <v>#DIV/0!</v>
      </c>
      <c r="AF265" s="689" t="e">
        <f t="shared" si="127"/>
        <v>#DIV/0!</v>
      </c>
      <c r="AG265" s="689" t="e">
        <f t="shared" si="127"/>
        <v>#DIV/0!</v>
      </c>
      <c r="AH265" s="689" t="e">
        <f t="shared" si="127"/>
        <v>#DIV/0!</v>
      </c>
      <c r="AI265" s="689" t="e">
        <f t="shared" si="127"/>
        <v>#DIV/0!</v>
      </c>
      <c r="AJ265" s="689" t="e">
        <f t="shared" si="127"/>
        <v>#DIV/0!</v>
      </c>
      <c r="AK265" s="689" t="e">
        <f t="shared" si="127"/>
        <v>#DIV/0!</v>
      </c>
      <c r="AL265" s="689" t="e">
        <f t="shared" si="127"/>
        <v>#DIV/0!</v>
      </c>
      <c r="AM265" s="689" t="e">
        <f t="shared" si="127"/>
        <v>#DIV/0!</v>
      </c>
      <c r="AN265" s="689" t="e">
        <f t="shared" si="127"/>
        <v>#DIV/0!</v>
      </c>
      <c r="AO265" s="689" t="e">
        <f t="shared" si="127"/>
        <v>#DIV/0!</v>
      </c>
      <c r="AP265" s="689" t="e">
        <f t="shared" si="127"/>
        <v>#DIV/0!</v>
      </c>
      <c r="AQ265" s="689" t="e">
        <f t="shared" si="127"/>
        <v>#DIV/0!</v>
      </c>
      <c r="AR265" s="689" t="e">
        <f t="shared" si="127"/>
        <v>#DIV/0!</v>
      </c>
      <c r="AS265" s="689" t="e">
        <f t="shared" si="127"/>
        <v>#DIV/0!</v>
      </c>
      <c r="AT265" s="689" t="e">
        <f t="shared" si="127"/>
        <v>#DIV/0!</v>
      </c>
      <c r="AU265" s="689" t="e">
        <f t="shared" si="127"/>
        <v>#DIV/0!</v>
      </c>
      <c r="AV265" s="689" t="e">
        <f t="shared" si="127"/>
        <v>#DIV/0!</v>
      </c>
      <c r="AW265" s="689" t="e">
        <f t="shared" si="127"/>
        <v>#DIV/0!</v>
      </c>
      <c r="AX265" s="689" t="e">
        <f t="shared" si="127"/>
        <v>#DIV/0!</v>
      </c>
      <c r="AY265" s="689" t="e">
        <f t="shared" si="127"/>
        <v>#DIV/0!</v>
      </c>
      <c r="AZ265" s="689" t="e">
        <f t="shared" si="127"/>
        <v>#DIV/0!</v>
      </c>
      <c r="BA265" s="689" t="e">
        <f t="shared" si="127"/>
        <v>#DIV/0!</v>
      </c>
      <c r="BB265" s="689" t="e">
        <f t="shared" si="127"/>
        <v>#DIV/0!</v>
      </c>
      <c r="BC265" s="689" t="e">
        <f t="shared" si="127"/>
        <v>#DIV/0!</v>
      </c>
      <c r="BD265" s="689" t="e">
        <f t="shared" si="127"/>
        <v>#DIV/0!</v>
      </c>
      <c r="BE265" s="689" t="e">
        <f t="shared" si="127"/>
        <v>#DIV/0!</v>
      </c>
      <c r="BF265" s="689" t="e">
        <f t="shared" si="127"/>
        <v>#DIV/0!</v>
      </c>
      <c r="BG265" s="689" t="e">
        <f t="shared" si="127"/>
        <v>#DIV/0!</v>
      </c>
      <c r="BH265" s="689" t="e">
        <f t="shared" si="127"/>
        <v>#DIV/0!</v>
      </c>
      <c r="BI265" s="689" t="e">
        <f t="shared" si="127"/>
        <v>#DIV/0!</v>
      </c>
      <c r="BJ265" s="689" t="e">
        <f t="shared" si="127"/>
        <v>#DIV/0!</v>
      </c>
      <c r="BK265" s="689" t="e">
        <f t="shared" si="127"/>
        <v>#DIV/0!</v>
      </c>
      <c r="BL265" s="689" t="e">
        <f t="shared" si="127"/>
        <v>#DIV/0!</v>
      </c>
      <c r="BM265" s="689" t="e">
        <f t="shared" si="127"/>
        <v>#DIV/0!</v>
      </c>
      <c r="BN265" s="689" t="e">
        <f t="shared" si="127"/>
        <v>#DIV/0!</v>
      </c>
      <c r="BO265" s="689" t="e">
        <f t="shared" si="127"/>
        <v>#DIV/0!</v>
      </c>
      <c r="BP265" s="689" t="e">
        <f t="shared" si="127"/>
        <v>#DIV/0!</v>
      </c>
      <c r="BQ265" s="689" t="e">
        <f t="shared" si="127"/>
        <v>#DIV/0!</v>
      </c>
      <c r="BR265" s="689" t="e">
        <f t="shared" si="127"/>
        <v>#DIV/0!</v>
      </c>
      <c r="BS265" s="689" t="e">
        <f t="shared" si="127"/>
        <v>#DIV/0!</v>
      </c>
      <c r="BT265" s="689" t="e">
        <f t="shared" ref="BT265:CI265" si="128">(BT247)/(BT247+BT256+BT255+BT254)</f>
        <v>#DIV/0!</v>
      </c>
      <c r="BU265" s="689" t="e">
        <f t="shared" si="128"/>
        <v>#DIV/0!</v>
      </c>
      <c r="BV265" s="689" t="e">
        <f t="shared" si="128"/>
        <v>#DIV/0!</v>
      </c>
      <c r="BW265" s="689" t="e">
        <f t="shared" si="128"/>
        <v>#DIV/0!</v>
      </c>
      <c r="BX265" s="689" t="e">
        <f t="shared" si="128"/>
        <v>#DIV/0!</v>
      </c>
      <c r="BY265" s="689" t="e">
        <f t="shared" si="128"/>
        <v>#DIV/0!</v>
      </c>
      <c r="BZ265" s="689" t="e">
        <f t="shared" si="128"/>
        <v>#DIV/0!</v>
      </c>
      <c r="CA265" s="689" t="e">
        <f t="shared" si="128"/>
        <v>#DIV/0!</v>
      </c>
      <c r="CB265" s="689" t="e">
        <f t="shared" si="128"/>
        <v>#DIV/0!</v>
      </c>
      <c r="CC265" s="689" t="e">
        <f t="shared" si="128"/>
        <v>#DIV/0!</v>
      </c>
      <c r="CD265" s="689" t="e">
        <f t="shared" si="128"/>
        <v>#DIV/0!</v>
      </c>
      <c r="CE265" s="689" t="e">
        <f t="shared" si="128"/>
        <v>#DIV/0!</v>
      </c>
      <c r="CF265" s="689" t="e">
        <f t="shared" si="128"/>
        <v>#DIV/0!</v>
      </c>
      <c r="CG265" s="689" t="e">
        <f t="shared" si="128"/>
        <v>#DIV/0!</v>
      </c>
      <c r="CH265" s="689" t="e">
        <f t="shared" si="128"/>
        <v>#DIV/0!</v>
      </c>
      <c r="CI265" s="689" t="e">
        <f t="shared" si="128"/>
        <v>#DIV/0!</v>
      </c>
      <c r="CK265" s="1401"/>
    </row>
    <row r="266" spans="1:89" s="1400" customFormat="1" ht="29.25" thickBot="1">
      <c r="A266" s="1391"/>
      <c r="B266" s="954" t="s">
        <v>498</v>
      </c>
      <c r="C266" s="955" t="s">
        <v>155</v>
      </c>
      <c r="D266" s="955" t="s">
        <v>499</v>
      </c>
      <c r="E266" s="955" t="s">
        <v>146</v>
      </c>
      <c r="F266" s="956">
        <v>2</v>
      </c>
      <c r="G266" s="693">
        <f>SUM(G226:G228)+G224+G235+G240+G241+G234</f>
        <v>0</v>
      </c>
      <c r="H266" s="693">
        <f t="shared" ref="H266:BS266" si="129">SUM(H226:H228)+H224+H235+H240+H241+H234</f>
        <v>0</v>
      </c>
      <c r="I266" s="693">
        <f t="shared" si="129"/>
        <v>0</v>
      </c>
      <c r="J266" s="693">
        <f t="shared" si="129"/>
        <v>0</v>
      </c>
      <c r="K266" s="693">
        <f t="shared" si="129"/>
        <v>0</v>
      </c>
      <c r="L266" s="693">
        <f t="shared" si="129"/>
        <v>0</v>
      </c>
      <c r="M266" s="693">
        <f t="shared" si="129"/>
        <v>0</v>
      </c>
      <c r="N266" s="693">
        <f t="shared" si="129"/>
        <v>0</v>
      </c>
      <c r="O266" s="693">
        <f t="shared" si="129"/>
        <v>0</v>
      </c>
      <c r="P266" s="693">
        <f t="shared" si="129"/>
        <v>0</v>
      </c>
      <c r="Q266" s="693">
        <f t="shared" si="129"/>
        <v>0</v>
      </c>
      <c r="R266" s="693">
        <f t="shared" si="129"/>
        <v>0</v>
      </c>
      <c r="S266" s="693">
        <f t="shared" si="129"/>
        <v>0</v>
      </c>
      <c r="T266" s="693">
        <f t="shared" si="129"/>
        <v>0</v>
      </c>
      <c r="U266" s="693">
        <f t="shared" si="129"/>
        <v>0</v>
      </c>
      <c r="V266" s="693">
        <f t="shared" si="129"/>
        <v>0</v>
      </c>
      <c r="W266" s="693">
        <f t="shared" si="129"/>
        <v>0</v>
      </c>
      <c r="X266" s="693">
        <f t="shared" si="129"/>
        <v>0</v>
      </c>
      <c r="Y266" s="693">
        <f t="shared" si="129"/>
        <v>0</v>
      </c>
      <c r="Z266" s="693">
        <f t="shared" si="129"/>
        <v>0</v>
      </c>
      <c r="AA266" s="693">
        <f t="shared" si="129"/>
        <v>0</v>
      </c>
      <c r="AB266" s="693">
        <f t="shared" si="129"/>
        <v>0</v>
      </c>
      <c r="AC266" s="693">
        <f t="shared" si="129"/>
        <v>0</v>
      </c>
      <c r="AD266" s="693">
        <f t="shared" si="129"/>
        <v>0</v>
      </c>
      <c r="AE266" s="693">
        <f t="shared" si="129"/>
        <v>0</v>
      </c>
      <c r="AF266" s="693">
        <f t="shared" si="129"/>
        <v>0</v>
      </c>
      <c r="AG266" s="693">
        <f t="shared" si="129"/>
        <v>0</v>
      </c>
      <c r="AH266" s="693">
        <f t="shared" si="129"/>
        <v>0</v>
      </c>
      <c r="AI266" s="693">
        <f t="shared" si="129"/>
        <v>0</v>
      </c>
      <c r="AJ266" s="693">
        <f t="shared" si="129"/>
        <v>0</v>
      </c>
      <c r="AK266" s="693">
        <f t="shared" si="129"/>
        <v>0</v>
      </c>
      <c r="AL266" s="693">
        <f t="shared" si="129"/>
        <v>0</v>
      </c>
      <c r="AM266" s="693">
        <f t="shared" si="129"/>
        <v>0</v>
      </c>
      <c r="AN266" s="693">
        <f t="shared" si="129"/>
        <v>0</v>
      </c>
      <c r="AO266" s="693">
        <f t="shared" si="129"/>
        <v>0</v>
      </c>
      <c r="AP266" s="693">
        <f t="shared" si="129"/>
        <v>0</v>
      </c>
      <c r="AQ266" s="693">
        <f t="shared" si="129"/>
        <v>0</v>
      </c>
      <c r="AR266" s="693">
        <f t="shared" si="129"/>
        <v>0</v>
      </c>
      <c r="AS266" s="693">
        <f t="shared" si="129"/>
        <v>0</v>
      </c>
      <c r="AT266" s="693">
        <f t="shared" si="129"/>
        <v>0</v>
      </c>
      <c r="AU266" s="693">
        <f t="shared" si="129"/>
        <v>0</v>
      </c>
      <c r="AV266" s="693">
        <f t="shared" si="129"/>
        <v>0</v>
      </c>
      <c r="AW266" s="693">
        <f t="shared" si="129"/>
        <v>0</v>
      </c>
      <c r="AX266" s="693">
        <f t="shared" si="129"/>
        <v>0</v>
      </c>
      <c r="AY266" s="693">
        <f t="shared" si="129"/>
        <v>0</v>
      </c>
      <c r="AZ266" s="693">
        <f t="shared" si="129"/>
        <v>0</v>
      </c>
      <c r="BA266" s="693">
        <f t="shared" si="129"/>
        <v>0</v>
      </c>
      <c r="BB266" s="693">
        <f t="shared" si="129"/>
        <v>0</v>
      </c>
      <c r="BC266" s="693">
        <f t="shared" si="129"/>
        <v>0</v>
      </c>
      <c r="BD266" s="693">
        <f t="shared" si="129"/>
        <v>0</v>
      </c>
      <c r="BE266" s="693">
        <f t="shared" si="129"/>
        <v>0</v>
      </c>
      <c r="BF266" s="693">
        <f t="shared" si="129"/>
        <v>0</v>
      </c>
      <c r="BG266" s="693">
        <f t="shared" si="129"/>
        <v>0</v>
      </c>
      <c r="BH266" s="693">
        <f t="shared" si="129"/>
        <v>0</v>
      </c>
      <c r="BI266" s="693">
        <f t="shared" si="129"/>
        <v>0</v>
      </c>
      <c r="BJ266" s="693">
        <f t="shared" si="129"/>
        <v>0</v>
      </c>
      <c r="BK266" s="693">
        <f t="shared" si="129"/>
        <v>0</v>
      </c>
      <c r="BL266" s="693">
        <f t="shared" si="129"/>
        <v>0</v>
      </c>
      <c r="BM266" s="693">
        <f t="shared" si="129"/>
        <v>0</v>
      </c>
      <c r="BN266" s="693">
        <f t="shared" si="129"/>
        <v>0</v>
      </c>
      <c r="BO266" s="693">
        <f t="shared" si="129"/>
        <v>0</v>
      </c>
      <c r="BP266" s="693">
        <f t="shared" si="129"/>
        <v>0</v>
      </c>
      <c r="BQ266" s="693">
        <f t="shared" si="129"/>
        <v>0</v>
      </c>
      <c r="BR266" s="693">
        <f t="shared" si="129"/>
        <v>0</v>
      </c>
      <c r="BS266" s="693">
        <f t="shared" si="129"/>
        <v>0</v>
      </c>
      <c r="BT266" s="693">
        <f t="shared" ref="BT266:CI266" si="130">SUM(BT226:BT228)+BT224+BT235+BT240+BT241+BT234</f>
        <v>0</v>
      </c>
      <c r="BU266" s="693">
        <f t="shared" si="130"/>
        <v>0</v>
      </c>
      <c r="BV266" s="693">
        <f t="shared" si="130"/>
        <v>0</v>
      </c>
      <c r="BW266" s="693">
        <f t="shared" si="130"/>
        <v>0</v>
      </c>
      <c r="BX266" s="693">
        <f t="shared" si="130"/>
        <v>0</v>
      </c>
      <c r="BY266" s="693">
        <f t="shared" si="130"/>
        <v>0</v>
      </c>
      <c r="BZ266" s="693">
        <f t="shared" si="130"/>
        <v>0</v>
      </c>
      <c r="CA266" s="693">
        <f t="shared" si="130"/>
        <v>0</v>
      </c>
      <c r="CB266" s="693">
        <f t="shared" si="130"/>
        <v>0</v>
      </c>
      <c r="CC266" s="693">
        <f t="shared" si="130"/>
        <v>0</v>
      </c>
      <c r="CD266" s="693">
        <f t="shared" si="130"/>
        <v>0</v>
      </c>
      <c r="CE266" s="693">
        <f t="shared" si="130"/>
        <v>0</v>
      </c>
      <c r="CF266" s="693">
        <f t="shared" si="130"/>
        <v>0</v>
      </c>
      <c r="CG266" s="693">
        <f t="shared" si="130"/>
        <v>0</v>
      </c>
      <c r="CH266" s="693">
        <f t="shared" si="130"/>
        <v>0</v>
      </c>
      <c r="CI266" s="693">
        <f t="shared" si="130"/>
        <v>0</v>
      </c>
      <c r="CK266" s="1401"/>
    </row>
    <row r="267" spans="1:89" s="1400" customFormat="1" ht="28.5">
      <c r="A267" s="1391"/>
      <c r="B267" s="957" t="s">
        <v>500</v>
      </c>
      <c r="C267" s="958" t="s">
        <v>501</v>
      </c>
      <c r="D267" s="892" t="s">
        <v>79</v>
      </c>
      <c r="E267" s="958" t="s">
        <v>146</v>
      </c>
      <c r="F267" s="959">
        <v>2</v>
      </c>
      <c r="G267" s="697"/>
      <c r="H267" s="697"/>
      <c r="I267" s="697"/>
      <c r="J267" s="697"/>
      <c r="K267" s="697"/>
      <c r="L267" s="697"/>
      <c r="M267" s="698"/>
      <c r="N267" s="698"/>
      <c r="O267" s="698"/>
      <c r="P267" s="698"/>
      <c r="Q267" s="698"/>
      <c r="R267" s="698"/>
      <c r="S267" s="698"/>
      <c r="T267" s="698"/>
      <c r="U267" s="698"/>
      <c r="V267" s="698"/>
      <c r="W267" s="698"/>
      <c r="X267" s="698"/>
      <c r="Y267" s="698"/>
      <c r="Z267" s="698"/>
      <c r="AA267" s="698"/>
      <c r="AB267" s="698"/>
      <c r="AC267" s="698"/>
      <c r="AD267" s="698"/>
      <c r="AE267" s="698"/>
      <c r="AF267" s="698"/>
      <c r="AG267" s="698"/>
      <c r="AH267" s="698"/>
      <c r="AI267" s="698"/>
      <c r="AJ267" s="698"/>
      <c r="AK267" s="698"/>
      <c r="AL267" s="698"/>
      <c r="AM267" s="698"/>
      <c r="AN267" s="698"/>
      <c r="AO267" s="698"/>
      <c r="AP267" s="698"/>
      <c r="AQ267" s="698"/>
      <c r="AR267" s="698"/>
      <c r="AS267" s="698"/>
      <c r="AT267" s="698"/>
      <c r="AU267" s="698"/>
      <c r="AV267" s="698"/>
      <c r="AW267" s="698"/>
      <c r="AX267" s="698"/>
      <c r="AY267" s="698"/>
      <c r="AZ267" s="698"/>
      <c r="BA267" s="698"/>
      <c r="BB267" s="698"/>
      <c r="BC267" s="698"/>
      <c r="BD267" s="698"/>
      <c r="BE267" s="698"/>
      <c r="BF267" s="698"/>
      <c r="BG267" s="698"/>
      <c r="BH267" s="698"/>
      <c r="BI267" s="698"/>
      <c r="BJ267" s="698"/>
      <c r="BK267" s="698"/>
      <c r="BL267" s="698"/>
      <c r="BM267" s="698"/>
      <c r="BN267" s="698"/>
      <c r="BO267" s="698"/>
      <c r="BP267" s="698"/>
      <c r="BQ267" s="698"/>
      <c r="BR267" s="698"/>
      <c r="BS267" s="698"/>
      <c r="BT267" s="698"/>
      <c r="BU267" s="698"/>
      <c r="BV267" s="698"/>
      <c r="BW267" s="698"/>
      <c r="BX267" s="698"/>
      <c r="BY267" s="698"/>
      <c r="BZ267" s="698"/>
      <c r="CA267" s="698"/>
      <c r="CB267" s="698"/>
      <c r="CC267" s="698"/>
      <c r="CD267" s="698"/>
      <c r="CE267" s="698"/>
      <c r="CF267" s="698"/>
      <c r="CG267" s="698"/>
      <c r="CH267" s="698"/>
      <c r="CI267" s="699"/>
    </row>
    <row r="268" spans="1:89" s="1400" customFormat="1">
      <c r="A268" s="1391"/>
      <c r="B268" s="960" t="s">
        <v>502</v>
      </c>
      <c r="C268" s="961" t="s">
        <v>503</v>
      </c>
      <c r="D268" s="897" t="s">
        <v>79</v>
      </c>
      <c r="E268" s="961" t="s">
        <v>146</v>
      </c>
      <c r="F268" s="962">
        <v>2</v>
      </c>
      <c r="G268" s="703"/>
      <c r="H268" s="703"/>
      <c r="I268" s="703"/>
      <c r="J268" s="703"/>
      <c r="K268" s="703"/>
      <c r="L268" s="703"/>
      <c r="M268" s="704"/>
      <c r="N268" s="704"/>
      <c r="O268" s="704"/>
      <c r="P268" s="704"/>
      <c r="Q268" s="704"/>
      <c r="R268" s="704"/>
      <c r="S268" s="704"/>
      <c r="T268" s="704"/>
      <c r="U268" s="704"/>
      <c r="V268" s="704"/>
      <c r="W268" s="704"/>
      <c r="X268" s="704"/>
      <c r="Y268" s="704"/>
      <c r="Z268" s="704"/>
      <c r="AA268" s="704"/>
      <c r="AB268" s="704"/>
      <c r="AC268" s="704"/>
      <c r="AD268" s="704"/>
      <c r="AE268" s="704"/>
      <c r="AF268" s="704"/>
      <c r="AG268" s="704"/>
      <c r="AH268" s="704"/>
      <c r="AI268" s="704"/>
      <c r="AJ268" s="704"/>
      <c r="AK268" s="704"/>
      <c r="AL268" s="704"/>
      <c r="AM268" s="704"/>
      <c r="AN268" s="704"/>
      <c r="AO268" s="704"/>
      <c r="AP268" s="704"/>
      <c r="AQ268" s="704"/>
      <c r="AR268" s="704"/>
      <c r="AS268" s="704"/>
      <c r="AT268" s="704"/>
      <c r="AU268" s="704"/>
      <c r="AV268" s="704"/>
      <c r="AW268" s="704"/>
      <c r="AX268" s="704"/>
      <c r="AY268" s="704"/>
      <c r="AZ268" s="704"/>
      <c r="BA268" s="704"/>
      <c r="BB268" s="704"/>
      <c r="BC268" s="704"/>
      <c r="BD268" s="704"/>
      <c r="BE268" s="704"/>
      <c r="BF268" s="704"/>
      <c r="BG268" s="704"/>
      <c r="BH268" s="704"/>
      <c r="BI268" s="704"/>
      <c r="BJ268" s="704"/>
      <c r="BK268" s="704"/>
      <c r="BL268" s="704"/>
      <c r="BM268" s="704"/>
      <c r="BN268" s="704"/>
      <c r="BO268" s="704"/>
      <c r="BP268" s="704"/>
      <c r="BQ268" s="704"/>
      <c r="BR268" s="704"/>
      <c r="BS268" s="704"/>
      <c r="BT268" s="704"/>
      <c r="BU268" s="704"/>
      <c r="BV268" s="704"/>
      <c r="BW268" s="704"/>
      <c r="BX268" s="704"/>
      <c r="BY268" s="704"/>
      <c r="BZ268" s="704"/>
      <c r="CA268" s="704"/>
      <c r="CB268" s="704"/>
      <c r="CC268" s="704"/>
      <c r="CD268" s="704"/>
      <c r="CE268" s="704"/>
      <c r="CF268" s="704"/>
      <c r="CG268" s="704"/>
      <c r="CH268" s="704"/>
      <c r="CI268" s="705"/>
    </row>
    <row r="269" spans="1:89" s="1400" customFormat="1">
      <c r="A269" s="1391"/>
      <c r="B269" s="960" t="s">
        <v>504</v>
      </c>
      <c r="C269" s="961" t="s">
        <v>294</v>
      </c>
      <c r="D269" s="897" t="s">
        <v>505</v>
      </c>
      <c r="E269" s="961" t="s">
        <v>146</v>
      </c>
      <c r="F269" s="962">
        <v>2</v>
      </c>
      <c r="G269" s="706">
        <f>G267+G268</f>
        <v>0</v>
      </c>
      <c r="H269" s="706">
        <f t="shared" ref="H269:BS269" si="131">H267+H268</f>
        <v>0</v>
      </c>
      <c r="I269" s="706">
        <f t="shared" si="131"/>
        <v>0</v>
      </c>
      <c r="J269" s="706">
        <f t="shared" si="131"/>
        <v>0</v>
      </c>
      <c r="K269" s="706">
        <f t="shared" si="131"/>
        <v>0</v>
      </c>
      <c r="L269" s="706">
        <f t="shared" si="131"/>
        <v>0</v>
      </c>
      <c r="M269" s="707">
        <f t="shared" si="131"/>
        <v>0</v>
      </c>
      <c r="N269" s="707">
        <f t="shared" si="131"/>
        <v>0</v>
      </c>
      <c r="O269" s="707">
        <f t="shared" si="131"/>
        <v>0</v>
      </c>
      <c r="P269" s="707">
        <f t="shared" si="131"/>
        <v>0</v>
      </c>
      <c r="Q269" s="707">
        <f t="shared" si="131"/>
        <v>0</v>
      </c>
      <c r="R269" s="707">
        <f t="shared" si="131"/>
        <v>0</v>
      </c>
      <c r="S269" s="707">
        <f t="shared" si="131"/>
        <v>0</v>
      </c>
      <c r="T269" s="707">
        <f t="shared" si="131"/>
        <v>0</v>
      </c>
      <c r="U269" s="707">
        <f t="shared" si="131"/>
        <v>0</v>
      </c>
      <c r="V269" s="707">
        <f t="shared" si="131"/>
        <v>0</v>
      </c>
      <c r="W269" s="707">
        <f t="shared" si="131"/>
        <v>0</v>
      </c>
      <c r="X269" s="707">
        <f t="shared" si="131"/>
        <v>0</v>
      </c>
      <c r="Y269" s="707">
        <f t="shared" si="131"/>
        <v>0</v>
      </c>
      <c r="Z269" s="707">
        <f t="shared" si="131"/>
        <v>0</v>
      </c>
      <c r="AA269" s="707">
        <f t="shared" si="131"/>
        <v>0</v>
      </c>
      <c r="AB269" s="707">
        <f t="shared" si="131"/>
        <v>0</v>
      </c>
      <c r="AC269" s="707">
        <f t="shared" si="131"/>
        <v>0</v>
      </c>
      <c r="AD269" s="707">
        <f t="shared" si="131"/>
        <v>0</v>
      </c>
      <c r="AE269" s="707">
        <f t="shared" si="131"/>
        <v>0</v>
      </c>
      <c r="AF269" s="707">
        <f t="shared" si="131"/>
        <v>0</v>
      </c>
      <c r="AG269" s="707">
        <f t="shared" si="131"/>
        <v>0</v>
      </c>
      <c r="AH269" s="707">
        <f t="shared" si="131"/>
        <v>0</v>
      </c>
      <c r="AI269" s="707">
        <f t="shared" si="131"/>
        <v>0</v>
      </c>
      <c r="AJ269" s="707">
        <f t="shared" si="131"/>
        <v>0</v>
      </c>
      <c r="AK269" s="707">
        <f t="shared" si="131"/>
        <v>0</v>
      </c>
      <c r="AL269" s="707">
        <f t="shared" si="131"/>
        <v>0</v>
      </c>
      <c r="AM269" s="707">
        <f t="shared" si="131"/>
        <v>0</v>
      </c>
      <c r="AN269" s="707">
        <f t="shared" si="131"/>
        <v>0</v>
      </c>
      <c r="AO269" s="707">
        <f t="shared" si="131"/>
        <v>0</v>
      </c>
      <c r="AP269" s="707">
        <f t="shared" si="131"/>
        <v>0</v>
      </c>
      <c r="AQ269" s="707">
        <f t="shared" si="131"/>
        <v>0</v>
      </c>
      <c r="AR269" s="707">
        <f t="shared" si="131"/>
        <v>0</v>
      </c>
      <c r="AS269" s="707">
        <f t="shared" si="131"/>
        <v>0</v>
      </c>
      <c r="AT269" s="707">
        <f t="shared" si="131"/>
        <v>0</v>
      </c>
      <c r="AU269" s="707">
        <f t="shared" si="131"/>
        <v>0</v>
      </c>
      <c r="AV269" s="707">
        <f t="shared" si="131"/>
        <v>0</v>
      </c>
      <c r="AW269" s="707">
        <f t="shared" si="131"/>
        <v>0</v>
      </c>
      <c r="AX269" s="707">
        <f t="shared" si="131"/>
        <v>0</v>
      </c>
      <c r="AY269" s="707">
        <f t="shared" si="131"/>
        <v>0</v>
      </c>
      <c r="AZ269" s="707">
        <f t="shared" si="131"/>
        <v>0</v>
      </c>
      <c r="BA269" s="707">
        <f t="shared" si="131"/>
        <v>0</v>
      </c>
      <c r="BB269" s="707">
        <f t="shared" si="131"/>
        <v>0</v>
      </c>
      <c r="BC269" s="707">
        <f t="shared" si="131"/>
        <v>0</v>
      </c>
      <c r="BD269" s="707">
        <f t="shared" si="131"/>
        <v>0</v>
      </c>
      <c r="BE269" s="707">
        <f t="shared" si="131"/>
        <v>0</v>
      </c>
      <c r="BF269" s="707">
        <f t="shared" si="131"/>
        <v>0</v>
      </c>
      <c r="BG269" s="707">
        <f t="shared" si="131"/>
        <v>0</v>
      </c>
      <c r="BH269" s="707">
        <f t="shared" si="131"/>
        <v>0</v>
      </c>
      <c r="BI269" s="707">
        <f t="shared" si="131"/>
        <v>0</v>
      </c>
      <c r="BJ269" s="707">
        <f t="shared" si="131"/>
        <v>0</v>
      </c>
      <c r="BK269" s="707">
        <f t="shared" si="131"/>
        <v>0</v>
      </c>
      <c r="BL269" s="707">
        <f t="shared" si="131"/>
        <v>0</v>
      </c>
      <c r="BM269" s="707">
        <f t="shared" si="131"/>
        <v>0</v>
      </c>
      <c r="BN269" s="707">
        <f t="shared" si="131"/>
        <v>0</v>
      </c>
      <c r="BO269" s="707">
        <f t="shared" si="131"/>
        <v>0</v>
      </c>
      <c r="BP269" s="707">
        <f t="shared" si="131"/>
        <v>0</v>
      </c>
      <c r="BQ269" s="707">
        <f t="shared" si="131"/>
        <v>0</v>
      </c>
      <c r="BR269" s="707">
        <f t="shared" si="131"/>
        <v>0</v>
      </c>
      <c r="BS269" s="707">
        <f t="shared" si="131"/>
        <v>0</v>
      </c>
      <c r="BT269" s="707">
        <f t="shared" ref="BT269:CI269" si="132">BT267+BT268</f>
        <v>0</v>
      </c>
      <c r="BU269" s="707">
        <f t="shared" si="132"/>
        <v>0</v>
      </c>
      <c r="BV269" s="707">
        <f t="shared" si="132"/>
        <v>0</v>
      </c>
      <c r="BW269" s="707">
        <f t="shared" si="132"/>
        <v>0</v>
      </c>
      <c r="BX269" s="707">
        <f t="shared" si="132"/>
        <v>0</v>
      </c>
      <c r="BY269" s="707">
        <f t="shared" si="132"/>
        <v>0</v>
      </c>
      <c r="BZ269" s="707">
        <f t="shared" si="132"/>
        <v>0</v>
      </c>
      <c r="CA269" s="707">
        <f t="shared" si="132"/>
        <v>0</v>
      </c>
      <c r="CB269" s="707">
        <f t="shared" si="132"/>
        <v>0</v>
      </c>
      <c r="CC269" s="707">
        <f t="shared" si="132"/>
        <v>0</v>
      </c>
      <c r="CD269" s="707">
        <f t="shared" si="132"/>
        <v>0</v>
      </c>
      <c r="CE269" s="707">
        <f t="shared" si="132"/>
        <v>0</v>
      </c>
      <c r="CF269" s="707">
        <f t="shared" si="132"/>
        <v>0</v>
      </c>
      <c r="CG269" s="707">
        <f t="shared" si="132"/>
        <v>0</v>
      </c>
      <c r="CH269" s="707">
        <f t="shared" si="132"/>
        <v>0</v>
      </c>
      <c r="CI269" s="708">
        <f t="shared" si="132"/>
        <v>0</v>
      </c>
    </row>
    <row r="270" spans="1:89" s="1400" customFormat="1">
      <c r="A270" s="1391"/>
      <c r="B270" s="1139" t="s">
        <v>506</v>
      </c>
      <c r="C270" s="1140" t="s">
        <v>507</v>
      </c>
      <c r="D270" s="1141" t="s">
        <v>508</v>
      </c>
      <c r="E270" s="1140" t="s">
        <v>146</v>
      </c>
      <c r="F270" s="1142">
        <v>2</v>
      </c>
      <c r="G270" s="1148">
        <f>G223-G266</f>
        <v>0</v>
      </c>
      <c r="H270" s="706">
        <f t="shared" ref="H270:BS270" si="133">H223-H266</f>
        <v>0</v>
      </c>
      <c r="I270" s="706">
        <f t="shared" si="133"/>
        <v>0</v>
      </c>
      <c r="J270" s="706">
        <f t="shared" si="133"/>
        <v>0</v>
      </c>
      <c r="K270" s="706">
        <f t="shared" si="133"/>
        <v>0</v>
      </c>
      <c r="L270" s="706">
        <f t="shared" si="133"/>
        <v>0</v>
      </c>
      <c r="M270" s="707">
        <f t="shared" si="133"/>
        <v>0</v>
      </c>
      <c r="N270" s="707">
        <f t="shared" si="133"/>
        <v>0</v>
      </c>
      <c r="O270" s="707">
        <f t="shared" si="133"/>
        <v>0</v>
      </c>
      <c r="P270" s="707">
        <f t="shared" si="133"/>
        <v>0</v>
      </c>
      <c r="Q270" s="707">
        <f t="shared" si="133"/>
        <v>0</v>
      </c>
      <c r="R270" s="707">
        <f t="shared" si="133"/>
        <v>0</v>
      </c>
      <c r="S270" s="707">
        <f t="shared" si="133"/>
        <v>0</v>
      </c>
      <c r="T270" s="707">
        <f t="shared" si="133"/>
        <v>0</v>
      </c>
      <c r="U270" s="707">
        <f t="shared" si="133"/>
        <v>0</v>
      </c>
      <c r="V270" s="707">
        <f t="shared" si="133"/>
        <v>0</v>
      </c>
      <c r="W270" s="707">
        <f t="shared" si="133"/>
        <v>0</v>
      </c>
      <c r="X270" s="707">
        <f t="shared" si="133"/>
        <v>0</v>
      </c>
      <c r="Y270" s="707">
        <f t="shared" si="133"/>
        <v>0</v>
      </c>
      <c r="Z270" s="707">
        <f t="shared" si="133"/>
        <v>0</v>
      </c>
      <c r="AA270" s="707">
        <f t="shared" si="133"/>
        <v>0</v>
      </c>
      <c r="AB270" s="707">
        <f t="shared" si="133"/>
        <v>0</v>
      </c>
      <c r="AC270" s="707">
        <f t="shared" si="133"/>
        <v>0</v>
      </c>
      <c r="AD270" s="707">
        <f t="shared" si="133"/>
        <v>0</v>
      </c>
      <c r="AE270" s="707">
        <f t="shared" si="133"/>
        <v>0</v>
      </c>
      <c r="AF270" s="707">
        <f t="shared" si="133"/>
        <v>0</v>
      </c>
      <c r="AG270" s="707">
        <f t="shared" si="133"/>
        <v>0</v>
      </c>
      <c r="AH270" s="707">
        <f t="shared" si="133"/>
        <v>0</v>
      </c>
      <c r="AI270" s="707">
        <f t="shared" si="133"/>
        <v>0</v>
      </c>
      <c r="AJ270" s="707">
        <f t="shared" si="133"/>
        <v>0</v>
      </c>
      <c r="AK270" s="707">
        <f t="shared" si="133"/>
        <v>0</v>
      </c>
      <c r="AL270" s="707">
        <f t="shared" si="133"/>
        <v>0</v>
      </c>
      <c r="AM270" s="707">
        <f t="shared" si="133"/>
        <v>0</v>
      </c>
      <c r="AN270" s="707">
        <f t="shared" si="133"/>
        <v>0</v>
      </c>
      <c r="AO270" s="707">
        <f t="shared" si="133"/>
        <v>0</v>
      </c>
      <c r="AP270" s="707">
        <f t="shared" si="133"/>
        <v>0</v>
      </c>
      <c r="AQ270" s="707">
        <f t="shared" si="133"/>
        <v>0</v>
      </c>
      <c r="AR270" s="707">
        <f t="shared" si="133"/>
        <v>0</v>
      </c>
      <c r="AS270" s="707">
        <f t="shared" si="133"/>
        <v>0</v>
      </c>
      <c r="AT270" s="707">
        <f t="shared" si="133"/>
        <v>0</v>
      </c>
      <c r="AU270" s="707">
        <f t="shared" si="133"/>
        <v>0</v>
      </c>
      <c r="AV270" s="707">
        <f t="shared" si="133"/>
        <v>0</v>
      </c>
      <c r="AW270" s="707">
        <f t="shared" si="133"/>
        <v>0</v>
      </c>
      <c r="AX270" s="707">
        <f t="shared" si="133"/>
        <v>0</v>
      </c>
      <c r="AY270" s="707">
        <f t="shared" si="133"/>
        <v>0</v>
      </c>
      <c r="AZ270" s="707">
        <f t="shared" si="133"/>
        <v>0</v>
      </c>
      <c r="BA270" s="707">
        <f t="shared" si="133"/>
        <v>0</v>
      </c>
      <c r="BB270" s="707">
        <f t="shared" si="133"/>
        <v>0</v>
      </c>
      <c r="BC270" s="707">
        <f t="shared" si="133"/>
        <v>0</v>
      </c>
      <c r="BD270" s="707">
        <f t="shared" si="133"/>
        <v>0</v>
      </c>
      <c r="BE270" s="707">
        <f t="shared" si="133"/>
        <v>0</v>
      </c>
      <c r="BF270" s="707">
        <f t="shared" si="133"/>
        <v>0</v>
      </c>
      <c r="BG270" s="707">
        <f t="shared" si="133"/>
        <v>0</v>
      </c>
      <c r="BH270" s="707">
        <f t="shared" si="133"/>
        <v>0</v>
      </c>
      <c r="BI270" s="707">
        <f t="shared" si="133"/>
        <v>0</v>
      </c>
      <c r="BJ270" s="707">
        <f t="shared" si="133"/>
        <v>0</v>
      </c>
      <c r="BK270" s="707">
        <f t="shared" si="133"/>
        <v>0</v>
      </c>
      <c r="BL270" s="707">
        <f t="shared" si="133"/>
        <v>0</v>
      </c>
      <c r="BM270" s="707">
        <f t="shared" si="133"/>
        <v>0</v>
      </c>
      <c r="BN270" s="707">
        <f t="shared" si="133"/>
        <v>0</v>
      </c>
      <c r="BO270" s="707">
        <f t="shared" si="133"/>
        <v>0</v>
      </c>
      <c r="BP270" s="707">
        <f t="shared" si="133"/>
        <v>0</v>
      </c>
      <c r="BQ270" s="707">
        <f t="shared" si="133"/>
        <v>0</v>
      </c>
      <c r="BR270" s="707">
        <f t="shared" si="133"/>
        <v>0</v>
      </c>
      <c r="BS270" s="707">
        <f t="shared" si="133"/>
        <v>0</v>
      </c>
      <c r="BT270" s="707">
        <f t="shared" ref="BT270:CI270" si="134">BT223-BT266</f>
        <v>0</v>
      </c>
      <c r="BU270" s="707">
        <f t="shared" si="134"/>
        <v>0</v>
      </c>
      <c r="BV270" s="707">
        <f t="shared" si="134"/>
        <v>0</v>
      </c>
      <c r="BW270" s="707">
        <f t="shared" si="134"/>
        <v>0</v>
      </c>
      <c r="BX270" s="707">
        <f t="shared" si="134"/>
        <v>0</v>
      </c>
      <c r="BY270" s="707">
        <f t="shared" si="134"/>
        <v>0</v>
      </c>
      <c r="BZ270" s="707">
        <f t="shared" si="134"/>
        <v>0</v>
      </c>
      <c r="CA270" s="707">
        <f t="shared" si="134"/>
        <v>0</v>
      </c>
      <c r="CB270" s="707">
        <f t="shared" si="134"/>
        <v>0</v>
      </c>
      <c r="CC270" s="707">
        <f t="shared" si="134"/>
        <v>0</v>
      </c>
      <c r="CD270" s="707">
        <f t="shared" si="134"/>
        <v>0</v>
      </c>
      <c r="CE270" s="707">
        <f t="shared" si="134"/>
        <v>0</v>
      </c>
      <c r="CF270" s="707">
        <f t="shared" si="134"/>
        <v>0</v>
      </c>
      <c r="CG270" s="707">
        <f t="shared" si="134"/>
        <v>0</v>
      </c>
      <c r="CH270" s="707">
        <f t="shared" si="134"/>
        <v>0</v>
      </c>
      <c r="CI270" s="708">
        <f t="shared" si="134"/>
        <v>0</v>
      </c>
    </row>
    <row r="271" spans="1:89" s="1400" customFormat="1" ht="15" thickBot="1">
      <c r="A271" s="1391"/>
      <c r="B271" s="1139" t="s">
        <v>509</v>
      </c>
      <c r="C271" s="1140" t="s">
        <v>510</v>
      </c>
      <c r="D271" s="1141" t="s">
        <v>511</v>
      </c>
      <c r="E271" s="1140" t="s">
        <v>146</v>
      </c>
      <c r="F271" s="1142">
        <v>2</v>
      </c>
      <c r="G271" s="1149">
        <f>G206-G225</f>
        <v>0</v>
      </c>
      <c r="H271" s="1150">
        <f t="shared" ref="H271:BS271" si="135">H206-H225</f>
        <v>0</v>
      </c>
      <c r="I271" s="1150">
        <f t="shared" si="135"/>
        <v>0</v>
      </c>
      <c r="J271" s="1150">
        <f t="shared" si="135"/>
        <v>0</v>
      </c>
      <c r="K271" s="1150">
        <f t="shared" si="135"/>
        <v>0</v>
      </c>
      <c r="L271" s="1150">
        <f t="shared" si="135"/>
        <v>0</v>
      </c>
      <c r="M271" s="1150">
        <f t="shared" si="135"/>
        <v>0</v>
      </c>
      <c r="N271" s="1150">
        <f t="shared" si="135"/>
        <v>0</v>
      </c>
      <c r="O271" s="1150">
        <f t="shared" si="135"/>
        <v>0</v>
      </c>
      <c r="P271" s="1150">
        <f t="shared" si="135"/>
        <v>0</v>
      </c>
      <c r="Q271" s="1150">
        <f t="shared" si="135"/>
        <v>0</v>
      </c>
      <c r="R271" s="1150">
        <f t="shared" si="135"/>
        <v>0</v>
      </c>
      <c r="S271" s="1150">
        <f t="shared" si="135"/>
        <v>0</v>
      </c>
      <c r="T271" s="1150">
        <f t="shared" si="135"/>
        <v>0</v>
      </c>
      <c r="U271" s="1150">
        <f t="shared" si="135"/>
        <v>0</v>
      </c>
      <c r="V271" s="1150">
        <f t="shared" si="135"/>
        <v>0</v>
      </c>
      <c r="W271" s="1150">
        <f t="shared" si="135"/>
        <v>0</v>
      </c>
      <c r="X271" s="1150">
        <f t="shared" si="135"/>
        <v>0</v>
      </c>
      <c r="Y271" s="1150">
        <f t="shared" si="135"/>
        <v>0</v>
      </c>
      <c r="Z271" s="1150">
        <f t="shared" si="135"/>
        <v>0</v>
      </c>
      <c r="AA271" s="1150">
        <f t="shared" si="135"/>
        <v>0</v>
      </c>
      <c r="AB271" s="1150">
        <f t="shared" si="135"/>
        <v>0</v>
      </c>
      <c r="AC271" s="1150">
        <f t="shared" si="135"/>
        <v>0</v>
      </c>
      <c r="AD271" s="1150">
        <f t="shared" si="135"/>
        <v>0</v>
      </c>
      <c r="AE271" s="1150">
        <f t="shared" si="135"/>
        <v>0</v>
      </c>
      <c r="AF271" s="1150">
        <f t="shared" si="135"/>
        <v>0</v>
      </c>
      <c r="AG271" s="1150">
        <f t="shared" si="135"/>
        <v>0</v>
      </c>
      <c r="AH271" s="1150">
        <f t="shared" si="135"/>
        <v>0</v>
      </c>
      <c r="AI271" s="1150">
        <f t="shared" si="135"/>
        <v>0</v>
      </c>
      <c r="AJ271" s="1150">
        <f t="shared" si="135"/>
        <v>0</v>
      </c>
      <c r="AK271" s="1150">
        <f t="shared" si="135"/>
        <v>0</v>
      </c>
      <c r="AL271" s="1150">
        <f t="shared" si="135"/>
        <v>0</v>
      </c>
      <c r="AM271" s="1150">
        <f t="shared" si="135"/>
        <v>0</v>
      </c>
      <c r="AN271" s="1150">
        <f t="shared" si="135"/>
        <v>0</v>
      </c>
      <c r="AO271" s="1150">
        <f t="shared" si="135"/>
        <v>0</v>
      </c>
      <c r="AP271" s="1150">
        <f t="shared" si="135"/>
        <v>0</v>
      </c>
      <c r="AQ271" s="1150">
        <f t="shared" si="135"/>
        <v>0</v>
      </c>
      <c r="AR271" s="1150">
        <f t="shared" si="135"/>
        <v>0</v>
      </c>
      <c r="AS271" s="1150">
        <f t="shared" si="135"/>
        <v>0</v>
      </c>
      <c r="AT271" s="1150">
        <f t="shared" si="135"/>
        <v>0</v>
      </c>
      <c r="AU271" s="1150">
        <f t="shared" si="135"/>
        <v>0</v>
      </c>
      <c r="AV271" s="1150">
        <f t="shared" si="135"/>
        <v>0</v>
      </c>
      <c r="AW271" s="1150">
        <f t="shared" si="135"/>
        <v>0</v>
      </c>
      <c r="AX271" s="1150">
        <f t="shared" si="135"/>
        <v>0</v>
      </c>
      <c r="AY271" s="1150">
        <f t="shared" si="135"/>
        <v>0</v>
      </c>
      <c r="AZ271" s="1150">
        <f t="shared" si="135"/>
        <v>0</v>
      </c>
      <c r="BA271" s="1150">
        <f t="shared" si="135"/>
        <v>0</v>
      </c>
      <c r="BB271" s="1150">
        <f t="shared" si="135"/>
        <v>0</v>
      </c>
      <c r="BC271" s="1150">
        <f t="shared" si="135"/>
        <v>0</v>
      </c>
      <c r="BD271" s="1150">
        <f t="shared" si="135"/>
        <v>0</v>
      </c>
      <c r="BE271" s="1150">
        <f t="shared" si="135"/>
        <v>0</v>
      </c>
      <c r="BF271" s="1150">
        <f t="shared" si="135"/>
        <v>0</v>
      </c>
      <c r="BG271" s="1150">
        <f t="shared" si="135"/>
        <v>0</v>
      </c>
      <c r="BH271" s="1150">
        <f t="shared" si="135"/>
        <v>0</v>
      </c>
      <c r="BI271" s="1150">
        <f t="shared" si="135"/>
        <v>0</v>
      </c>
      <c r="BJ271" s="1150">
        <f t="shared" si="135"/>
        <v>0</v>
      </c>
      <c r="BK271" s="1150">
        <f t="shared" si="135"/>
        <v>0</v>
      </c>
      <c r="BL271" s="1150">
        <f t="shared" si="135"/>
        <v>0</v>
      </c>
      <c r="BM271" s="1150">
        <f t="shared" si="135"/>
        <v>0</v>
      </c>
      <c r="BN271" s="1150">
        <f t="shared" si="135"/>
        <v>0</v>
      </c>
      <c r="BO271" s="1150">
        <f t="shared" si="135"/>
        <v>0</v>
      </c>
      <c r="BP271" s="1150">
        <f t="shared" si="135"/>
        <v>0</v>
      </c>
      <c r="BQ271" s="1150">
        <f t="shared" si="135"/>
        <v>0</v>
      </c>
      <c r="BR271" s="1150">
        <f t="shared" si="135"/>
        <v>0</v>
      </c>
      <c r="BS271" s="1150">
        <f t="shared" si="135"/>
        <v>0</v>
      </c>
      <c r="BT271" s="1150">
        <f t="shared" ref="BT271:CI271" si="136">BT206-BT225</f>
        <v>0</v>
      </c>
      <c r="BU271" s="1150">
        <f t="shared" si="136"/>
        <v>0</v>
      </c>
      <c r="BV271" s="1150">
        <f t="shared" si="136"/>
        <v>0</v>
      </c>
      <c r="BW271" s="1150">
        <f t="shared" si="136"/>
        <v>0</v>
      </c>
      <c r="BX271" s="1150">
        <f t="shared" si="136"/>
        <v>0</v>
      </c>
      <c r="BY271" s="1150">
        <f t="shared" si="136"/>
        <v>0</v>
      </c>
      <c r="BZ271" s="1150">
        <f t="shared" si="136"/>
        <v>0</v>
      </c>
      <c r="CA271" s="1150">
        <f t="shared" si="136"/>
        <v>0</v>
      </c>
      <c r="CB271" s="1150">
        <f t="shared" si="136"/>
        <v>0</v>
      </c>
      <c r="CC271" s="1150">
        <f t="shared" si="136"/>
        <v>0</v>
      </c>
      <c r="CD271" s="1150">
        <f t="shared" si="136"/>
        <v>0</v>
      </c>
      <c r="CE271" s="1150">
        <f t="shared" si="136"/>
        <v>0</v>
      </c>
      <c r="CF271" s="1150">
        <f t="shared" si="136"/>
        <v>0</v>
      </c>
      <c r="CG271" s="1150">
        <f t="shared" si="136"/>
        <v>0</v>
      </c>
      <c r="CH271" s="1150">
        <f t="shared" si="136"/>
        <v>0</v>
      </c>
      <c r="CI271" s="1150">
        <f t="shared" si="136"/>
        <v>0</v>
      </c>
    </row>
    <row r="272" spans="1:89" s="1400" customFormat="1" ht="15" thickBot="1">
      <c r="A272" s="1391"/>
      <c r="B272" s="963" t="s">
        <v>512</v>
      </c>
      <c r="C272" s="964" t="s">
        <v>303</v>
      </c>
      <c r="D272" s="965" t="s">
        <v>692</v>
      </c>
      <c r="E272" s="964" t="s">
        <v>146</v>
      </c>
      <c r="F272" s="966">
        <v>2</v>
      </c>
      <c r="G272" s="716">
        <f>G270-G269</f>
        <v>0</v>
      </c>
      <c r="H272" s="716">
        <f t="shared" ref="H272:BS272" si="137">H270-H269</f>
        <v>0</v>
      </c>
      <c r="I272" s="716">
        <f t="shared" si="137"/>
        <v>0</v>
      </c>
      <c r="J272" s="716">
        <f t="shared" si="137"/>
        <v>0</v>
      </c>
      <c r="K272" s="716">
        <f t="shared" si="137"/>
        <v>0</v>
      </c>
      <c r="L272" s="716">
        <f t="shared" si="137"/>
        <v>0</v>
      </c>
      <c r="M272" s="717">
        <f t="shared" si="137"/>
        <v>0</v>
      </c>
      <c r="N272" s="717">
        <f t="shared" si="137"/>
        <v>0</v>
      </c>
      <c r="O272" s="717">
        <f t="shared" si="137"/>
        <v>0</v>
      </c>
      <c r="P272" s="717">
        <f t="shared" si="137"/>
        <v>0</v>
      </c>
      <c r="Q272" s="717">
        <f t="shared" si="137"/>
        <v>0</v>
      </c>
      <c r="R272" s="717">
        <f t="shared" si="137"/>
        <v>0</v>
      </c>
      <c r="S272" s="717">
        <f t="shared" si="137"/>
        <v>0</v>
      </c>
      <c r="T272" s="717">
        <f t="shared" si="137"/>
        <v>0</v>
      </c>
      <c r="U272" s="717">
        <f t="shared" si="137"/>
        <v>0</v>
      </c>
      <c r="V272" s="717">
        <f t="shared" si="137"/>
        <v>0</v>
      </c>
      <c r="W272" s="717">
        <f t="shared" si="137"/>
        <v>0</v>
      </c>
      <c r="X272" s="717">
        <f t="shared" si="137"/>
        <v>0</v>
      </c>
      <c r="Y272" s="717">
        <f t="shared" si="137"/>
        <v>0</v>
      </c>
      <c r="Z272" s="717">
        <f t="shared" si="137"/>
        <v>0</v>
      </c>
      <c r="AA272" s="717">
        <f t="shared" si="137"/>
        <v>0</v>
      </c>
      <c r="AB272" s="717">
        <f t="shared" si="137"/>
        <v>0</v>
      </c>
      <c r="AC272" s="717">
        <f t="shared" si="137"/>
        <v>0</v>
      </c>
      <c r="AD272" s="717">
        <f t="shared" si="137"/>
        <v>0</v>
      </c>
      <c r="AE272" s="717">
        <f t="shared" si="137"/>
        <v>0</v>
      </c>
      <c r="AF272" s="717">
        <f t="shared" si="137"/>
        <v>0</v>
      </c>
      <c r="AG272" s="717">
        <f t="shared" si="137"/>
        <v>0</v>
      </c>
      <c r="AH272" s="717">
        <f t="shared" si="137"/>
        <v>0</v>
      </c>
      <c r="AI272" s="717">
        <f t="shared" si="137"/>
        <v>0</v>
      </c>
      <c r="AJ272" s="717">
        <f t="shared" si="137"/>
        <v>0</v>
      </c>
      <c r="AK272" s="717">
        <f t="shared" si="137"/>
        <v>0</v>
      </c>
      <c r="AL272" s="717">
        <f t="shared" si="137"/>
        <v>0</v>
      </c>
      <c r="AM272" s="717">
        <f t="shared" si="137"/>
        <v>0</v>
      </c>
      <c r="AN272" s="717">
        <f t="shared" si="137"/>
        <v>0</v>
      </c>
      <c r="AO272" s="717">
        <f t="shared" si="137"/>
        <v>0</v>
      </c>
      <c r="AP272" s="717">
        <f t="shared" si="137"/>
        <v>0</v>
      </c>
      <c r="AQ272" s="717">
        <f t="shared" si="137"/>
        <v>0</v>
      </c>
      <c r="AR272" s="717">
        <f t="shared" si="137"/>
        <v>0</v>
      </c>
      <c r="AS272" s="717">
        <f t="shared" si="137"/>
        <v>0</v>
      </c>
      <c r="AT272" s="717">
        <f t="shared" si="137"/>
        <v>0</v>
      </c>
      <c r="AU272" s="717">
        <f t="shared" si="137"/>
        <v>0</v>
      </c>
      <c r="AV272" s="717">
        <f t="shared" si="137"/>
        <v>0</v>
      </c>
      <c r="AW272" s="717">
        <f t="shared" si="137"/>
        <v>0</v>
      </c>
      <c r="AX272" s="717">
        <f t="shared" si="137"/>
        <v>0</v>
      </c>
      <c r="AY272" s="717">
        <f t="shared" si="137"/>
        <v>0</v>
      </c>
      <c r="AZ272" s="717">
        <f t="shared" si="137"/>
        <v>0</v>
      </c>
      <c r="BA272" s="717">
        <f t="shared" si="137"/>
        <v>0</v>
      </c>
      <c r="BB272" s="717">
        <f t="shared" si="137"/>
        <v>0</v>
      </c>
      <c r="BC272" s="717">
        <f t="shared" si="137"/>
        <v>0</v>
      </c>
      <c r="BD272" s="717">
        <f t="shared" si="137"/>
        <v>0</v>
      </c>
      <c r="BE272" s="717">
        <f t="shared" si="137"/>
        <v>0</v>
      </c>
      <c r="BF272" s="717">
        <f t="shared" si="137"/>
        <v>0</v>
      </c>
      <c r="BG272" s="717">
        <f t="shared" si="137"/>
        <v>0</v>
      </c>
      <c r="BH272" s="717">
        <f t="shared" si="137"/>
        <v>0</v>
      </c>
      <c r="BI272" s="717">
        <f t="shared" si="137"/>
        <v>0</v>
      </c>
      <c r="BJ272" s="717">
        <f t="shared" si="137"/>
        <v>0</v>
      </c>
      <c r="BK272" s="717">
        <f t="shared" si="137"/>
        <v>0</v>
      </c>
      <c r="BL272" s="717">
        <f t="shared" si="137"/>
        <v>0</v>
      </c>
      <c r="BM272" s="717">
        <f t="shared" si="137"/>
        <v>0</v>
      </c>
      <c r="BN272" s="717">
        <f t="shared" si="137"/>
        <v>0</v>
      </c>
      <c r="BO272" s="717">
        <f t="shared" si="137"/>
        <v>0</v>
      </c>
      <c r="BP272" s="717">
        <f t="shared" si="137"/>
        <v>0</v>
      </c>
      <c r="BQ272" s="717">
        <f t="shared" si="137"/>
        <v>0</v>
      </c>
      <c r="BR272" s="717">
        <f t="shared" si="137"/>
        <v>0</v>
      </c>
      <c r="BS272" s="717">
        <f t="shared" si="137"/>
        <v>0</v>
      </c>
      <c r="BT272" s="717">
        <f t="shared" ref="BT272:CI272" si="138">BT270-BT269</f>
        <v>0</v>
      </c>
      <c r="BU272" s="717">
        <f t="shared" si="138"/>
        <v>0</v>
      </c>
      <c r="BV272" s="717">
        <f t="shared" si="138"/>
        <v>0</v>
      </c>
      <c r="BW272" s="717">
        <f t="shared" si="138"/>
        <v>0</v>
      </c>
      <c r="BX272" s="717">
        <f t="shared" si="138"/>
        <v>0</v>
      </c>
      <c r="BY272" s="717">
        <f t="shared" si="138"/>
        <v>0</v>
      </c>
      <c r="BZ272" s="717">
        <f t="shared" si="138"/>
        <v>0</v>
      </c>
      <c r="CA272" s="717">
        <f t="shared" si="138"/>
        <v>0</v>
      </c>
      <c r="CB272" s="717">
        <f t="shared" si="138"/>
        <v>0</v>
      </c>
      <c r="CC272" s="717">
        <f t="shared" si="138"/>
        <v>0</v>
      </c>
      <c r="CD272" s="717">
        <f t="shared" si="138"/>
        <v>0</v>
      </c>
      <c r="CE272" s="717">
        <f t="shared" si="138"/>
        <v>0</v>
      </c>
      <c r="CF272" s="717">
        <f t="shared" si="138"/>
        <v>0</v>
      </c>
      <c r="CG272" s="717">
        <f t="shared" si="138"/>
        <v>0</v>
      </c>
      <c r="CH272" s="717">
        <f t="shared" si="138"/>
        <v>0</v>
      </c>
      <c r="CI272" s="718">
        <f t="shared" si="138"/>
        <v>0</v>
      </c>
    </row>
    <row r="273" spans="2:87" ht="15" thickBot="1">
      <c r="B273" s="719"/>
      <c r="C273" s="720"/>
      <c r="D273" s="60"/>
      <c r="E273" s="720"/>
      <c r="F273" s="721"/>
      <c r="G273" s="722"/>
      <c r="H273" s="722"/>
      <c r="I273" s="722"/>
      <c r="J273" s="722"/>
      <c r="K273" s="722"/>
      <c r="L273" s="722"/>
      <c r="M273" s="722"/>
      <c r="N273" s="722"/>
      <c r="O273" s="722"/>
      <c r="P273" s="722"/>
      <c r="Q273" s="722"/>
      <c r="R273" s="722"/>
      <c r="S273" s="722"/>
      <c r="T273" s="722"/>
      <c r="U273" s="722"/>
      <c r="V273" s="722"/>
      <c r="W273" s="722"/>
      <c r="X273" s="722"/>
      <c r="Y273" s="722"/>
      <c r="Z273" s="722"/>
      <c r="AA273" s="722"/>
      <c r="AB273" s="722"/>
      <c r="AC273" s="722"/>
      <c r="AD273" s="722"/>
      <c r="AE273" s="722"/>
      <c r="AF273" s="722"/>
      <c r="AG273" s="722"/>
      <c r="AH273" s="722"/>
      <c r="AI273" s="722"/>
      <c r="AJ273" s="722"/>
      <c r="AK273" s="722"/>
      <c r="AL273" s="722"/>
      <c r="AM273" s="722"/>
      <c r="AN273" s="722"/>
      <c r="AO273" s="722"/>
      <c r="AP273" s="722"/>
      <c r="AQ273" s="722"/>
      <c r="AR273" s="722"/>
      <c r="AS273" s="722"/>
      <c r="AT273" s="722"/>
      <c r="AU273" s="722"/>
      <c r="AV273" s="722"/>
      <c r="AW273" s="722"/>
      <c r="AX273" s="722"/>
      <c r="AY273" s="722"/>
      <c r="AZ273" s="722"/>
      <c r="BA273" s="722"/>
      <c r="BB273" s="722"/>
      <c r="BC273" s="722"/>
      <c r="BD273" s="722"/>
      <c r="BE273" s="722"/>
      <c r="BF273" s="722"/>
      <c r="BG273" s="722"/>
      <c r="BH273" s="722"/>
      <c r="BI273" s="722"/>
      <c r="BJ273" s="722"/>
      <c r="BK273" s="722"/>
      <c r="BL273" s="722"/>
      <c r="BM273" s="722"/>
      <c r="BN273" s="722"/>
      <c r="BO273" s="722"/>
      <c r="BP273" s="722"/>
      <c r="BQ273" s="722"/>
      <c r="BR273" s="722"/>
      <c r="BS273" s="722"/>
      <c r="BT273" s="722"/>
      <c r="BU273" s="722"/>
      <c r="BV273" s="722"/>
      <c r="BW273" s="722"/>
      <c r="BX273" s="722"/>
      <c r="BY273" s="722"/>
      <c r="BZ273" s="722"/>
      <c r="CA273" s="722"/>
      <c r="CB273" s="722"/>
      <c r="CC273" s="722"/>
      <c r="CD273" s="722"/>
      <c r="CE273" s="722"/>
      <c r="CF273" s="722"/>
      <c r="CG273" s="722"/>
      <c r="CH273" s="722"/>
      <c r="CI273" s="722"/>
    </row>
    <row r="274" spans="2:87" ht="15.75" thickBot="1">
      <c r="B274" s="967" t="s">
        <v>352</v>
      </c>
      <c r="C274" s="1417" t="s">
        <v>115</v>
      </c>
      <c r="D274" s="60"/>
      <c r="E274" s="720"/>
      <c r="F274" s="721"/>
      <c r="G274" s="722"/>
      <c r="H274" s="722"/>
      <c r="I274" s="722"/>
      <c r="J274" s="722"/>
      <c r="K274" s="722"/>
      <c r="L274" s="722"/>
      <c r="M274" s="722"/>
      <c r="N274" s="722"/>
      <c r="O274" s="722"/>
      <c r="P274" s="722"/>
      <c r="Q274" s="722"/>
      <c r="R274" s="722"/>
      <c r="S274" s="722"/>
      <c r="T274" s="722"/>
      <c r="U274" s="722"/>
      <c r="V274" s="722"/>
      <c r="W274" s="722"/>
      <c r="X274" s="722"/>
      <c r="Y274" s="722"/>
      <c r="Z274" s="722"/>
      <c r="AA274" s="722"/>
      <c r="AB274" s="722"/>
      <c r="AC274" s="722"/>
      <c r="AD274" s="722"/>
      <c r="AE274" s="722"/>
      <c r="AF274" s="722"/>
      <c r="AG274" s="722"/>
      <c r="AH274" s="722"/>
      <c r="AI274" s="722"/>
      <c r="AJ274" s="722"/>
      <c r="AK274" s="722"/>
      <c r="AL274" s="722"/>
      <c r="AM274" s="722"/>
      <c r="AN274" s="722"/>
      <c r="AO274" s="722"/>
      <c r="AP274" s="722"/>
      <c r="AQ274" s="722"/>
      <c r="AR274" s="722"/>
      <c r="AS274" s="722"/>
      <c r="AT274" s="722"/>
      <c r="AU274" s="722"/>
      <c r="AV274" s="722"/>
      <c r="AW274" s="722"/>
      <c r="AX274" s="722"/>
      <c r="AY274" s="722"/>
      <c r="AZ274" s="722"/>
      <c r="BA274" s="722"/>
      <c r="BB274" s="722"/>
      <c r="BC274" s="722"/>
      <c r="BD274" s="722"/>
      <c r="BE274" s="722"/>
      <c r="BF274" s="722"/>
      <c r="BG274" s="722"/>
      <c r="BH274" s="722"/>
      <c r="BI274" s="722"/>
      <c r="BJ274" s="722"/>
      <c r="BK274" s="722"/>
      <c r="BL274" s="722"/>
      <c r="BM274" s="722"/>
      <c r="BN274" s="722"/>
      <c r="BO274" s="722"/>
      <c r="BP274" s="722"/>
      <c r="BQ274" s="722"/>
      <c r="BR274" s="722"/>
      <c r="BS274" s="722"/>
      <c r="BT274" s="722"/>
      <c r="BU274" s="722"/>
      <c r="BV274" s="722"/>
      <c r="BW274" s="722"/>
      <c r="BX274" s="722"/>
      <c r="BY274" s="722"/>
      <c r="BZ274" s="722"/>
      <c r="CA274" s="722"/>
      <c r="CB274" s="722"/>
      <c r="CC274" s="722"/>
      <c r="CD274" s="722"/>
      <c r="CE274" s="722"/>
      <c r="CF274" s="722"/>
      <c r="CG274" s="722"/>
      <c r="CH274" s="722"/>
      <c r="CI274" s="722"/>
    </row>
    <row r="275" spans="2:87" ht="15.75" thickBot="1">
      <c r="B275" s="968" t="s">
        <v>356</v>
      </c>
      <c r="C275" s="969" t="s">
        <v>514</v>
      </c>
      <c r="D275" s="969" t="s">
        <v>515</v>
      </c>
      <c r="E275" s="969" t="s">
        <v>117</v>
      </c>
      <c r="F275" s="970" t="s">
        <v>118</v>
      </c>
      <c r="G275" s="971" t="s">
        <v>119</v>
      </c>
      <c r="H275" s="971" t="s">
        <v>120</v>
      </c>
      <c r="I275" s="971" t="s">
        <v>121</v>
      </c>
      <c r="J275" s="971" t="s">
        <v>122</v>
      </c>
      <c r="K275" s="971" t="s">
        <v>123</v>
      </c>
      <c r="L275" s="971" t="s">
        <v>124</v>
      </c>
      <c r="M275" s="969" t="s">
        <v>125</v>
      </c>
      <c r="N275" s="969" t="s">
        <v>126</v>
      </c>
      <c r="O275" s="969" t="s">
        <v>127</v>
      </c>
      <c r="P275" s="969" t="s">
        <v>128</v>
      </c>
      <c r="Q275" s="969" t="s">
        <v>129</v>
      </c>
      <c r="R275" s="969" t="s">
        <v>130</v>
      </c>
      <c r="S275" s="969" t="s">
        <v>157</v>
      </c>
      <c r="T275" s="969" t="s">
        <v>158</v>
      </c>
      <c r="U275" s="969" t="s">
        <v>159</v>
      </c>
      <c r="V275" s="969" t="s">
        <v>160</v>
      </c>
      <c r="W275" s="969" t="s">
        <v>131</v>
      </c>
      <c r="X275" s="969" t="s">
        <v>161</v>
      </c>
      <c r="Y275" s="969" t="s">
        <v>162</v>
      </c>
      <c r="Z275" s="969" t="s">
        <v>163</v>
      </c>
      <c r="AA275" s="969" t="s">
        <v>164</v>
      </c>
      <c r="AB275" s="969" t="s">
        <v>132</v>
      </c>
      <c r="AC275" s="969" t="s">
        <v>165</v>
      </c>
      <c r="AD275" s="969" t="s">
        <v>166</v>
      </c>
      <c r="AE275" s="969" t="s">
        <v>167</v>
      </c>
      <c r="AF275" s="969" t="s">
        <v>168</v>
      </c>
      <c r="AG275" s="969" t="s">
        <v>133</v>
      </c>
      <c r="AH275" s="969" t="s">
        <v>169</v>
      </c>
      <c r="AI275" s="969" t="s">
        <v>170</v>
      </c>
      <c r="AJ275" s="969" t="s">
        <v>171</v>
      </c>
      <c r="AK275" s="969" t="s">
        <v>172</v>
      </c>
      <c r="AL275" s="969" t="s">
        <v>134</v>
      </c>
      <c r="AM275" s="969" t="s">
        <v>173</v>
      </c>
      <c r="AN275" s="969" t="s">
        <v>174</v>
      </c>
      <c r="AO275" s="969" t="s">
        <v>175</v>
      </c>
      <c r="AP275" s="969" t="s">
        <v>176</v>
      </c>
      <c r="AQ275" s="969" t="s">
        <v>135</v>
      </c>
      <c r="AR275" s="969" t="s">
        <v>177</v>
      </c>
      <c r="AS275" s="969" t="s">
        <v>178</v>
      </c>
      <c r="AT275" s="969" t="s">
        <v>179</v>
      </c>
      <c r="AU275" s="969" t="s">
        <v>180</v>
      </c>
      <c r="AV275" s="969" t="s">
        <v>136</v>
      </c>
      <c r="AW275" s="969" t="s">
        <v>181</v>
      </c>
      <c r="AX275" s="969" t="s">
        <v>182</v>
      </c>
      <c r="AY275" s="969" t="s">
        <v>183</v>
      </c>
      <c r="AZ275" s="969" t="s">
        <v>184</v>
      </c>
      <c r="BA275" s="969" t="s">
        <v>137</v>
      </c>
      <c r="BB275" s="969" t="s">
        <v>185</v>
      </c>
      <c r="BC275" s="969" t="s">
        <v>186</v>
      </c>
      <c r="BD275" s="969" t="s">
        <v>187</v>
      </c>
      <c r="BE275" s="969" t="s">
        <v>188</v>
      </c>
      <c r="BF275" s="969" t="s">
        <v>138</v>
      </c>
      <c r="BG275" s="969" t="s">
        <v>189</v>
      </c>
      <c r="BH275" s="969" t="s">
        <v>190</v>
      </c>
      <c r="BI275" s="969" t="s">
        <v>191</v>
      </c>
      <c r="BJ275" s="969" t="s">
        <v>192</v>
      </c>
      <c r="BK275" s="969" t="s">
        <v>139</v>
      </c>
      <c r="BL275" s="969" t="s">
        <v>193</v>
      </c>
      <c r="BM275" s="969" t="s">
        <v>194</v>
      </c>
      <c r="BN275" s="969" t="s">
        <v>195</v>
      </c>
      <c r="BO275" s="969" t="s">
        <v>196</v>
      </c>
      <c r="BP275" s="969" t="s">
        <v>140</v>
      </c>
      <c r="BQ275" s="969" t="s">
        <v>197</v>
      </c>
      <c r="BR275" s="969" t="s">
        <v>198</v>
      </c>
      <c r="BS275" s="969" t="s">
        <v>199</v>
      </c>
      <c r="BT275" s="969" t="s">
        <v>200</v>
      </c>
      <c r="BU275" s="969" t="s">
        <v>141</v>
      </c>
      <c r="BV275" s="969" t="s">
        <v>201</v>
      </c>
      <c r="BW275" s="969" t="s">
        <v>202</v>
      </c>
      <c r="BX275" s="969" t="s">
        <v>203</v>
      </c>
      <c r="BY275" s="969" t="s">
        <v>204</v>
      </c>
      <c r="BZ275" s="969" t="s">
        <v>142</v>
      </c>
      <c r="CA275" s="969" t="s">
        <v>205</v>
      </c>
      <c r="CB275" s="969" t="s">
        <v>206</v>
      </c>
      <c r="CC275" s="969" t="s">
        <v>207</v>
      </c>
      <c r="CD275" s="969" t="s">
        <v>208</v>
      </c>
      <c r="CE275" s="969" t="s">
        <v>143</v>
      </c>
      <c r="CF275" s="969" t="s">
        <v>209</v>
      </c>
      <c r="CG275" s="969" t="s">
        <v>210</v>
      </c>
      <c r="CH275" s="969" t="s">
        <v>211</v>
      </c>
      <c r="CI275" s="972" t="s">
        <v>212</v>
      </c>
    </row>
    <row r="276" spans="2:87" ht="28.5">
      <c r="B276" s="976" t="s">
        <v>516</v>
      </c>
      <c r="C276" s="977" t="s">
        <v>517</v>
      </c>
      <c r="D276" s="977" t="s">
        <v>518</v>
      </c>
      <c r="E276" s="977" t="s">
        <v>146</v>
      </c>
      <c r="F276" s="978">
        <v>2</v>
      </c>
      <c r="G276" s="740"/>
      <c r="H276" s="741"/>
      <c r="I276" s="741"/>
      <c r="J276" s="741"/>
      <c r="K276" s="741"/>
      <c r="L276" s="741"/>
      <c r="M276" s="735"/>
      <c r="N276" s="735"/>
      <c r="O276" s="735"/>
      <c r="P276" s="735"/>
      <c r="Q276" s="735"/>
      <c r="R276" s="735"/>
      <c r="S276" s="735"/>
      <c r="T276" s="735"/>
      <c r="U276" s="735"/>
      <c r="V276" s="735"/>
      <c r="W276" s="735"/>
      <c r="X276" s="735"/>
      <c r="Y276" s="735"/>
      <c r="Z276" s="735"/>
      <c r="AA276" s="735"/>
      <c r="AB276" s="735"/>
      <c r="AC276" s="735"/>
      <c r="AD276" s="735"/>
      <c r="AE276" s="735"/>
      <c r="AF276" s="735"/>
      <c r="AG276" s="735"/>
      <c r="AH276" s="735"/>
      <c r="AI276" s="735"/>
      <c r="AJ276" s="735"/>
      <c r="AK276" s="735"/>
      <c r="AL276" s="735"/>
      <c r="AM276" s="735"/>
      <c r="AN276" s="735"/>
      <c r="AO276" s="735"/>
      <c r="AP276" s="735"/>
      <c r="AQ276" s="735"/>
      <c r="AR276" s="735"/>
      <c r="AS276" s="735"/>
      <c r="AT276" s="735"/>
      <c r="AU276" s="735"/>
      <c r="AV276" s="735"/>
      <c r="AW276" s="735"/>
      <c r="AX276" s="735"/>
      <c r="AY276" s="735"/>
      <c r="AZ276" s="735"/>
      <c r="BA276" s="735"/>
      <c r="BB276" s="735"/>
      <c r="BC276" s="735"/>
      <c r="BD276" s="735"/>
      <c r="BE276" s="735"/>
      <c r="BF276" s="735"/>
      <c r="BG276" s="735"/>
      <c r="BH276" s="735"/>
      <c r="BI276" s="735"/>
      <c r="BJ276" s="735"/>
      <c r="BK276" s="735"/>
      <c r="BL276" s="735"/>
      <c r="BM276" s="735"/>
      <c r="BN276" s="735"/>
      <c r="BO276" s="735"/>
      <c r="BP276" s="735"/>
      <c r="BQ276" s="735"/>
      <c r="BR276" s="735"/>
      <c r="BS276" s="735"/>
      <c r="BT276" s="735"/>
      <c r="BU276" s="735"/>
      <c r="BV276" s="735"/>
      <c r="BW276" s="735"/>
      <c r="BX276" s="735"/>
      <c r="BY276" s="735"/>
      <c r="BZ276" s="735"/>
      <c r="CA276" s="735"/>
      <c r="CB276" s="735"/>
      <c r="CC276" s="735"/>
      <c r="CD276" s="735"/>
      <c r="CE276" s="735"/>
      <c r="CF276" s="735"/>
      <c r="CG276" s="735"/>
      <c r="CH276" s="735"/>
      <c r="CI276" s="736"/>
    </row>
    <row r="277" spans="2:87">
      <c r="B277" s="973" t="s">
        <v>519</v>
      </c>
      <c r="C277" s="974" t="s">
        <v>693</v>
      </c>
      <c r="D277" s="974" t="s">
        <v>521</v>
      </c>
      <c r="E277" s="974" t="s">
        <v>146</v>
      </c>
      <c r="F277" s="975">
        <v>2</v>
      </c>
      <c r="G277" s="740"/>
      <c r="H277" s="741"/>
      <c r="I277" s="741"/>
      <c r="J277" s="741"/>
      <c r="K277" s="741"/>
      <c r="L277" s="741"/>
      <c r="M277" s="735"/>
      <c r="N277" s="735"/>
      <c r="O277" s="735"/>
      <c r="P277" s="735"/>
      <c r="Q277" s="735"/>
      <c r="R277" s="735"/>
      <c r="S277" s="735"/>
      <c r="T277" s="735"/>
      <c r="U277" s="735"/>
      <c r="V277" s="735"/>
      <c r="W277" s="735"/>
      <c r="X277" s="735"/>
      <c r="Y277" s="735"/>
      <c r="Z277" s="735"/>
      <c r="AA277" s="735"/>
      <c r="AB277" s="735"/>
      <c r="AC277" s="735"/>
      <c r="AD277" s="735"/>
      <c r="AE277" s="735"/>
      <c r="AF277" s="735"/>
      <c r="AG277" s="735"/>
      <c r="AH277" s="735"/>
      <c r="AI277" s="735"/>
      <c r="AJ277" s="735"/>
      <c r="AK277" s="735"/>
      <c r="AL277" s="735"/>
      <c r="AM277" s="735"/>
      <c r="AN277" s="735"/>
      <c r="AO277" s="735"/>
      <c r="AP277" s="735"/>
      <c r="AQ277" s="735"/>
      <c r="AR277" s="735"/>
      <c r="AS277" s="735"/>
      <c r="AT277" s="735"/>
      <c r="AU277" s="735"/>
      <c r="AV277" s="735"/>
      <c r="AW277" s="735"/>
      <c r="AX277" s="735"/>
      <c r="AY277" s="735"/>
      <c r="AZ277" s="735"/>
      <c r="BA277" s="735"/>
      <c r="BB277" s="735"/>
      <c r="BC277" s="735"/>
      <c r="BD277" s="735"/>
      <c r="BE277" s="735"/>
      <c r="BF277" s="735"/>
      <c r="BG277" s="735"/>
      <c r="BH277" s="735"/>
      <c r="BI277" s="735"/>
      <c r="BJ277" s="735"/>
      <c r="BK277" s="735"/>
      <c r="BL277" s="735"/>
      <c r="BM277" s="735"/>
      <c r="BN277" s="735"/>
      <c r="BO277" s="735"/>
      <c r="BP277" s="735"/>
      <c r="BQ277" s="735"/>
      <c r="BR277" s="735"/>
      <c r="BS277" s="735"/>
      <c r="BT277" s="735"/>
      <c r="BU277" s="735"/>
      <c r="BV277" s="735"/>
      <c r="BW277" s="735"/>
      <c r="BX277" s="735"/>
      <c r="BY277" s="735"/>
      <c r="BZ277" s="735"/>
      <c r="CA277" s="735"/>
      <c r="CB277" s="735"/>
      <c r="CC277" s="735"/>
      <c r="CD277" s="735"/>
      <c r="CE277" s="735"/>
      <c r="CF277" s="735"/>
      <c r="CG277" s="735"/>
      <c r="CH277" s="735"/>
      <c r="CI277" s="736"/>
    </row>
    <row r="278" spans="2:87" ht="28.5">
      <c r="B278" s="976" t="s">
        <v>522</v>
      </c>
      <c r="C278" s="977" t="s">
        <v>523</v>
      </c>
      <c r="D278" s="977" t="s">
        <v>524</v>
      </c>
      <c r="E278" s="977" t="s">
        <v>146</v>
      </c>
      <c r="F278" s="978">
        <v>2</v>
      </c>
      <c r="G278" s="740"/>
      <c r="H278" s="741"/>
      <c r="I278" s="741"/>
      <c r="J278" s="741"/>
      <c r="K278" s="741"/>
      <c r="L278" s="741"/>
      <c r="M278" s="735"/>
      <c r="N278" s="735"/>
      <c r="O278" s="735"/>
      <c r="P278" s="735"/>
      <c r="Q278" s="735"/>
      <c r="R278" s="735"/>
      <c r="S278" s="735"/>
      <c r="T278" s="735"/>
      <c r="U278" s="735"/>
      <c r="V278" s="735"/>
      <c r="W278" s="735"/>
      <c r="X278" s="735"/>
      <c r="Y278" s="735"/>
      <c r="Z278" s="735"/>
      <c r="AA278" s="735"/>
      <c r="AB278" s="735"/>
      <c r="AC278" s="735"/>
      <c r="AD278" s="735"/>
      <c r="AE278" s="735"/>
      <c r="AF278" s="735"/>
      <c r="AG278" s="735"/>
      <c r="AH278" s="735"/>
      <c r="AI278" s="735"/>
      <c r="AJ278" s="735"/>
      <c r="AK278" s="735"/>
      <c r="AL278" s="735"/>
      <c r="AM278" s="735"/>
      <c r="AN278" s="735"/>
      <c r="AO278" s="735"/>
      <c r="AP278" s="735"/>
      <c r="AQ278" s="735"/>
      <c r="AR278" s="735"/>
      <c r="AS278" s="735"/>
      <c r="AT278" s="735"/>
      <c r="AU278" s="735"/>
      <c r="AV278" s="735"/>
      <c r="AW278" s="735"/>
      <c r="AX278" s="735"/>
      <c r="AY278" s="735"/>
      <c r="AZ278" s="735"/>
      <c r="BA278" s="735"/>
      <c r="BB278" s="735"/>
      <c r="BC278" s="735"/>
      <c r="BD278" s="735"/>
      <c r="BE278" s="735"/>
      <c r="BF278" s="735"/>
      <c r="BG278" s="735"/>
      <c r="BH278" s="735"/>
      <c r="BI278" s="735"/>
      <c r="BJ278" s="735"/>
      <c r="BK278" s="735"/>
      <c r="BL278" s="735"/>
      <c r="BM278" s="735"/>
      <c r="BN278" s="735"/>
      <c r="BO278" s="735"/>
      <c r="BP278" s="735"/>
      <c r="BQ278" s="735"/>
      <c r="BR278" s="735"/>
      <c r="BS278" s="735"/>
      <c r="BT278" s="735"/>
      <c r="BU278" s="735"/>
      <c r="BV278" s="735"/>
      <c r="BW278" s="735"/>
      <c r="BX278" s="735"/>
      <c r="BY278" s="735"/>
      <c r="BZ278" s="735"/>
      <c r="CA278" s="735"/>
      <c r="CB278" s="735"/>
      <c r="CC278" s="735"/>
      <c r="CD278" s="735"/>
      <c r="CE278" s="735"/>
      <c r="CF278" s="735"/>
      <c r="CG278" s="735"/>
      <c r="CH278" s="735"/>
      <c r="CI278" s="736"/>
    </row>
    <row r="279" spans="2:87" ht="28.5">
      <c r="B279" s="976" t="s">
        <v>525</v>
      </c>
      <c r="C279" s="977" t="s">
        <v>526</v>
      </c>
      <c r="D279" s="977" t="s">
        <v>527</v>
      </c>
      <c r="E279" s="977" t="s">
        <v>146</v>
      </c>
      <c r="F279" s="978">
        <v>2</v>
      </c>
      <c r="G279" s="740"/>
      <c r="H279" s="741"/>
      <c r="I279" s="741"/>
      <c r="J279" s="741"/>
      <c r="K279" s="741"/>
      <c r="L279" s="741"/>
      <c r="M279" s="735"/>
      <c r="N279" s="735"/>
      <c r="O279" s="735"/>
      <c r="P279" s="735"/>
      <c r="Q279" s="735"/>
      <c r="R279" s="735"/>
      <c r="S279" s="735"/>
      <c r="T279" s="735"/>
      <c r="U279" s="735"/>
      <c r="V279" s="735"/>
      <c r="W279" s="735"/>
      <c r="X279" s="735"/>
      <c r="Y279" s="735"/>
      <c r="Z279" s="735"/>
      <c r="AA279" s="735"/>
      <c r="AB279" s="735"/>
      <c r="AC279" s="735"/>
      <c r="AD279" s="735"/>
      <c r="AE279" s="735"/>
      <c r="AF279" s="735"/>
      <c r="AG279" s="735"/>
      <c r="AH279" s="735"/>
      <c r="AI279" s="735"/>
      <c r="AJ279" s="735"/>
      <c r="AK279" s="735"/>
      <c r="AL279" s="735"/>
      <c r="AM279" s="735"/>
      <c r="AN279" s="735"/>
      <c r="AO279" s="735"/>
      <c r="AP279" s="735"/>
      <c r="AQ279" s="735"/>
      <c r="AR279" s="735"/>
      <c r="AS279" s="735"/>
      <c r="AT279" s="735"/>
      <c r="AU279" s="735"/>
      <c r="AV279" s="735"/>
      <c r="AW279" s="735"/>
      <c r="AX279" s="735"/>
      <c r="AY279" s="735"/>
      <c r="AZ279" s="735"/>
      <c r="BA279" s="735"/>
      <c r="BB279" s="735"/>
      <c r="BC279" s="735"/>
      <c r="BD279" s="735"/>
      <c r="BE279" s="735"/>
      <c r="BF279" s="735"/>
      <c r="BG279" s="735"/>
      <c r="BH279" s="735"/>
      <c r="BI279" s="735"/>
      <c r="BJ279" s="735"/>
      <c r="BK279" s="735"/>
      <c r="BL279" s="735"/>
      <c r="BM279" s="735"/>
      <c r="BN279" s="735"/>
      <c r="BO279" s="735"/>
      <c r="BP279" s="735"/>
      <c r="BQ279" s="735"/>
      <c r="BR279" s="735"/>
      <c r="BS279" s="735"/>
      <c r="BT279" s="735"/>
      <c r="BU279" s="735"/>
      <c r="BV279" s="735"/>
      <c r="BW279" s="735"/>
      <c r="BX279" s="735"/>
      <c r="BY279" s="735"/>
      <c r="BZ279" s="735"/>
      <c r="CA279" s="735"/>
      <c r="CB279" s="735"/>
      <c r="CC279" s="735"/>
      <c r="CD279" s="735"/>
      <c r="CE279" s="735"/>
      <c r="CF279" s="735"/>
      <c r="CG279" s="735"/>
      <c r="CH279" s="735"/>
      <c r="CI279" s="736"/>
    </row>
    <row r="280" spans="2:87" ht="28.5">
      <c r="B280" s="976" t="s">
        <v>528</v>
      </c>
      <c r="C280" s="977" t="s">
        <v>529</v>
      </c>
      <c r="D280" s="977" t="s">
        <v>530</v>
      </c>
      <c r="E280" s="977" t="s">
        <v>146</v>
      </c>
      <c r="F280" s="978">
        <v>2</v>
      </c>
      <c r="G280" s="740"/>
      <c r="H280" s="741"/>
      <c r="I280" s="741"/>
      <c r="J280" s="741"/>
      <c r="K280" s="741"/>
      <c r="L280" s="741"/>
      <c r="M280" s="735"/>
      <c r="N280" s="735"/>
      <c r="O280" s="735"/>
      <c r="P280" s="735"/>
      <c r="Q280" s="735"/>
      <c r="R280" s="735"/>
      <c r="S280" s="735"/>
      <c r="T280" s="735"/>
      <c r="U280" s="735"/>
      <c r="V280" s="735"/>
      <c r="W280" s="735"/>
      <c r="X280" s="735"/>
      <c r="Y280" s="735"/>
      <c r="Z280" s="735"/>
      <c r="AA280" s="735"/>
      <c r="AB280" s="735"/>
      <c r="AC280" s="735"/>
      <c r="AD280" s="735"/>
      <c r="AE280" s="735"/>
      <c r="AF280" s="735"/>
      <c r="AG280" s="735"/>
      <c r="AH280" s="735"/>
      <c r="AI280" s="735"/>
      <c r="AJ280" s="735"/>
      <c r="AK280" s="735"/>
      <c r="AL280" s="735"/>
      <c r="AM280" s="735"/>
      <c r="AN280" s="735"/>
      <c r="AO280" s="735"/>
      <c r="AP280" s="735"/>
      <c r="AQ280" s="735"/>
      <c r="AR280" s="735"/>
      <c r="AS280" s="735"/>
      <c r="AT280" s="735"/>
      <c r="AU280" s="735"/>
      <c r="AV280" s="735"/>
      <c r="AW280" s="735"/>
      <c r="AX280" s="735"/>
      <c r="AY280" s="735"/>
      <c r="AZ280" s="735"/>
      <c r="BA280" s="735"/>
      <c r="BB280" s="735"/>
      <c r="BC280" s="735"/>
      <c r="BD280" s="735"/>
      <c r="BE280" s="735"/>
      <c r="BF280" s="735"/>
      <c r="BG280" s="735"/>
      <c r="BH280" s="735"/>
      <c r="BI280" s="735"/>
      <c r="BJ280" s="735"/>
      <c r="BK280" s="735"/>
      <c r="BL280" s="735"/>
      <c r="BM280" s="735"/>
      <c r="BN280" s="735"/>
      <c r="BO280" s="735"/>
      <c r="BP280" s="735"/>
      <c r="BQ280" s="735"/>
      <c r="BR280" s="735"/>
      <c r="BS280" s="735"/>
      <c r="BT280" s="735"/>
      <c r="BU280" s="735"/>
      <c r="BV280" s="735"/>
      <c r="BW280" s="735"/>
      <c r="BX280" s="735"/>
      <c r="BY280" s="735"/>
      <c r="BZ280" s="735"/>
      <c r="CA280" s="735"/>
      <c r="CB280" s="735"/>
      <c r="CC280" s="735"/>
      <c r="CD280" s="735"/>
      <c r="CE280" s="735"/>
      <c r="CF280" s="735"/>
      <c r="CG280" s="735"/>
      <c r="CH280" s="735"/>
      <c r="CI280" s="736"/>
    </row>
    <row r="281" spans="2:87" ht="28.5">
      <c r="B281" s="979" t="s">
        <v>531</v>
      </c>
      <c r="C281" s="980" t="s">
        <v>532</v>
      </c>
      <c r="D281" s="980" t="s">
        <v>533</v>
      </c>
      <c r="E281" s="980" t="s">
        <v>146</v>
      </c>
      <c r="F281" s="978">
        <v>2</v>
      </c>
      <c r="G281" s="740"/>
      <c r="H281" s="741"/>
      <c r="I281" s="741"/>
      <c r="J281" s="741"/>
      <c r="K281" s="741"/>
      <c r="L281" s="741"/>
      <c r="M281" s="735"/>
      <c r="N281" s="735"/>
      <c r="O281" s="735"/>
      <c r="P281" s="735"/>
      <c r="Q281" s="735"/>
      <c r="R281" s="735"/>
      <c r="S281" s="735"/>
      <c r="T281" s="735"/>
      <c r="U281" s="735"/>
      <c r="V281" s="735"/>
      <c r="W281" s="735"/>
      <c r="X281" s="735"/>
      <c r="Y281" s="735"/>
      <c r="Z281" s="735"/>
      <c r="AA281" s="735"/>
      <c r="AB281" s="735"/>
      <c r="AC281" s="735"/>
      <c r="AD281" s="735"/>
      <c r="AE281" s="735"/>
      <c r="AF281" s="735"/>
      <c r="AG281" s="735"/>
      <c r="AH281" s="735"/>
      <c r="AI281" s="735"/>
      <c r="AJ281" s="735"/>
      <c r="AK281" s="735"/>
      <c r="AL281" s="735"/>
      <c r="AM281" s="735"/>
      <c r="AN281" s="735"/>
      <c r="AO281" s="735"/>
      <c r="AP281" s="735"/>
      <c r="AQ281" s="735"/>
      <c r="AR281" s="735"/>
      <c r="AS281" s="735"/>
      <c r="AT281" s="735"/>
      <c r="AU281" s="735"/>
      <c r="AV281" s="735"/>
      <c r="AW281" s="735"/>
      <c r="AX281" s="735"/>
      <c r="AY281" s="735"/>
      <c r="AZ281" s="735"/>
      <c r="BA281" s="735"/>
      <c r="BB281" s="735"/>
      <c r="BC281" s="735"/>
      <c r="BD281" s="735"/>
      <c r="BE281" s="735"/>
      <c r="BF281" s="735"/>
      <c r="BG281" s="735"/>
      <c r="BH281" s="735"/>
      <c r="BI281" s="735"/>
      <c r="BJ281" s="735"/>
      <c r="BK281" s="735"/>
      <c r="BL281" s="735"/>
      <c r="BM281" s="735"/>
      <c r="BN281" s="735"/>
      <c r="BO281" s="735"/>
      <c r="BP281" s="735"/>
      <c r="BQ281" s="735"/>
      <c r="BR281" s="735"/>
      <c r="BS281" s="735"/>
      <c r="BT281" s="735"/>
      <c r="BU281" s="735"/>
      <c r="BV281" s="735"/>
      <c r="BW281" s="735"/>
      <c r="BX281" s="735"/>
      <c r="BY281" s="735"/>
      <c r="BZ281" s="735"/>
      <c r="CA281" s="735"/>
      <c r="CB281" s="735"/>
      <c r="CC281" s="735"/>
      <c r="CD281" s="735"/>
      <c r="CE281" s="735"/>
      <c r="CF281" s="735"/>
      <c r="CG281" s="735"/>
      <c r="CH281" s="735"/>
      <c r="CI281" s="736"/>
    </row>
    <row r="282" spans="2:87">
      <c r="B282" s="976" t="s">
        <v>534</v>
      </c>
      <c r="C282" s="977" t="s">
        <v>535</v>
      </c>
      <c r="D282" s="977" t="s">
        <v>536</v>
      </c>
      <c r="E282" s="977" t="s">
        <v>146</v>
      </c>
      <c r="F282" s="978">
        <v>2</v>
      </c>
      <c r="G282" s="740"/>
      <c r="H282" s="741"/>
      <c r="I282" s="741"/>
      <c r="J282" s="741"/>
      <c r="K282" s="741"/>
      <c r="L282" s="741"/>
      <c r="M282" s="735"/>
      <c r="N282" s="735"/>
      <c r="O282" s="735"/>
      <c r="P282" s="735"/>
      <c r="Q282" s="735"/>
      <c r="R282" s="735"/>
      <c r="S282" s="735"/>
      <c r="T282" s="735"/>
      <c r="U282" s="735"/>
      <c r="V282" s="735"/>
      <c r="W282" s="735"/>
      <c r="X282" s="735"/>
      <c r="Y282" s="735"/>
      <c r="Z282" s="735"/>
      <c r="AA282" s="735"/>
      <c r="AB282" s="735"/>
      <c r="AC282" s="735"/>
      <c r="AD282" s="735"/>
      <c r="AE282" s="735"/>
      <c r="AF282" s="735"/>
      <c r="AG282" s="735"/>
      <c r="AH282" s="735"/>
      <c r="AI282" s="735"/>
      <c r="AJ282" s="735"/>
      <c r="AK282" s="735"/>
      <c r="AL282" s="735"/>
      <c r="AM282" s="735"/>
      <c r="AN282" s="735"/>
      <c r="AO282" s="735"/>
      <c r="AP282" s="735"/>
      <c r="AQ282" s="735"/>
      <c r="AR282" s="735"/>
      <c r="AS282" s="735"/>
      <c r="AT282" s="735"/>
      <c r="AU282" s="735"/>
      <c r="AV282" s="735"/>
      <c r="AW282" s="735"/>
      <c r="AX282" s="735"/>
      <c r="AY282" s="735"/>
      <c r="AZ282" s="735"/>
      <c r="BA282" s="735"/>
      <c r="BB282" s="735"/>
      <c r="BC282" s="735"/>
      <c r="BD282" s="735"/>
      <c r="BE282" s="735"/>
      <c r="BF282" s="735"/>
      <c r="BG282" s="735"/>
      <c r="BH282" s="735"/>
      <c r="BI282" s="735"/>
      <c r="BJ282" s="735"/>
      <c r="BK282" s="735"/>
      <c r="BL282" s="735"/>
      <c r="BM282" s="735"/>
      <c r="BN282" s="735"/>
      <c r="BO282" s="735"/>
      <c r="BP282" s="735"/>
      <c r="BQ282" s="735"/>
      <c r="BR282" s="735"/>
      <c r="BS282" s="735"/>
      <c r="BT282" s="735"/>
      <c r="BU282" s="735"/>
      <c r="BV282" s="735"/>
      <c r="BW282" s="735"/>
      <c r="BX282" s="735"/>
      <c r="BY282" s="735"/>
      <c r="BZ282" s="735"/>
      <c r="CA282" s="735"/>
      <c r="CB282" s="735"/>
      <c r="CC282" s="735"/>
      <c r="CD282" s="735"/>
      <c r="CE282" s="735"/>
      <c r="CF282" s="735"/>
      <c r="CG282" s="735"/>
      <c r="CH282" s="735"/>
      <c r="CI282" s="736"/>
    </row>
    <row r="283" spans="2:87" ht="30.6" customHeight="1">
      <c r="B283" s="981" t="s">
        <v>537</v>
      </c>
      <c r="C283" s="982" t="s">
        <v>538</v>
      </c>
      <c r="D283" s="983" t="s">
        <v>539</v>
      </c>
      <c r="E283" s="982" t="s">
        <v>146</v>
      </c>
      <c r="F283" s="984">
        <v>2</v>
      </c>
      <c r="G283" s="740"/>
      <c r="H283" s="741"/>
      <c r="I283" s="741"/>
      <c r="J283" s="741"/>
      <c r="K283" s="741"/>
      <c r="L283" s="741"/>
      <c r="M283" s="735"/>
      <c r="N283" s="735"/>
      <c r="O283" s="735"/>
      <c r="P283" s="735"/>
      <c r="Q283" s="735"/>
      <c r="R283" s="735"/>
      <c r="S283" s="735"/>
      <c r="T283" s="735"/>
      <c r="U283" s="735"/>
      <c r="V283" s="735"/>
      <c r="W283" s="735"/>
      <c r="X283" s="735"/>
      <c r="Y283" s="735"/>
      <c r="Z283" s="735"/>
      <c r="AA283" s="735"/>
      <c r="AB283" s="735"/>
      <c r="AC283" s="735"/>
      <c r="AD283" s="735"/>
      <c r="AE283" s="735"/>
      <c r="AF283" s="735"/>
      <c r="AG283" s="735"/>
      <c r="AH283" s="735"/>
      <c r="AI283" s="735"/>
      <c r="AJ283" s="735"/>
      <c r="AK283" s="735"/>
      <c r="AL283" s="735"/>
      <c r="AM283" s="735"/>
      <c r="AN283" s="735"/>
      <c r="AO283" s="735"/>
      <c r="AP283" s="735"/>
      <c r="AQ283" s="735"/>
      <c r="AR283" s="735"/>
      <c r="AS283" s="735"/>
      <c r="AT283" s="735"/>
      <c r="AU283" s="735"/>
      <c r="AV283" s="735"/>
      <c r="AW283" s="735"/>
      <c r="AX283" s="735"/>
      <c r="AY283" s="735"/>
      <c r="AZ283" s="735"/>
      <c r="BA283" s="735"/>
      <c r="BB283" s="735"/>
      <c r="BC283" s="735"/>
      <c r="BD283" s="735"/>
      <c r="BE283" s="735"/>
      <c r="BF283" s="735"/>
      <c r="BG283" s="735"/>
      <c r="BH283" s="735"/>
      <c r="BI283" s="735"/>
      <c r="BJ283" s="735"/>
      <c r="BK283" s="735"/>
      <c r="BL283" s="735"/>
      <c r="BM283" s="735"/>
      <c r="BN283" s="735"/>
      <c r="BO283" s="735"/>
      <c r="BP283" s="735"/>
      <c r="BQ283" s="735"/>
      <c r="BR283" s="735"/>
      <c r="BS283" s="735"/>
      <c r="BT283" s="735"/>
      <c r="BU283" s="735"/>
      <c r="BV283" s="735"/>
      <c r="BW283" s="735"/>
      <c r="BX283" s="735"/>
      <c r="BY283" s="735"/>
      <c r="BZ283" s="735"/>
      <c r="CA283" s="735"/>
      <c r="CB283" s="735"/>
      <c r="CC283" s="735"/>
      <c r="CD283" s="735"/>
      <c r="CE283" s="735"/>
      <c r="CF283" s="735"/>
      <c r="CG283" s="735"/>
      <c r="CH283" s="735"/>
      <c r="CI283" s="736"/>
    </row>
    <row r="284" spans="2:87" ht="30.6" customHeight="1">
      <c r="B284" s="981" t="s">
        <v>540</v>
      </c>
      <c r="C284" s="982" t="s">
        <v>694</v>
      </c>
      <c r="D284" s="983" t="s">
        <v>542</v>
      </c>
      <c r="E284" s="982" t="s">
        <v>146</v>
      </c>
      <c r="F284" s="984">
        <v>2</v>
      </c>
      <c r="G284" s="740"/>
      <c r="H284" s="741"/>
      <c r="I284" s="741"/>
      <c r="J284" s="741"/>
      <c r="K284" s="741"/>
      <c r="L284" s="741"/>
      <c r="M284" s="735"/>
      <c r="N284" s="735"/>
      <c r="O284" s="735"/>
      <c r="P284" s="735"/>
      <c r="Q284" s="735"/>
      <c r="R284" s="735"/>
      <c r="S284" s="735"/>
      <c r="T284" s="735"/>
      <c r="U284" s="735"/>
      <c r="V284" s="735"/>
      <c r="W284" s="735"/>
      <c r="X284" s="735"/>
      <c r="Y284" s="735"/>
      <c r="Z284" s="735"/>
      <c r="AA284" s="735"/>
      <c r="AB284" s="735"/>
      <c r="AC284" s="735"/>
      <c r="AD284" s="735"/>
      <c r="AE284" s="735"/>
      <c r="AF284" s="735"/>
      <c r="AG284" s="735"/>
      <c r="AH284" s="735"/>
      <c r="AI284" s="735"/>
      <c r="AJ284" s="735"/>
      <c r="AK284" s="735"/>
      <c r="AL284" s="735"/>
      <c r="AM284" s="735"/>
      <c r="AN284" s="735"/>
      <c r="AO284" s="735"/>
      <c r="AP284" s="735"/>
      <c r="AQ284" s="735"/>
      <c r="AR284" s="735"/>
      <c r="AS284" s="735"/>
      <c r="AT284" s="735"/>
      <c r="AU284" s="735"/>
      <c r="AV284" s="735"/>
      <c r="AW284" s="735"/>
      <c r="AX284" s="735"/>
      <c r="AY284" s="735"/>
      <c r="AZ284" s="735"/>
      <c r="BA284" s="735"/>
      <c r="BB284" s="735"/>
      <c r="BC284" s="735"/>
      <c r="BD284" s="735"/>
      <c r="BE284" s="735"/>
      <c r="BF284" s="735"/>
      <c r="BG284" s="735"/>
      <c r="BH284" s="735"/>
      <c r="BI284" s="735"/>
      <c r="BJ284" s="735"/>
      <c r="BK284" s="735"/>
      <c r="BL284" s="735"/>
      <c r="BM284" s="735"/>
      <c r="BN284" s="735"/>
      <c r="BO284" s="735"/>
      <c r="BP284" s="735"/>
      <c r="BQ284" s="735"/>
      <c r="BR284" s="735"/>
      <c r="BS284" s="735"/>
      <c r="BT284" s="735"/>
      <c r="BU284" s="735"/>
      <c r="BV284" s="735"/>
      <c r="BW284" s="735"/>
      <c r="BX284" s="735"/>
      <c r="BY284" s="735"/>
      <c r="BZ284" s="735"/>
      <c r="CA284" s="735"/>
      <c r="CB284" s="735"/>
      <c r="CC284" s="735"/>
      <c r="CD284" s="735"/>
      <c r="CE284" s="735"/>
      <c r="CF284" s="735"/>
      <c r="CG284" s="735"/>
      <c r="CH284" s="735"/>
      <c r="CI284" s="736"/>
    </row>
    <row r="285" spans="2:87" ht="42.75">
      <c r="B285" s="976" t="s">
        <v>543</v>
      </c>
      <c r="C285" s="977" t="s">
        <v>544</v>
      </c>
      <c r="D285" s="977" t="s">
        <v>545</v>
      </c>
      <c r="E285" s="977" t="s">
        <v>146</v>
      </c>
      <c r="F285" s="978">
        <v>2</v>
      </c>
      <c r="G285" s="740"/>
      <c r="H285" s="741"/>
      <c r="I285" s="741"/>
      <c r="J285" s="741"/>
      <c r="K285" s="741"/>
      <c r="L285" s="741"/>
      <c r="M285" s="735"/>
      <c r="N285" s="735"/>
      <c r="O285" s="735"/>
      <c r="P285" s="735"/>
      <c r="Q285" s="735"/>
      <c r="R285" s="735"/>
      <c r="S285" s="735"/>
      <c r="T285" s="735"/>
      <c r="U285" s="735"/>
      <c r="V285" s="735"/>
      <c r="W285" s="735"/>
      <c r="X285" s="735"/>
      <c r="Y285" s="735"/>
      <c r="Z285" s="735"/>
      <c r="AA285" s="735"/>
      <c r="AB285" s="735"/>
      <c r="AC285" s="735"/>
      <c r="AD285" s="735"/>
      <c r="AE285" s="735"/>
      <c r="AF285" s="735"/>
      <c r="AG285" s="735"/>
      <c r="AH285" s="735"/>
      <c r="AI285" s="735"/>
      <c r="AJ285" s="735"/>
      <c r="AK285" s="735"/>
      <c r="AL285" s="735"/>
      <c r="AM285" s="735"/>
      <c r="AN285" s="735"/>
      <c r="AO285" s="735"/>
      <c r="AP285" s="735"/>
      <c r="AQ285" s="735"/>
      <c r="AR285" s="735"/>
      <c r="AS285" s="735"/>
      <c r="AT285" s="735"/>
      <c r="AU285" s="735"/>
      <c r="AV285" s="735"/>
      <c r="AW285" s="735"/>
      <c r="AX285" s="735"/>
      <c r="AY285" s="735"/>
      <c r="AZ285" s="735"/>
      <c r="BA285" s="735"/>
      <c r="BB285" s="735"/>
      <c r="BC285" s="735"/>
      <c r="BD285" s="735"/>
      <c r="BE285" s="735"/>
      <c r="BF285" s="735"/>
      <c r="BG285" s="735"/>
      <c r="BH285" s="735"/>
      <c r="BI285" s="735"/>
      <c r="BJ285" s="735"/>
      <c r="BK285" s="735"/>
      <c r="BL285" s="735"/>
      <c r="BM285" s="735"/>
      <c r="BN285" s="735"/>
      <c r="BO285" s="735"/>
      <c r="BP285" s="735"/>
      <c r="BQ285" s="735"/>
      <c r="BR285" s="735"/>
      <c r="BS285" s="735"/>
      <c r="BT285" s="735"/>
      <c r="BU285" s="735"/>
      <c r="BV285" s="735"/>
      <c r="BW285" s="735"/>
      <c r="BX285" s="735"/>
      <c r="BY285" s="735"/>
      <c r="BZ285" s="735"/>
      <c r="CA285" s="735"/>
      <c r="CB285" s="735"/>
      <c r="CC285" s="735"/>
      <c r="CD285" s="735"/>
      <c r="CE285" s="735"/>
      <c r="CF285" s="735"/>
      <c r="CG285" s="735"/>
      <c r="CH285" s="735"/>
      <c r="CI285" s="736"/>
    </row>
    <row r="286" spans="2:87">
      <c r="B286" s="976" t="s">
        <v>546</v>
      </c>
      <c r="C286" s="977" t="s">
        <v>547</v>
      </c>
      <c r="D286" s="977" t="s">
        <v>548</v>
      </c>
      <c r="E286" s="977" t="s">
        <v>146</v>
      </c>
      <c r="F286" s="978">
        <v>2</v>
      </c>
      <c r="G286" s="740"/>
      <c r="H286" s="741"/>
      <c r="I286" s="741"/>
      <c r="J286" s="741"/>
      <c r="K286" s="741"/>
      <c r="L286" s="741"/>
      <c r="M286" s="735"/>
      <c r="N286" s="735"/>
      <c r="O286" s="735"/>
      <c r="P286" s="735"/>
      <c r="Q286" s="735"/>
      <c r="R286" s="735"/>
      <c r="S286" s="735"/>
      <c r="T286" s="735"/>
      <c r="U286" s="735"/>
      <c r="V286" s="735"/>
      <c r="W286" s="735"/>
      <c r="X286" s="735"/>
      <c r="Y286" s="735"/>
      <c r="Z286" s="735"/>
      <c r="AA286" s="735"/>
      <c r="AB286" s="735"/>
      <c r="AC286" s="735"/>
      <c r="AD286" s="735"/>
      <c r="AE286" s="735"/>
      <c r="AF286" s="735"/>
      <c r="AG286" s="735"/>
      <c r="AH286" s="735"/>
      <c r="AI286" s="735"/>
      <c r="AJ286" s="735"/>
      <c r="AK286" s="735"/>
      <c r="AL286" s="735"/>
      <c r="AM286" s="735"/>
      <c r="AN286" s="735"/>
      <c r="AO286" s="735"/>
      <c r="AP286" s="735"/>
      <c r="AQ286" s="735"/>
      <c r="AR286" s="735"/>
      <c r="AS286" s="735"/>
      <c r="AT286" s="735"/>
      <c r="AU286" s="735"/>
      <c r="AV286" s="735"/>
      <c r="AW286" s="735"/>
      <c r="AX286" s="735"/>
      <c r="AY286" s="735"/>
      <c r="AZ286" s="735"/>
      <c r="BA286" s="735"/>
      <c r="BB286" s="735"/>
      <c r="BC286" s="735"/>
      <c r="BD286" s="735"/>
      <c r="BE286" s="735"/>
      <c r="BF286" s="735"/>
      <c r="BG286" s="735"/>
      <c r="BH286" s="735"/>
      <c r="BI286" s="735"/>
      <c r="BJ286" s="735"/>
      <c r="BK286" s="735"/>
      <c r="BL286" s="735"/>
      <c r="BM286" s="735"/>
      <c r="BN286" s="735"/>
      <c r="BO286" s="735"/>
      <c r="BP286" s="735"/>
      <c r="BQ286" s="735"/>
      <c r="BR286" s="735"/>
      <c r="BS286" s="735"/>
      <c r="BT286" s="735"/>
      <c r="BU286" s="735"/>
      <c r="BV286" s="735"/>
      <c r="BW286" s="735"/>
      <c r="BX286" s="735"/>
      <c r="BY286" s="735"/>
      <c r="BZ286" s="735"/>
      <c r="CA286" s="735"/>
      <c r="CB286" s="735"/>
      <c r="CC286" s="735"/>
      <c r="CD286" s="735"/>
      <c r="CE286" s="735"/>
      <c r="CF286" s="735"/>
      <c r="CG286" s="735"/>
      <c r="CH286" s="735"/>
      <c r="CI286" s="736"/>
    </row>
    <row r="287" spans="2:87" ht="15" thickBot="1">
      <c r="B287" s="985" t="s">
        <v>549</v>
      </c>
      <c r="C287" s="986" t="s">
        <v>550</v>
      </c>
      <c r="D287" s="986" t="s">
        <v>551</v>
      </c>
      <c r="E287" s="986" t="s">
        <v>146</v>
      </c>
      <c r="F287" s="987">
        <v>2</v>
      </c>
      <c r="G287" s="751"/>
      <c r="H287" s="752"/>
      <c r="I287" s="752"/>
      <c r="J287" s="752"/>
      <c r="K287" s="752"/>
      <c r="L287" s="752"/>
      <c r="M287" s="753"/>
      <c r="N287" s="753"/>
      <c r="O287" s="753"/>
      <c r="P287" s="753"/>
      <c r="Q287" s="753"/>
      <c r="R287" s="753"/>
      <c r="S287" s="753"/>
      <c r="T287" s="753"/>
      <c r="U287" s="753"/>
      <c r="V287" s="753"/>
      <c r="W287" s="753"/>
      <c r="X287" s="753"/>
      <c r="Y287" s="753"/>
      <c r="Z287" s="753"/>
      <c r="AA287" s="753"/>
      <c r="AB287" s="753"/>
      <c r="AC287" s="753"/>
      <c r="AD287" s="753"/>
      <c r="AE287" s="753"/>
      <c r="AF287" s="753"/>
      <c r="AG287" s="753"/>
      <c r="AH287" s="753"/>
      <c r="AI287" s="753"/>
      <c r="AJ287" s="753"/>
      <c r="AK287" s="753"/>
      <c r="AL287" s="753"/>
      <c r="AM287" s="753"/>
      <c r="AN287" s="753"/>
      <c r="AO287" s="753"/>
      <c r="AP287" s="753"/>
      <c r="AQ287" s="753"/>
      <c r="AR287" s="753"/>
      <c r="AS287" s="753"/>
      <c r="AT287" s="753"/>
      <c r="AU287" s="753"/>
      <c r="AV287" s="753"/>
      <c r="AW287" s="753"/>
      <c r="AX287" s="753"/>
      <c r="AY287" s="753"/>
      <c r="AZ287" s="753"/>
      <c r="BA287" s="753"/>
      <c r="BB287" s="753"/>
      <c r="BC287" s="753"/>
      <c r="BD287" s="753"/>
      <c r="BE287" s="753"/>
      <c r="BF287" s="753"/>
      <c r="BG287" s="753"/>
      <c r="BH287" s="753"/>
      <c r="BI287" s="753"/>
      <c r="BJ287" s="753"/>
      <c r="BK287" s="753"/>
      <c r="BL287" s="753"/>
      <c r="BM287" s="753"/>
      <c r="BN287" s="753"/>
      <c r="BO287" s="753"/>
      <c r="BP287" s="753"/>
      <c r="BQ287" s="753"/>
      <c r="BR287" s="753"/>
      <c r="BS287" s="753"/>
      <c r="BT287" s="753"/>
      <c r="BU287" s="753"/>
      <c r="BV287" s="753"/>
      <c r="BW287" s="753"/>
      <c r="BX287" s="753"/>
      <c r="BY287" s="753"/>
      <c r="BZ287" s="753"/>
      <c r="CA287" s="753"/>
      <c r="CB287" s="753"/>
      <c r="CC287" s="753"/>
      <c r="CD287" s="753"/>
      <c r="CE287" s="753"/>
      <c r="CF287" s="753"/>
      <c r="CG287" s="753"/>
      <c r="CH287" s="753"/>
      <c r="CI287" s="754"/>
    </row>
    <row r="288" spans="2:87" ht="57">
      <c r="B288" s="988" t="s">
        <v>552</v>
      </c>
      <c r="C288" s="989" t="s">
        <v>553</v>
      </c>
      <c r="D288" s="990" t="s">
        <v>554</v>
      </c>
      <c r="E288" s="989" t="s">
        <v>146</v>
      </c>
      <c r="F288" s="991">
        <v>2</v>
      </c>
      <c r="G288" s="732"/>
      <c r="H288" s="733"/>
      <c r="I288" s="733"/>
      <c r="J288" s="733"/>
      <c r="K288" s="733"/>
      <c r="L288" s="733"/>
      <c r="M288" s="734"/>
      <c r="N288" s="734"/>
      <c r="O288" s="734"/>
      <c r="P288" s="734"/>
      <c r="Q288" s="734"/>
      <c r="R288" s="734"/>
      <c r="S288" s="734"/>
      <c r="T288" s="734"/>
      <c r="U288" s="734"/>
      <c r="V288" s="734"/>
      <c r="W288" s="734"/>
      <c r="X288" s="734"/>
      <c r="Y288" s="734"/>
      <c r="Z288" s="734"/>
      <c r="AA288" s="734"/>
      <c r="AB288" s="734"/>
      <c r="AC288" s="734"/>
      <c r="AD288" s="734"/>
      <c r="AE288" s="734"/>
      <c r="AF288" s="734"/>
      <c r="AG288" s="734"/>
      <c r="AH288" s="734"/>
      <c r="AI288" s="734"/>
      <c r="AJ288" s="734"/>
      <c r="AK288" s="734"/>
      <c r="AL288" s="734"/>
      <c r="AM288" s="734"/>
      <c r="AN288" s="734"/>
      <c r="AO288" s="734"/>
      <c r="AP288" s="734"/>
      <c r="AQ288" s="734"/>
      <c r="AR288" s="734"/>
      <c r="AS288" s="734"/>
      <c r="AT288" s="734"/>
      <c r="AU288" s="734"/>
      <c r="AV288" s="734"/>
      <c r="AW288" s="734"/>
      <c r="AX288" s="734"/>
      <c r="AY288" s="734"/>
      <c r="AZ288" s="734"/>
      <c r="BA288" s="734"/>
      <c r="BB288" s="734"/>
      <c r="BC288" s="734"/>
      <c r="BD288" s="734"/>
      <c r="BE288" s="734"/>
      <c r="BF288" s="734"/>
      <c r="BG288" s="734"/>
      <c r="BH288" s="734"/>
      <c r="BI288" s="734"/>
      <c r="BJ288" s="734"/>
      <c r="BK288" s="734"/>
      <c r="BL288" s="734"/>
      <c r="BM288" s="734"/>
      <c r="BN288" s="734"/>
      <c r="BO288" s="734"/>
      <c r="BP288" s="734"/>
      <c r="BQ288" s="734"/>
      <c r="BR288" s="734"/>
      <c r="BS288" s="734"/>
      <c r="BT288" s="734"/>
      <c r="BU288" s="734"/>
      <c r="BV288" s="734"/>
      <c r="BW288" s="734"/>
      <c r="BX288" s="734"/>
      <c r="BY288" s="734"/>
      <c r="BZ288" s="734"/>
      <c r="CA288" s="734"/>
      <c r="CB288" s="734"/>
      <c r="CC288" s="734"/>
      <c r="CD288" s="734"/>
      <c r="CE288" s="734"/>
      <c r="CF288" s="734"/>
      <c r="CG288" s="734"/>
      <c r="CH288" s="734"/>
      <c r="CI288" s="759"/>
    </row>
    <row r="289" spans="2:89" ht="57">
      <c r="B289" s="992" t="s">
        <v>555</v>
      </c>
      <c r="C289" s="993" t="s">
        <v>556</v>
      </c>
      <c r="D289" s="994" t="s">
        <v>557</v>
      </c>
      <c r="E289" s="993" t="s">
        <v>146</v>
      </c>
      <c r="F289" s="995">
        <v>2</v>
      </c>
      <c r="G289" s="740"/>
      <c r="H289" s="741"/>
      <c r="I289" s="741"/>
      <c r="J289" s="741"/>
      <c r="K289" s="741"/>
      <c r="L289" s="741"/>
      <c r="M289" s="735"/>
      <c r="N289" s="735"/>
      <c r="O289" s="735"/>
      <c r="P289" s="735"/>
      <c r="Q289" s="735"/>
      <c r="R289" s="735"/>
      <c r="S289" s="735"/>
      <c r="T289" s="735"/>
      <c r="U289" s="735"/>
      <c r="V289" s="735"/>
      <c r="W289" s="735"/>
      <c r="X289" s="735"/>
      <c r="Y289" s="735"/>
      <c r="Z289" s="735"/>
      <c r="AA289" s="735"/>
      <c r="AB289" s="735"/>
      <c r="AC289" s="735"/>
      <c r="AD289" s="735"/>
      <c r="AE289" s="735"/>
      <c r="AF289" s="735"/>
      <c r="AG289" s="735"/>
      <c r="AH289" s="735"/>
      <c r="AI289" s="735"/>
      <c r="AJ289" s="735"/>
      <c r="AK289" s="735"/>
      <c r="AL289" s="735"/>
      <c r="AM289" s="735"/>
      <c r="AN289" s="735"/>
      <c r="AO289" s="735"/>
      <c r="AP289" s="735"/>
      <c r="AQ289" s="735"/>
      <c r="AR289" s="735"/>
      <c r="AS289" s="735"/>
      <c r="AT289" s="735"/>
      <c r="AU289" s="735"/>
      <c r="AV289" s="735"/>
      <c r="AW289" s="735"/>
      <c r="AX289" s="735"/>
      <c r="AY289" s="735"/>
      <c r="AZ289" s="735"/>
      <c r="BA289" s="735"/>
      <c r="BB289" s="735"/>
      <c r="BC289" s="735"/>
      <c r="BD289" s="735"/>
      <c r="BE289" s="735"/>
      <c r="BF289" s="735"/>
      <c r="BG289" s="735"/>
      <c r="BH289" s="735"/>
      <c r="BI289" s="735"/>
      <c r="BJ289" s="735"/>
      <c r="BK289" s="735"/>
      <c r="BL289" s="735"/>
      <c r="BM289" s="735"/>
      <c r="BN289" s="735"/>
      <c r="BO289" s="735"/>
      <c r="BP289" s="735"/>
      <c r="BQ289" s="735"/>
      <c r="BR289" s="735"/>
      <c r="BS289" s="735"/>
      <c r="BT289" s="735"/>
      <c r="BU289" s="735"/>
      <c r="BV289" s="735"/>
      <c r="BW289" s="735"/>
      <c r="BX289" s="735"/>
      <c r="BY289" s="735"/>
      <c r="BZ289" s="735"/>
      <c r="CA289" s="735"/>
      <c r="CB289" s="735"/>
      <c r="CC289" s="735"/>
      <c r="CD289" s="735"/>
      <c r="CE289" s="735"/>
      <c r="CF289" s="735"/>
      <c r="CG289" s="735"/>
      <c r="CH289" s="735"/>
      <c r="CI289" s="736"/>
    </row>
    <row r="290" spans="2:89" ht="57">
      <c r="B290" s="992" t="s">
        <v>558</v>
      </c>
      <c r="C290" s="993" t="s">
        <v>559</v>
      </c>
      <c r="D290" s="994" t="s">
        <v>560</v>
      </c>
      <c r="E290" s="993" t="s">
        <v>146</v>
      </c>
      <c r="F290" s="995">
        <v>2</v>
      </c>
      <c r="G290" s="740"/>
      <c r="H290" s="741"/>
      <c r="I290" s="741"/>
      <c r="J290" s="741"/>
      <c r="K290" s="741"/>
      <c r="L290" s="741"/>
      <c r="M290" s="735"/>
      <c r="N290" s="735"/>
      <c r="O290" s="735"/>
      <c r="P290" s="735"/>
      <c r="Q290" s="735"/>
      <c r="R290" s="735"/>
      <c r="S290" s="735"/>
      <c r="T290" s="735"/>
      <c r="U290" s="735"/>
      <c r="V290" s="735"/>
      <c r="W290" s="735"/>
      <c r="X290" s="735"/>
      <c r="Y290" s="735"/>
      <c r="Z290" s="735"/>
      <c r="AA290" s="735"/>
      <c r="AB290" s="735"/>
      <c r="AC290" s="735"/>
      <c r="AD290" s="735"/>
      <c r="AE290" s="735"/>
      <c r="AF290" s="735"/>
      <c r="AG290" s="735"/>
      <c r="AH290" s="735"/>
      <c r="AI290" s="735"/>
      <c r="AJ290" s="735"/>
      <c r="AK290" s="735"/>
      <c r="AL290" s="735"/>
      <c r="AM290" s="735"/>
      <c r="AN290" s="735"/>
      <c r="AO290" s="735"/>
      <c r="AP290" s="735"/>
      <c r="AQ290" s="735"/>
      <c r="AR290" s="735"/>
      <c r="AS290" s="735"/>
      <c r="AT290" s="735"/>
      <c r="AU290" s="735"/>
      <c r="AV290" s="735"/>
      <c r="AW290" s="735"/>
      <c r="AX290" s="735"/>
      <c r="AY290" s="735"/>
      <c r="AZ290" s="735"/>
      <c r="BA290" s="735"/>
      <c r="BB290" s="735"/>
      <c r="BC290" s="735"/>
      <c r="BD290" s="735"/>
      <c r="BE290" s="735"/>
      <c r="BF290" s="735"/>
      <c r="BG290" s="735"/>
      <c r="BH290" s="735"/>
      <c r="BI290" s="735"/>
      <c r="BJ290" s="735"/>
      <c r="BK290" s="735"/>
      <c r="BL290" s="735"/>
      <c r="BM290" s="735"/>
      <c r="BN290" s="735"/>
      <c r="BO290" s="735"/>
      <c r="BP290" s="735"/>
      <c r="BQ290" s="735"/>
      <c r="BR290" s="735"/>
      <c r="BS290" s="735"/>
      <c r="BT290" s="735"/>
      <c r="BU290" s="735"/>
      <c r="BV290" s="735"/>
      <c r="BW290" s="735"/>
      <c r="BX290" s="735"/>
      <c r="BY290" s="735"/>
      <c r="BZ290" s="735"/>
      <c r="CA290" s="735"/>
      <c r="CB290" s="735"/>
      <c r="CC290" s="735"/>
      <c r="CD290" s="735"/>
      <c r="CE290" s="735"/>
      <c r="CF290" s="735"/>
      <c r="CG290" s="735"/>
      <c r="CH290" s="735"/>
      <c r="CI290" s="736"/>
    </row>
    <row r="291" spans="2:89" ht="57">
      <c r="B291" s="992" t="s">
        <v>561</v>
      </c>
      <c r="C291" s="993" t="s">
        <v>562</v>
      </c>
      <c r="D291" s="994" t="s">
        <v>563</v>
      </c>
      <c r="E291" s="993" t="s">
        <v>146</v>
      </c>
      <c r="F291" s="995">
        <v>2</v>
      </c>
      <c r="G291" s="740"/>
      <c r="H291" s="741"/>
      <c r="I291" s="741"/>
      <c r="J291" s="741"/>
      <c r="K291" s="741"/>
      <c r="L291" s="741"/>
      <c r="M291" s="735"/>
      <c r="N291" s="735"/>
      <c r="O291" s="735"/>
      <c r="P291" s="735"/>
      <c r="Q291" s="735"/>
      <c r="R291" s="735"/>
      <c r="S291" s="735"/>
      <c r="T291" s="735"/>
      <c r="U291" s="735"/>
      <c r="V291" s="735"/>
      <c r="W291" s="735"/>
      <c r="X291" s="735"/>
      <c r="Y291" s="735"/>
      <c r="Z291" s="735"/>
      <c r="AA291" s="735"/>
      <c r="AB291" s="735"/>
      <c r="AC291" s="735"/>
      <c r="AD291" s="735"/>
      <c r="AE291" s="735"/>
      <c r="AF291" s="735"/>
      <c r="AG291" s="735"/>
      <c r="AH291" s="735"/>
      <c r="AI291" s="735"/>
      <c r="AJ291" s="735"/>
      <c r="AK291" s="735"/>
      <c r="AL291" s="735"/>
      <c r="AM291" s="735"/>
      <c r="AN291" s="735"/>
      <c r="AO291" s="735"/>
      <c r="AP291" s="735"/>
      <c r="AQ291" s="735"/>
      <c r="AR291" s="735"/>
      <c r="AS291" s="735"/>
      <c r="AT291" s="735"/>
      <c r="AU291" s="735"/>
      <c r="AV291" s="735"/>
      <c r="AW291" s="735"/>
      <c r="AX291" s="735"/>
      <c r="AY291" s="735"/>
      <c r="AZ291" s="735"/>
      <c r="BA291" s="735"/>
      <c r="BB291" s="735"/>
      <c r="BC291" s="735"/>
      <c r="BD291" s="735"/>
      <c r="BE291" s="735"/>
      <c r="BF291" s="735"/>
      <c r="BG291" s="735"/>
      <c r="BH291" s="735"/>
      <c r="BI291" s="735"/>
      <c r="BJ291" s="735"/>
      <c r="BK291" s="735"/>
      <c r="BL291" s="735"/>
      <c r="BM291" s="735"/>
      <c r="BN291" s="735"/>
      <c r="BO291" s="735"/>
      <c r="BP291" s="735"/>
      <c r="BQ291" s="735"/>
      <c r="BR291" s="735"/>
      <c r="BS291" s="735"/>
      <c r="BT291" s="735"/>
      <c r="BU291" s="735"/>
      <c r="BV291" s="735"/>
      <c r="BW291" s="735"/>
      <c r="BX291" s="735"/>
      <c r="BY291" s="735"/>
      <c r="BZ291" s="735"/>
      <c r="CA291" s="735"/>
      <c r="CB291" s="735"/>
      <c r="CC291" s="735"/>
      <c r="CD291" s="735"/>
      <c r="CE291" s="735"/>
      <c r="CF291" s="735"/>
      <c r="CG291" s="735"/>
      <c r="CH291" s="735"/>
      <c r="CI291" s="736"/>
    </row>
    <row r="292" spans="2:89" ht="28.5">
      <c r="B292" s="992" t="s">
        <v>564</v>
      </c>
      <c r="C292" s="993" t="s">
        <v>565</v>
      </c>
      <c r="D292" s="994" t="s">
        <v>566</v>
      </c>
      <c r="E292" s="993" t="s">
        <v>146</v>
      </c>
      <c r="F292" s="995">
        <v>2</v>
      </c>
      <c r="G292" s="740"/>
      <c r="H292" s="741"/>
      <c r="I292" s="741"/>
      <c r="J292" s="741"/>
      <c r="K292" s="741"/>
      <c r="L292" s="741"/>
      <c r="M292" s="735"/>
      <c r="N292" s="735"/>
      <c r="O292" s="735"/>
      <c r="P292" s="735"/>
      <c r="Q292" s="735"/>
      <c r="R292" s="735"/>
      <c r="S292" s="735"/>
      <c r="T292" s="735"/>
      <c r="U292" s="735"/>
      <c r="V292" s="735"/>
      <c r="W292" s="735"/>
      <c r="X292" s="735"/>
      <c r="Y292" s="735"/>
      <c r="Z292" s="735"/>
      <c r="AA292" s="735"/>
      <c r="AB292" s="735"/>
      <c r="AC292" s="735"/>
      <c r="AD292" s="735"/>
      <c r="AE292" s="735"/>
      <c r="AF292" s="735"/>
      <c r="AG292" s="735"/>
      <c r="AH292" s="735"/>
      <c r="AI292" s="735"/>
      <c r="AJ292" s="735"/>
      <c r="AK292" s="735"/>
      <c r="AL292" s="735"/>
      <c r="AM292" s="735"/>
      <c r="AN292" s="735"/>
      <c r="AO292" s="735"/>
      <c r="AP292" s="735"/>
      <c r="AQ292" s="735"/>
      <c r="AR292" s="735"/>
      <c r="AS292" s="735"/>
      <c r="AT292" s="735"/>
      <c r="AU292" s="735"/>
      <c r="AV292" s="735"/>
      <c r="AW292" s="735"/>
      <c r="AX292" s="735"/>
      <c r="AY292" s="735"/>
      <c r="AZ292" s="735"/>
      <c r="BA292" s="735"/>
      <c r="BB292" s="735"/>
      <c r="BC292" s="735"/>
      <c r="BD292" s="735"/>
      <c r="BE292" s="735"/>
      <c r="BF292" s="735"/>
      <c r="BG292" s="735"/>
      <c r="BH292" s="735"/>
      <c r="BI292" s="735"/>
      <c r="BJ292" s="735"/>
      <c r="BK292" s="735"/>
      <c r="BL292" s="735"/>
      <c r="BM292" s="735"/>
      <c r="BN292" s="735"/>
      <c r="BO292" s="735"/>
      <c r="BP292" s="735"/>
      <c r="BQ292" s="735"/>
      <c r="BR292" s="735"/>
      <c r="BS292" s="735"/>
      <c r="BT292" s="735"/>
      <c r="BU292" s="735"/>
      <c r="BV292" s="735"/>
      <c r="BW292" s="735"/>
      <c r="BX292" s="735"/>
      <c r="BY292" s="735"/>
      <c r="BZ292" s="735"/>
      <c r="CA292" s="735"/>
      <c r="CB292" s="735"/>
      <c r="CC292" s="735"/>
      <c r="CD292" s="735"/>
      <c r="CE292" s="735"/>
      <c r="CF292" s="735"/>
      <c r="CG292" s="735"/>
      <c r="CH292" s="735"/>
      <c r="CI292" s="736"/>
    </row>
    <row r="293" spans="2:89" ht="29.25" thickBot="1">
      <c r="B293" s="996" t="s">
        <v>567</v>
      </c>
      <c r="C293" s="997" t="s">
        <v>568</v>
      </c>
      <c r="D293" s="997" t="s">
        <v>569</v>
      </c>
      <c r="E293" s="997" t="s">
        <v>146</v>
      </c>
      <c r="F293" s="998">
        <v>2</v>
      </c>
      <c r="G293" s="767"/>
      <c r="H293" s="768"/>
      <c r="I293" s="768"/>
      <c r="J293" s="768"/>
      <c r="K293" s="768"/>
      <c r="L293" s="768"/>
      <c r="M293" s="769"/>
      <c r="N293" s="769"/>
      <c r="O293" s="769"/>
      <c r="P293" s="769"/>
      <c r="Q293" s="769"/>
      <c r="R293" s="769"/>
      <c r="S293" s="769"/>
      <c r="T293" s="769"/>
      <c r="U293" s="769"/>
      <c r="V293" s="769"/>
      <c r="W293" s="769"/>
      <c r="X293" s="769"/>
      <c r="Y293" s="769"/>
      <c r="Z293" s="769"/>
      <c r="AA293" s="769"/>
      <c r="AB293" s="769"/>
      <c r="AC293" s="769"/>
      <c r="AD293" s="769"/>
      <c r="AE293" s="769"/>
      <c r="AF293" s="769"/>
      <c r="AG293" s="769"/>
      <c r="AH293" s="769"/>
      <c r="AI293" s="769"/>
      <c r="AJ293" s="769"/>
      <c r="AK293" s="769"/>
      <c r="AL293" s="769"/>
      <c r="AM293" s="769"/>
      <c r="AN293" s="769"/>
      <c r="AO293" s="769"/>
      <c r="AP293" s="769"/>
      <c r="AQ293" s="769"/>
      <c r="AR293" s="769"/>
      <c r="AS293" s="769"/>
      <c r="AT293" s="769"/>
      <c r="AU293" s="769"/>
      <c r="AV293" s="769"/>
      <c r="AW293" s="769"/>
      <c r="AX293" s="769"/>
      <c r="AY293" s="769"/>
      <c r="AZ293" s="769"/>
      <c r="BA293" s="769"/>
      <c r="BB293" s="769"/>
      <c r="BC293" s="769"/>
      <c r="BD293" s="769"/>
      <c r="BE293" s="769"/>
      <c r="BF293" s="769"/>
      <c r="BG293" s="769"/>
      <c r="BH293" s="769"/>
      <c r="BI293" s="769"/>
      <c r="BJ293" s="769"/>
      <c r="BK293" s="769"/>
      <c r="BL293" s="769"/>
      <c r="BM293" s="769"/>
      <c r="BN293" s="769"/>
      <c r="BO293" s="769"/>
      <c r="BP293" s="769"/>
      <c r="BQ293" s="769"/>
      <c r="BR293" s="769"/>
      <c r="BS293" s="769"/>
      <c r="BT293" s="769"/>
      <c r="BU293" s="769"/>
      <c r="BV293" s="769"/>
      <c r="BW293" s="769"/>
      <c r="BX293" s="769"/>
      <c r="BY293" s="769"/>
      <c r="BZ293" s="769"/>
      <c r="CA293" s="769"/>
      <c r="CB293" s="769"/>
      <c r="CC293" s="769"/>
      <c r="CD293" s="769"/>
      <c r="CE293" s="769"/>
      <c r="CF293" s="769"/>
      <c r="CG293" s="769"/>
      <c r="CH293" s="769"/>
      <c r="CI293" s="770"/>
    </row>
    <row r="294" spans="2:89" ht="28.5">
      <c r="B294" s="999" t="s">
        <v>570</v>
      </c>
      <c r="C294" s="1000" t="s">
        <v>571</v>
      </c>
      <c r="D294" s="1001" t="s">
        <v>572</v>
      </c>
      <c r="E294" s="1000" t="s">
        <v>146</v>
      </c>
      <c r="F294" s="1002">
        <v>2</v>
      </c>
      <c r="G294" s="732"/>
      <c r="H294" s="733"/>
      <c r="I294" s="733"/>
      <c r="J294" s="733"/>
      <c r="K294" s="733"/>
      <c r="L294" s="733"/>
      <c r="M294" s="734"/>
      <c r="N294" s="734"/>
      <c r="O294" s="734"/>
      <c r="P294" s="734"/>
      <c r="Q294" s="734"/>
      <c r="R294" s="734"/>
      <c r="S294" s="734"/>
      <c r="T294" s="734"/>
      <c r="U294" s="734"/>
      <c r="V294" s="734"/>
      <c r="W294" s="734"/>
      <c r="X294" s="734"/>
      <c r="Y294" s="734"/>
      <c r="Z294" s="734"/>
      <c r="AA294" s="734"/>
      <c r="AB294" s="734"/>
      <c r="AC294" s="734"/>
      <c r="AD294" s="734"/>
      <c r="AE294" s="734"/>
      <c r="AF294" s="734"/>
      <c r="AG294" s="734"/>
      <c r="AH294" s="734"/>
      <c r="AI294" s="734"/>
      <c r="AJ294" s="734"/>
      <c r="AK294" s="734"/>
      <c r="AL294" s="734"/>
      <c r="AM294" s="734"/>
      <c r="AN294" s="734"/>
      <c r="AO294" s="734"/>
      <c r="AP294" s="734"/>
      <c r="AQ294" s="734"/>
      <c r="AR294" s="734"/>
      <c r="AS294" s="734"/>
      <c r="AT294" s="734"/>
      <c r="AU294" s="734"/>
      <c r="AV294" s="734"/>
      <c r="AW294" s="734"/>
      <c r="AX294" s="734"/>
      <c r="AY294" s="734"/>
      <c r="AZ294" s="734"/>
      <c r="BA294" s="734"/>
      <c r="BB294" s="734"/>
      <c r="BC294" s="734"/>
      <c r="BD294" s="734"/>
      <c r="BE294" s="734"/>
      <c r="BF294" s="734"/>
      <c r="BG294" s="734"/>
      <c r="BH294" s="734"/>
      <c r="BI294" s="734"/>
      <c r="BJ294" s="734"/>
      <c r="BK294" s="734"/>
      <c r="BL294" s="734"/>
      <c r="BM294" s="734"/>
      <c r="BN294" s="734"/>
      <c r="BO294" s="734"/>
      <c r="BP294" s="734"/>
      <c r="BQ294" s="734"/>
      <c r="BR294" s="734"/>
      <c r="BS294" s="734"/>
      <c r="BT294" s="734"/>
      <c r="BU294" s="734"/>
      <c r="BV294" s="734"/>
      <c r="BW294" s="734"/>
      <c r="BX294" s="734"/>
      <c r="BY294" s="734"/>
      <c r="BZ294" s="734"/>
      <c r="CA294" s="734"/>
      <c r="CB294" s="734"/>
      <c r="CC294" s="734"/>
      <c r="CD294" s="734"/>
      <c r="CE294" s="734"/>
      <c r="CF294" s="734"/>
      <c r="CG294" s="734"/>
      <c r="CH294" s="734"/>
      <c r="CI294" s="759"/>
    </row>
    <row r="295" spans="2:89" ht="28.5">
      <c r="B295" s="981" t="s">
        <v>573</v>
      </c>
      <c r="C295" s="982" t="s">
        <v>574</v>
      </c>
      <c r="D295" s="983" t="s">
        <v>575</v>
      </c>
      <c r="E295" s="982" t="s">
        <v>146</v>
      </c>
      <c r="F295" s="984">
        <v>2</v>
      </c>
      <c r="G295" s="740"/>
      <c r="H295" s="741"/>
      <c r="I295" s="741"/>
      <c r="J295" s="741"/>
      <c r="K295" s="741"/>
      <c r="L295" s="741"/>
      <c r="M295" s="735"/>
      <c r="N295" s="735"/>
      <c r="O295" s="735"/>
      <c r="P295" s="735"/>
      <c r="Q295" s="735"/>
      <c r="R295" s="735"/>
      <c r="S295" s="735"/>
      <c r="T295" s="735"/>
      <c r="U295" s="735"/>
      <c r="V295" s="735"/>
      <c r="W295" s="735"/>
      <c r="X295" s="735"/>
      <c r="Y295" s="735"/>
      <c r="Z295" s="735"/>
      <c r="AA295" s="735"/>
      <c r="AB295" s="735"/>
      <c r="AC295" s="735"/>
      <c r="AD295" s="735"/>
      <c r="AE295" s="735"/>
      <c r="AF295" s="735"/>
      <c r="AG295" s="735"/>
      <c r="AH295" s="735"/>
      <c r="AI295" s="735"/>
      <c r="AJ295" s="735"/>
      <c r="AK295" s="735"/>
      <c r="AL295" s="735"/>
      <c r="AM295" s="735"/>
      <c r="AN295" s="735"/>
      <c r="AO295" s="735"/>
      <c r="AP295" s="735"/>
      <c r="AQ295" s="735"/>
      <c r="AR295" s="735"/>
      <c r="AS295" s="735"/>
      <c r="AT295" s="735"/>
      <c r="AU295" s="735"/>
      <c r="AV295" s="735"/>
      <c r="AW295" s="735"/>
      <c r="AX295" s="735"/>
      <c r="AY295" s="735"/>
      <c r="AZ295" s="735"/>
      <c r="BA295" s="735"/>
      <c r="BB295" s="735"/>
      <c r="BC295" s="735"/>
      <c r="BD295" s="735"/>
      <c r="BE295" s="735"/>
      <c r="BF295" s="735"/>
      <c r="BG295" s="735"/>
      <c r="BH295" s="735"/>
      <c r="BI295" s="735"/>
      <c r="BJ295" s="735"/>
      <c r="BK295" s="735"/>
      <c r="BL295" s="735"/>
      <c r="BM295" s="735"/>
      <c r="BN295" s="735"/>
      <c r="BO295" s="735"/>
      <c r="BP295" s="735"/>
      <c r="BQ295" s="735"/>
      <c r="BR295" s="735"/>
      <c r="BS295" s="735"/>
      <c r="BT295" s="735"/>
      <c r="BU295" s="735"/>
      <c r="BV295" s="735"/>
      <c r="BW295" s="735"/>
      <c r="BX295" s="735"/>
      <c r="BY295" s="735"/>
      <c r="BZ295" s="735"/>
      <c r="CA295" s="735"/>
      <c r="CB295" s="735"/>
      <c r="CC295" s="735"/>
      <c r="CD295" s="735"/>
      <c r="CE295" s="735"/>
      <c r="CF295" s="735"/>
      <c r="CG295" s="735"/>
      <c r="CH295" s="735"/>
      <c r="CI295" s="736"/>
    </row>
    <row r="296" spans="2:89" ht="28.5">
      <c r="B296" s="981" t="s">
        <v>576</v>
      </c>
      <c r="C296" s="982" t="s">
        <v>577</v>
      </c>
      <c r="D296" s="983" t="s">
        <v>578</v>
      </c>
      <c r="E296" s="982" t="s">
        <v>146</v>
      </c>
      <c r="F296" s="984">
        <v>2</v>
      </c>
      <c r="G296" s="740"/>
      <c r="H296" s="741"/>
      <c r="I296" s="741"/>
      <c r="J296" s="741"/>
      <c r="K296" s="741"/>
      <c r="L296" s="741"/>
      <c r="M296" s="735"/>
      <c r="N296" s="735"/>
      <c r="O296" s="735"/>
      <c r="P296" s="735"/>
      <c r="Q296" s="735"/>
      <c r="R296" s="735"/>
      <c r="S296" s="735"/>
      <c r="T296" s="735"/>
      <c r="U296" s="735"/>
      <c r="V296" s="735"/>
      <c r="W296" s="735"/>
      <c r="X296" s="735"/>
      <c r="Y296" s="735"/>
      <c r="Z296" s="735"/>
      <c r="AA296" s="735"/>
      <c r="AB296" s="735"/>
      <c r="AC296" s="735"/>
      <c r="AD296" s="735"/>
      <c r="AE296" s="735"/>
      <c r="AF296" s="735"/>
      <c r="AG296" s="735"/>
      <c r="AH296" s="735"/>
      <c r="AI296" s="735"/>
      <c r="AJ296" s="735"/>
      <c r="AK296" s="735"/>
      <c r="AL296" s="735"/>
      <c r="AM296" s="735"/>
      <c r="AN296" s="735"/>
      <c r="AO296" s="735"/>
      <c r="AP296" s="735"/>
      <c r="AQ296" s="735"/>
      <c r="AR296" s="735"/>
      <c r="AS296" s="735"/>
      <c r="AT296" s="735"/>
      <c r="AU296" s="735"/>
      <c r="AV296" s="735"/>
      <c r="AW296" s="735"/>
      <c r="AX296" s="735"/>
      <c r="AY296" s="735"/>
      <c r="AZ296" s="735"/>
      <c r="BA296" s="735"/>
      <c r="BB296" s="735"/>
      <c r="BC296" s="735"/>
      <c r="BD296" s="735"/>
      <c r="BE296" s="735"/>
      <c r="BF296" s="735"/>
      <c r="BG296" s="735"/>
      <c r="BH296" s="735"/>
      <c r="BI296" s="735"/>
      <c r="BJ296" s="735"/>
      <c r="BK296" s="735"/>
      <c r="BL296" s="735"/>
      <c r="BM296" s="735"/>
      <c r="BN296" s="735"/>
      <c r="BO296" s="735"/>
      <c r="BP296" s="735"/>
      <c r="BQ296" s="735"/>
      <c r="BR296" s="735"/>
      <c r="BS296" s="735"/>
      <c r="BT296" s="735"/>
      <c r="BU296" s="735"/>
      <c r="BV296" s="735"/>
      <c r="BW296" s="735"/>
      <c r="BX296" s="735"/>
      <c r="BY296" s="735"/>
      <c r="BZ296" s="735"/>
      <c r="CA296" s="735"/>
      <c r="CB296" s="735"/>
      <c r="CC296" s="735"/>
      <c r="CD296" s="735"/>
      <c r="CE296" s="735"/>
      <c r="CF296" s="735"/>
      <c r="CG296" s="735"/>
      <c r="CH296" s="735"/>
      <c r="CI296" s="736"/>
    </row>
    <row r="297" spans="2:89" ht="28.5">
      <c r="B297" s="981" t="s">
        <v>579</v>
      </c>
      <c r="C297" s="982" t="s">
        <v>580</v>
      </c>
      <c r="D297" s="983" t="s">
        <v>581</v>
      </c>
      <c r="E297" s="982" t="s">
        <v>146</v>
      </c>
      <c r="F297" s="984">
        <v>2</v>
      </c>
      <c r="G297" s="740"/>
      <c r="H297" s="741"/>
      <c r="I297" s="741"/>
      <c r="J297" s="741"/>
      <c r="K297" s="741"/>
      <c r="L297" s="741"/>
      <c r="M297" s="735"/>
      <c r="N297" s="735"/>
      <c r="O297" s="735"/>
      <c r="P297" s="735"/>
      <c r="Q297" s="735"/>
      <c r="R297" s="735"/>
      <c r="S297" s="735"/>
      <c r="T297" s="735"/>
      <c r="U297" s="735"/>
      <c r="V297" s="735"/>
      <c r="W297" s="735"/>
      <c r="X297" s="735"/>
      <c r="Y297" s="735"/>
      <c r="Z297" s="735"/>
      <c r="AA297" s="735"/>
      <c r="AB297" s="735"/>
      <c r="AC297" s="735"/>
      <c r="AD297" s="735"/>
      <c r="AE297" s="735"/>
      <c r="AF297" s="735"/>
      <c r="AG297" s="735"/>
      <c r="AH297" s="735"/>
      <c r="AI297" s="735"/>
      <c r="AJ297" s="735"/>
      <c r="AK297" s="735"/>
      <c r="AL297" s="735"/>
      <c r="AM297" s="735"/>
      <c r="AN297" s="735"/>
      <c r="AO297" s="735"/>
      <c r="AP297" s="735"/>
      <c r="AQ297" s="735"/>
      <c r="AR297" s="735"/>
      <c r="AS297" s="735"/>
      <c r="AT297" s="735"/>
      <c r="AU297" s="735"/>
      <c r="AV297" s="735"/>
      <c r="AW297" s="735"/>
      <c r="AX297" s="735"/>
      <c r="AY297" s="735"/>
      <c r="AZ297" s="735"/>
      <c r="BA297" s="735"/>
      <c r="BB297" s="735"/>
      <c r="BC297" s="735"/>
      <c r="BD297" s="735"/>
      <c r="BE297" s="735"/>
      <c r="BF297" s="735"/>
      <c r="BG297" s="735"/>
      <c r="BH297" s="735"/>
      <c r="BI297" s="735"/>
      <c r="BJ297" s="735"/>
      <c r="BK297" s="735"/>
      <c r="BL297" s="735"/>
      <c r="BM297" s="735"/>
      <c r="BN297" s="735"/>
      <c r="BO297" s="735"/>
      <c r="BP297" s="735"/>
      <c r="BQ297" s="735"/>
      <c r="BR297" s="735"/>
      <c r="BS297" s="735"/>
      <c r="BT297" s="735"/>
      <c r="BU297" s="735"/>
      <c r="BV297" s="735"/>
      <c r="BW297" s="735"/>
      <c r="BX297" s="735"/>
      <c r="BY297" s="735"/>
      <c r="BZ297" s="735"/>
      <c r="CA297" s="735"/>
      <c r="CB297" s="735"/>
      <c r="CC297" s="735"/>
      <c r="CD297" s="735"/>
      <c r="CE297" s="735"/>
      <c r="CF297" s="735"/>
      <c r="CG297" s="735"/>
      <c r="CH297" s="735"/>
      <c r="CI297" s="736"/>
    </row>
    <row r="298" spans="2:89" ht="42.75">
      <c r="B298" s="981" t="s">
        <v>582</v>
      </c>
      <c r="C298" s="982" t="s">
        <v>583</v>
      </c>
      <c r="D298" s="983" t="s">
        <v>584</v>
      </c>
      <c r="E298" s="982" t="s">
        <v>146</v>
      </c>
      <c r="F298" s="984">
        <v>2</v>
      </c>
      <c r="G298" s="740"/>
      <c r="H298" s="741"/>
      <c r="I298" s="741"/>
      <c r="J298" s="741"/>
      <c r="K298" s="741"/>
      <c r="L298" s="741"/>
      <c r="M298" s="735"/>
      <c r="N298" s="735"/>
      <c r="O298" s="735"/>
      <c r="P298" s="735"/>
      <c r="Q298" s="735"/>
      <c r="R298" s="735"/>
      <c r="S298" s="735"/>
      <c r="T298" s="735"/>
      <c r="U298" s="735"/>
      <c r="V298" s="735"/>
      <c r="W298" s="735"/>
      <c r="X298" s="735"/>
      <c r="Y298" s="735"/>
      <c r="Z298" s="735"/>
      <c r="AA298" s="735"/>
      <c r="AB298" s="735"/>
      <c r="AC298" s="735"/>
      <c r="AD298" s="735"/>
      <c r="AE298" s="735"/>
      <c r="AF298" s="735"/>
      <c r="AG298" s="735"/>
      <c r="AH298" s="735"/>
      <c r="AI298" s="735"/>
      <c r="AJ298" s="735"/>
      <c r="AK298" s="735"/>
      <c r="AL298" s="735"/>
      <c r="AM298" s="735"/>
      <c r="AN298" s="735"/>
      <c r="AO298" s="735"/>
      <c r="AP298" s="735"/>
      <c r="AQ298" s="735"/>
      <c r="AR298" s="735"/>
      <c r="AS298" s="735"/>
      <c r="AT298" s="735"/>
      <c r="AU298" s="735"/>
      <c r="AV298" s="735"/>
      <c r="AW298" s="735"/>
      <c r="AX298" s="735"/>
      <c r="AY298" s="735"/>
      <c r="AZ298" s="735"/>
      <c r="BA298" s="735"/>
      <c r="BB298" s="735"/>
      <c r="BC298" s="735"/>
      <c r="BD298" s="735"/>
      <c r="BE298" s="735"/>
      <c r="BF298" s="735"/>
      <c r="BG298" s="735"/>
      <c r="BH298" s="735"/>
      <c r="BI298" s="735"/>
      <c r="BJ298" s="735"/>
      <c r="BK298" s="735"/>
      <c r="BL298" s="735"/>
      <c r="BM298" s="735"/>
      <c r="BN298" s="735"/>
      <c r="BO298" s="735"/>
      <c r="BP298" s="735"/>
      <c r="BQ298" s="735"/>
      <c r="BR298" s="735"/>
      <c r="BS298" s="735"/>
      <c r="BT298" s="735"/>
      <c r="BU298" s="735"/>
      <c r="BV298" s="735"/>
      <c r="BW298" s="735"/>
      <c r="BX298" s="735"/>
      <c r="BY298" s="735"/>
      <c r="BZ298" s="735"/>
      <c r="CA298" s="735"/>
      <c r="CB298" s="735"/>
      <c r="CC298" s="735"/>
      <c r="CD298" s="735"/>
      <c r="CE298" s="735"/>
      <c r="CF298" s="735"/>
      <c r="CG298" s="735"/>
      <c r="CH298" s="735"/>
      <c r="CI298" s="736"/>
    </row>
    <row r="299" spans="2:89">
      <c r="B299" s="1003" t="s">
        <v>585</v>
      </c>
      <c r="C299" s="1004" t="s">
        <v>586</v>
      </c>
      <c r="D299" s="1004" t="s">
        <v>587</v>
      </c>
      <c r="E299" s="1004" t="s">
        <v>146</v>
      </c>
      <c r="F299" s="1005">
        <v>2</v>
      </c>
      <c r="G299" s="767"/>
      <c r="H299" s="768"/>
      <c r="I299" s="768"/>
      <c r="J299" s="768"/>
      <c r="K299" s="768"/>
      <c r="L299" s="768"/>
      <c r="M299" s="769"/>
      <c r="N299" s="769"/>
      <c r="O299" s="769"/>
      <c r="P299" s="769"/>
      <c r="Q299" s="769"/>
      <c r="R299" s="769"/>
      <c r="S299" s="769"/>
      <c r="T299" s="769"/>
      <c r="U299" s="769"/>
      <c r="V299" s="769"/>
      <c r="W299" s="769"/>
      <c r="X299" s="769"/>
      <c r="Y299" s="769"/>
      <c r="Z299" s="769"/>
      <c r="AA299" s="769"/>
      <c r="AB299" s="769"/>
      <c r="AC299" s="769"/>
      <c r="AD299" s="769"/>
      <c r="AE299" s="769"/>
      <c r="AF299" s="769"/>
      <c r="AG299" s="769"/>
      <c r="AH299" s="769"/>
      <c r="AI299" s="769"/>
      <c r="AJ299" s="769"/>
      <c r="AK299" s="769"/>
      <c r="AL299" s="769"/>
      <c r="AM299" s="769"/>
      <c r="AN299" s="769"/>
      <c r="AO299" s="769"/>
      <c r="AP299" s="769"/>
      <c r="AQ299" s="769"/>
      <c r="AR299" s="769"/>
      <c r="AS299" s="769"/>
      <c r="AT299" s="769"/>
      <c r="AU299" s="769"/>
      <c r="AV299" s="769"/>
      <c r="AW299" s="769"/>
      <c r="AX299" s="769"/>
      <c r="AY299" s="769"/>
      <c r="AZ299" s="769"/>
      <c r="BA299" s="769"/>
      <c r="BB299" s="769"/>
      <c r="BC299" s="769"/>
      <c r="BD299" s="769"/>
      <c r="BE299" s="769"/>
      <c r="BF299" s="769"/>
      <c r="BG299" s="769"/>
      <c r="BH299" s="769"/>
      <c r="BI299" s="769"/>
      <c r="BJ299" s="769"/>
      <c r="BK299" s="769"/>
      <c r="BL299" s="769"/>
      <c r="BM299" s="769"/>
      <c r="BN299" s="769"/>
      <c r="BO299" s="769"/>
      <c r="BP299" s="769"/>
      <c r="BQ299" s="769"/>
      <c r="BR299" s="769"/>
      <c r="BS299" s="769"/>
      <c r="BT299" s="769"/>
      <c r="BU299" s="769"/>
      <c r="BV299" s="769"/>
      <c r="BW299" s="769"/>
      <c r="BX299" s="769"/>
      <c r="BY299" s="769"/>
      <c r="BZ299" s="769"/>
      <c r="CA299" s="769"/>
      <c r="CB299" s="769"/>
      <c r="CC299" s="769"/>
      <c r="CD299" s="769"/>
      <c r="CE299" s="769"/>
      <c r="CF299" s="769"/>
      <c r="CG299" s="769"/>
      <c r="CH299" s="769"/>
      <c r="CI299" s="770"/>
    </row>
    <row r="300" spans="2:89" ht="15.75" thickBot="1">
      <c r="B300" s="778"/>
      <c r="C300" s="778"/>
      <c r="D300" s="778"/>
      <c r="E300" s="778"/>
      <c r="F300" s="721"/>
      <c r="G300" s="722"/>
      <c r="H300" s="722"/>
      <c r="I300" s="722"/>
      <c r="J300" s="722"/>
      <c r="K300" s="722"/>
      <c r="L300" s="722"/>
      <c r="M300" s="722"/>
      <c r="N300" s="722"/>
      <c r="O300" s="722"/>
      <c r="P300" s="722"/>
      <c r="Q300" s="722"/>
      <c r="R300" s="722"/>
      <c r="S300" s="722"/>
      <c r="T300" s="722"/>
      <c r="U300" s="722"/>
      <c r="V300" s="722"/>
      <c r="W300" s="722"/>
      <c r="X300" s="722"/>
      <c r="Y300" s="722"/>
      <c r="Z300" s="722"/>
      <c r="AA300" s="722"/>
      <c r="AB300" s="722"/>
      <c r="AC300" s="722"/>
      <c r="AD300" s="722"/>
      <c r="AE300" s="722"/>
      <c r="AF300" s="722"/>
      <c r="AG300" s="722"/>
      <c r="AH300" s="722"/>
      <c r="AI300" s="722"/>
      <c r="AJ300" s="722"/>
      <c r="AK300" s="722"/>
      <c r="AL300" s="722"/>
      <c r="AM300" s="722"/>
      <c r="AN300" s="722"/>
      <c r="AO300" s="722"/>
      <c r="AP300" s="722"/>
      <c r="AQ300" s="722"/>
      <c r="AR300" s="722"/>
      <c r="AS300" s="722"/>
      <c r="AT300" s="722"/>
      <c r="AU300" s="722"/>
      <c r="AV300" s="722"/>
      <c r="AW300" s="722"/>
      <c r="AX300" s="722"/>
      <c r="AY300" s="722"/>
      <c r="AZ300" s="722"/>
      <c r="BA300" s="722"/>
      <c r="BB300" s="722"/>
      <c r="BC300" s="722"/>
      <c r="BD300" s="722"/>
      <c r="BE300" s="722"/>
      <c r="BF300" s="722"/>
      <c r="BG300" s="722"/>
      <c r="BH300" s="722"/>
      <c r="BI300" s="722"/>
      <c r="BJ300" s="722"/>
      <c r="BK300" s="722"/>
      <c r="BL300" s="722"/>
      <c r="BM300" s="722"/>
      <c r="BN300" s="722"/>
      <c r="BO300" s="722"/>
      <c r="BP300" s="722"/>
      <c r="BQ300" s="722"/>
      <c r="BR300" s="722"/>
      <c r="BS300" s="722"/>
      <c r="BT300" s="722"/>
      <c r="BU300" s="722"/>
      <c r="BV300" s="722"/>
      <c r="BW300" s="722"/>
      <c r="BX300" s="722"/>
      <c r="BY300" s="722"/>
      <c r="BZ300" s="722"/>
      <c r="CA300" s="722"/>
      <c r="CB300" s="722"/>
      <c r="CC300" s="722"/>
      <c r="CD300" s="722"/>
      <c r="CE300" s="722"/>
      <c r="CF300" s="722"/>
      <c r="CG300" s="722"/>
      <c r="CH300" s="722"/>
      <c r="CI300" s="722"/>
      <c r="CJ300" s="1147"/>
    </row>
    <row r="301" spans="2:89" ht="15.75" thickBot="1">
      <c r="B301" s="967" t="s">
        <v>353</v>
      </c>
      <c r="C301" s="1416" t="s">
        <v>115</v>
      </c>
      <c r="D301" s="585"/>
      <c r="E301" s="585"/>
      <c r="F301" s="585"/>
      <c r="G301" s="585"/>
      <c r="H301" s="585"/>
      <c r="I301" s="585"/>
      <c r="J301" s="585"/>
      <c r="K301" s="585"/>
      <c r="L301" s="585"/>
      <c r="M301" s="585"/>
      <c r="N301" s="585"/>
      <c r="O301" s="585"/>
      <c r="P301" s="585"/>
      <c r="Q301" s="585"/>
      <c r="R301" s="585"/>
      <c r="S301" s="585"/>
      <c r="T301" s="585"/>
      <c r="U301" s="585"/>
      <c r="V301" s="585"/>
      <c r="W301" s="585"/>
      <c r="X301" s="585"/>
      <c r="Y301" s="585"/>
      <c r="Z301" s="585"/>
      <c r="AA301" s="585"/>
      <c r="AB301" s="585"/>
      <c r="AC301" s="585"/>
      <c r="AD301" s="585"/>
      <c r="AE301" s="585"/>
      <c r="AF301" s="585"/>
      <c r="AG301" s="585"/>
      <c r="AH301" s="585"/>
      <c r="AI301" s="585"/>
      <c r="AJ301" s="585"/>
      <c r="AK301" s="585"/>
      <c r="AL301" s="585"/>
      <c r="AM301" s="585"/>
      <c r="AN301" s="585"/>
      <c r="AO301" s="585"/>
      <c r="AP301" s="585"/>
      <c r="AQ301" s="585"/>
      <c r="AR301" s="585"/>
      <c r="AS301" s="585"/>
      <c r="AT301" s="585"/>
      <c r="AU301" s="585"/>
      <c r="AV301" s="585"/>
      <c r="AW301" s="585"/>
      <c r="AX301" s="585"/>
      <c r="AY301" s="585"/>
      <c r="AZ301" s="585"/>
      <c r="BA301" s="585"/>
      <c r="BB301" s="585"/>
      <c r="BC301" s="585"/>
      <c r="BD301" s="585"/>
      <c r="BE301" s="585"/>
      <c r="BF301" s="585"/>
      <c r="BG301" s="585"/>
      <c r="BH301" s="585"/>
      <c r="BI301" s="585"/>
      <c r="BJ301" s="585"/>
      <c r="BK301" s="585"/>
      <c r="BL301" s="585"/>
      <c r="BM301" s="585"/>
      <c r="BN301" s="585"/>
      <c r="BO301" s="585"/>
      <c r="BP301" s="585"/>
      <c r="BQ301" s="585"/>
      <c r="BR301" s="585"/>
      <c r="BS301" s="585"/>
      <c r="BT301" s="585"/>
      <c r="BU301" s="585"/>
      <c r="BV301" s="585"/>
      <c r="BW301" s="585"/>
      <c r="BX301" s="585"/>
      <c r="BY301" s="585"/>
      <c r="BZ301" s="585"/>
      <c r="CA301" s="585"/>
      <c r="CB301" s="585"/>
      <c r="CC301" s="585"/>
      <c r="CD301" s="585"/>
      <c r="CE301" s="585"/>
      <c r="CF301" s="585"/>
      <c r="CG301" s="585"/>
      <c r="CH301" s="585"/>
      <c r="CI301" s="585"/>
    </row>
    <row r="302" spans="2:89" ht="15.75" thickBot="1">
      <c r="B302" s="1006" t="s">
        <v>356</v>
      </c>
      <c r="C302" s="1007" t="s">
        <v>116</v>
      </c>
      <c r="D302" s="1007" t="s">
        <v>64</v>
      </c>
      <c r="E302" s="1007" t="s">
        <v>117</v>
      </c>
      <c r="F302" s="1008" t="s">
        <v>118</v>
      </c>
      <c r="G302" s="1006" t="s">
        <v>119</v>
      </c>
      <c r="H302" s="1006" t="s">
        <v>120</v>
      </c>
      <c r="I302" s="1006" t="s">
        <v>121</v>
      </c>
      <c r="J302" s="1006" t="s">
        <v>122</v>
      </c>
      <c r="K302" s="1006" t="s">
        <v>123</v>
      </c>
      <c r="L302" s="1006" t="s">
        <v>124</v>
      </c>
      <c r="M302" s="1007" t="s">
        <v>125</v>
      </c>
      <c r="N302" s="1007" t="s">
        <v>126</v>
      </c>
      <c r="O302" s="1007" t="s">
        <v>127</v>
      </c>
      <c r="P302" s="1007" t="s">
        <v>128</v>
      </c>
      <c r="Q302" s="1007" t="s">
        <v>129</v>
      </c>
      <c r="R302" s="1007" t="s">
        <v>130</v>
      </c>
      <c r="S302" s="1007" t="s">
        <v>157</v>
      </c>
      <c r="T302" s="1007" t="s">
        <v>158</v>
      </c>
      <c r="U302" s="1007" t="s">
        <v>159</v>
      </c>
      <c r="V302" s="1007" t="s">
        <v>160</v>
      </c>
      <c r="W302" s="1007" t="s">
        <v>131</v>
      </c>
      <c r="X302" s="1007" t="s">
        <v>161</v>
      </c>
      <c r="Y302" s="1007" t="s">
        <v>162</v>
      </c>
      <c r="Z302" s="1007" t="s">
        <v>163</v>
      </c>
      <c r="AA302" s="1007" t="s">
        <v>164</v>
      </c>
      <c r="AB302" s="1007" t="s">
        <v>132</v>
      </c>
      <c r="AC302" s="1007" t="s">
        <v>165</v>
      </c>
      <c r="AD302" s="1007" t="s">
        <v>166</v>
      </c>
      <c r="AE302" s="1007" t="s">
        <v>167</v>
      </c>
      <c r="AF302" s="1007" t="s">
        <v>168</v>
      </c>
      <c r="AG302" s="1007" t="s">
        <v>133</v>
      </c>
      <c r="AH302" s="1007" t="s">
        <v>169</v>
      </c>
      <c r="AI302" s="1007" t="s">
        <v>170</v>
      </c>
      <c r="AJ302" s="1007" t="s">
        <v>171</v>
      </c>
      <c r="AK302" s="1007" t="s">
        <v>172</v>
      </c>
      <c r="AL302" s="1007" t="s">
        <v>134</v>
      </c>
      <c r="AM302" s="1007" t="s">
        <v>173</v>
      </c>
      <c r="AN302" s="1007" t="s">
        <v>174</v>
      </c>
      <c r="AO302" s="1007" t="s">
        <v>175</v>
      </c>
      <c r="AP302" s="1007" t="s">
        <v>176</v>
      </c>
      <c r="AQ302" s="1007" t="s">
        <v>135</v>
      </c>
      <c r="AR302" s="1007" t="s">
        <v>177</v>
      </c>
      <c r="AS302" s="1007" t="s">
        <v>178</v>
      </c>
      <c r="AT302" s="1007" t="s">
        <v>179</v>
      </c>
      <c r="AU302" s="1007" t="s">
        <v>180</v>
      </c>
      <c r="AV302" s="1007" t="s">
        <v>136</v>
      </c>
      <c r="AW302" s="1007" t="s">
        <v>181</v>
      </c>
      <c r="AX302" s="1007" t="s">
        <v>182</v>
      </c>
      <c r="AY302" s="1007" t="s">
        <v>183</v>
      </c>
      <c r="AZ302" s="1007" t="s">
        <v>184</v>
      </c>
      <c r="BA302" s="1007" t="s">
        <v>137</v>
      </c>
      <c r="BB302" s="1007" t="s">
        <v>185</v>
      </c>
      <c r="BC302" s="1007" t="s">
        <v>186</v>
      </c>
      <c r="BD302" s="1007" t="s">
        <v>187</v>
      </c>
      <c r="BE302" s="1007" t="s">
        <v>188</v>
      </c>
      <c r="BF302" s="1007" t="s">
        <v>138</v>
      </c>
      <c r="BG302" s="1007" t="s">
        <v>189</v>
      </c>
      <c r="BH302" s="1007" t="s">
        <v>190</v>
      </c>
      <c r="BI302" s="1007" t="s">
        <v>191</v>
      </c>
      <c r="BJ302" s="1007" t="s">
        <v>192</v>
      </c>
      <c r="BK302" s="1007" t="s">
        <v>139</v>
      </c>
      <c r="BL302" s="1007" t="s">
        <v>193</v>
      </c>
      <c r="BM302" s="1007" t="s">
        <v>194</v>
      </c>
      <c r="BN302" s="1007" t="s">
        <v>195</v>
      </c>
      <c r="BO302" s="1007" t="s">
        <v>196</v>
      </c>
      <c r="BP302" s="1007" t="s">
        <v>140</v>
      </c>
      <c r="BQ302" s="1007" t="s">
        <v>197</v>
      </c>
      <c r="BR302" s="1007" t="s">
        <v>198</v>
      </c>
      <c r="BS302" s="1007" t="s">
        <v>199</v>
      </c>
      <c r="BT302" s="1007" t="s">
        <v>200</v>
      </c>
      <c r="BU302" s="1007" t="s">
        <v>141</v>
      </c>
      <c r="BV302" s="1007" t="s">
        <v>201</v>
      </c>
      <c r="BW302" s="1007" t="s">
        <v>202</v>
      </c>
      <c r="BX302" s="1007" t="s">
        <v>203</v>
      </c>
      <c r="BY302" s="1007" t="s">
        <v>204</v>
      </c>
      <c r="BZ302" s="1007" t="s">
        <v>142</v>
      </c>
      <c r="CA302" s="1007" t="s">
        <v>205</v>
      </c>
      <c r="CB302" s="1007" t="s">
        <v>206</v>
      </c>
      <c r="CC302" s="1007" t="s">
        <v>207</v>
      </c>
      <c r="CD302" s="1007" t="s">
        <v>208</v>
      </c>
      <c r="CE302" s="1007" t="s">
        <v>143</v>
      </c>
      <c r="CF302" s="1007" t="s">
        <v>209</v>
      </c>
      <c r="CG302" s="1007" t="s">
        <v>210</v>
      </c>
      <c r="CH302" s="1007" t="s">
        <v>211</v>
      </c>
      <c r="CI302" s="1008" t="s">
        <v>212</v>
      </c>
      <c r="CK302" s="1404"/>
    </row>
    <row r="303" spans="2:89">
      <c r="B303" s="1009" t="s">
        <v>588</v>
      </c>
      <c r="C303" s="1010" t="s">
        <v>358</v>
      </c>
      <c r="D303" s="1001" t="s">
        <v>79</v>
      </c>
      <c r="E303" s="1011" t="s">
        <v>146</v>
      </c>
      <c r="F303" s="1012">
        <v>2</v>
      </c>
      <c r="G303" s="594"/>
      <c r="H303" s="594"/>
      <c r="I303" s="594"/>
      <c r="J303" s="594"/>
      <c r="K303" s="594"/>
      <c r="L303" s="594"/>
      <c r="M303" s="787"/>
      <c r="N303" s="787"/>
      <c r="O303" s="787"/>
      <c r="P303" s="787"/>
      <c r="Q303" s="787"/>
      <c r="R303" s="787"/>
      <c r="S303" s="787"/>
      <c r="T303" s="787"/>
      <c r="U303" s="787"/>
      <c r="V303" s="787"/>
      <c r="W303" s="787"/>
      <c r="X303" s="787"/>
      <c r="Y303" s="787"/>
      <c r="Z303" s="787"/>
      <c r="AA303" s="787"/>
      <c r="AB303" s="787"/>
      <c r="AC303" s="787"/>
      <c r="AD303" s="787"/>
      <c r="AE303" s="787"/>
      <c r="AF303" s="787"/>
      <c r="AG303" s="787"/>
      <c r="AH303" s="787"/>
      <c r="AI303" s="787"/>
      <c r="AJ303" s="787"/>
      <c r="AK303" s="787"/>
      <c r="AL303" s="787"/>
      <c r="AM303" s="787"/>
      <c r="AN303" s="787"/>
      <c r="AO303" s="787"/>
      <c r="AP303" s="787"/>
      <c r="AQ303" s="787"/>
      <c r="AR303" s="787"/>
      <c r="AS303" s="787"/>
      <c r="AT303" s="787"/>
      <c r="AU303" s="787"/>
      <c r="AV303" s="787"/>
      <c r="AW303" s="787"/>
      <c r="AX303" s="787"/>
      <c r="AY303" s="787"/>
      <c r="AZ303" s="787"/>
      <c r="BA303" s="787"/>
      <c r="BB303" s="787"/>
      <c r="BC303" s="787"/>
      <c r="BD303" s="787"/>
      <c r="BE303" s="787"/>
      <c r="BF303" s="787"/>
      <c r="BG303" s="787"/>
      <c r="BH303" s="787"/>
      <c r="BI303" s="787"/>
      <c r="BJ303" s="787"/>
      <c r="BK303" s="787"/>
      <c r="BL303" s="787"/>
      <c r="BM303" s="787"/>
      <c r="BN303" s="787"/>
      <c r="BO303" s="787"/>
      <c r="BP303" s="787"/>
      <c r="BQ303" s="787"/>
      <c r="BR303" s="787"/>
      <c r="BS303" s="787"/>
      <c r="BT303" s="787"/>
      <c r="BU303" s="787"/>
      <c r="BV303" s="787"/>
      <c r="BW303" s="787"/>
      <c r="BX303" s="787"/>
      <c r="BY303" s="787"/>
      <c r="BZ303" s="787"/>
      <c r="CA303" s="787"/>
      <c r="CB303" s="787"/>
      <c r="CC303" s="787"/>
      <c r="CD303" s="787"/>
      <c r="CE303" s="787"/>
      <c r="CF303" s="787"/>
      <c r="CG303" s="787"/>
      <c r="CH303" s="787"/>
      <c r="CI303" s="788"/>
      <c r="CK303" s="1404"/>
    </row>
    <row r="304" spans="2:89">
      <c r="B304" s="1013" t="s">
        <v>589</v>
      </c>
      <c r="C304" s="980" t="s">
        <v>590</v>
      </c>
      <c r="D304" s="983" t="s">
        <v>591</v>
      </c>
      <c r="E304" s="1014" t="s">
        <v>146</v>
      </c>
      <c r="F304" s="1015">
        <v>2</v>
      </c>
      <c r="G304" s="874">
        <f t="shared" ref="G304:BR307" si="139">G206+G276</f>
        <v>0</v>
      </c>
      <c r="H304" s="874">
        <f t="shared" si="139"/>
        <v>0</v>
      </c>
      <c r="I304" s="874">
        <f t="shared" si="139"/>
        <v>0</v>
      </c>
      <c r="J304" s="874">
        <f t="shared" si="139"/>
        <v>0</v>
      </c>
      <c r="K304" s="874">
        <f t="shared" si="139"/>
        <v>0</v>
      </c>
      <c r="L304" s="874">
        <f t="shared" si="139"/>
        <v>0</v>
      </c>
      <c r="M304" s="874">
        <f t="shared" si="139"/>
        <v>0</v>
      </c>
      <c r="N304" s="874">
        <f t="shared" si="139"/>
        <v>0</v>
      </c>
      <c r="O304" s="874">
        <f t="shared" si="139"/>
        <v>0</v>
      </c>
      <c r="P304" s="874">
        <f t="shared" si="139"/>
        <v>0</v>
      </c>
      <c r="Q304" s="874">
        <f t="shared" si="139"/>
        <v>0</v>
      </c>
      <c r="R304" s="874">
        <f t="shared" si="139"/>
        <v>0</v>
      </c>
      <c r="S304" s="874">
        <f t="shared" si="139"/>
        <v>0</v>
      </c>
      <c r="T304" s="874">
        <f t="shared" si="139"/>
        <v>0</v>
      </c>
      <c r="U304" s="874">
        <f t="shared" si="139"/>
        <v>0</v>
      </c>
      <c r="V304" s="874">
        <f t="shared" si="139"/>
        <v>0</v>
      </c>
      <c r="W304" s="874">
        <f t="shared" si="139"/>
        <v>0</v>
      </c>
      <c r="X304" s="874">
        <f t="shared" si="139"/>
        <v>0</v>
      </c>
      <c r="Y304" s="874">
        <f t="shared" si="139"/>
        <v>0</v>
      </c>
      <c r="Z304" s="874">
        <f t="shared" si="139"/>
        <v>0</v>
      </c>
      <c r="AA304" s="874">
        <f t="shared" si="139"/>
        <v>0</v>
      </c>
      <c r="AB304" s="874">
        <f t="shared" si="139"/>
        <v>0</v>
      </c>
      <c r="AC304" s="874">
        <f t="shared" si="139"/>
        <v>0</v>
      </c>
      <c r="AD304" s="874">
        <f t="shared" si="139"/>
        <v>0</v>
      </c>
      <c r="AE304" s="874">
        <f t="shared" si="139"/>
        <v>0</v>
      </c>
      <c r="AF304" s="874">
        <f t="shared" si="139"/>
        <v>0</v>
      </c>
      <c r="AG304" s="874">
        <f t="shared" si="139"/>
        <v>0</v>
      </c>
      <c r="AH304" s="874">
        <f t="shared" si="139"/>
        <v>0</v>
      </c>
      <c r="AI304" s="874">
        <f t="shared" si="139"/>
        <v>0</v>
      </c>
      <c r="AJ304" s="874">
        <f t="shared" si="139"/>
        <v>0</v>
      </c>
      <c r="AK304" s="874">
        <f t="shared" si="139"/>
        <v>0</v>
      </c>
      <c r="AL304" s="874">
        <f t="shared" si="139"/>
        <v>0</v>
      </c>
      <c r="AM304" s="874">
        <f t="shared" si="139"/>
        <v>0</v>
      </c>
      <c r="AN304" s="874">
        <f t="shared" si="139"/>
        <v>0</v>
      </c>
      <c r="AO304" s="874">
        <f t="shared" si="139"/>
        <v>0</v>
      </c>
      <c r="AP304" s="874">
        <f t="shared" si="139"/>
        <v>0</v>
      </c>
      <c r="AQ304" s="874">
        <f t="shared" si="139"/>
        <v>0</v>
      </c>
      <c r="AR304" s="874">
        <f t="shared" si="139"/>
        <v>0</v>
      </c>
      <c r="AS304" s="874">
        <f t="shared" si="139"/>
        <v>0</v>
      </c>
      <c r="AT304" s="874">
        <f t="shared" si="139"/>
        <v>0</v>
      </c>
      <c r="AU304" s="874">
        <f t="shared" si="139"/>
        <v>0</v>
      </c>
      <c r="AV304" s="874">
        <f t="shared" si="139"/>
        <v>0</v>
      </c>
      <c r="AW304" s="874">
        <f t="shared" si="139"/>
        <v>0</v>
      </c>
      <c r="AX304" s="874">
        <f t="shared" si="139"/>
        <v>0</v>
      </c>
      <c r="AY304" s="874">
        <f t="shared" si="139"/>
        <v>0</v>
      </c>
      <c r="AZ304" s="874">
        <f t="shared" si="139"/>
        <v>0</v>
      </c>
      <c r="BA304" s="874">
        <f t="shared" si="139"/>
        <v>0</v>
      </c>
      <c r="BB304" s="874">
        <f t="shared" si="139"/>
        <v>0</v>
      </c>
      <c r="BC304" s="874">
        <f t="shared" si="139"/>
        <v>0</v>
      </c>
      <c r="BD304" s="874">
        <f t="shared" si="139"/>
        <v>0</v>
      </c>
      <c r="BE304" s="874">
        <f t="shared" si="139"/>
        <v>0</v>
      </c>
      <c r="BF304" s="874">
        <f t="shared" si="139"/>
        <v>0</v>
      </c>
      <c r="BG304" s="874">
        <f t="shared" si="139"/>
        <v>0</v>
      </c>
      <c r="BH304" s="874">
        <f t="shared" si="139"/>
        <v>0</v>
      </c>
      <c r="BI304" s="874">
        <f t="shared" si="139"/>
        <v>0</v>
      </c>
      <c r="BJ304" s="874">
        <f t="shared" si="139"/>
        <v>0</v>
      </c>
      <c r="BK304" s="874">
        <f t="shared" si="139"/>
        <v>0</v>
      </c>
      <c r="BL304" s="874">
        <f t="shared" si="139"/>
        <v>0</v>
      </c>
      <c r="BM304" s="874">
        <f t="shared" si="139"/>
        <v>0</v>
      </c>
      <c r="BN304" s="874">
        <f t="shared" si="139"/>
        <v>0</v>
      </c>
      <c r="BO304" s="874">
        <f t="shared" si="139"/>
        <v>0</v>
      </c>
      <c r="BP304" s="874">
        <f t="shared" si="139"/>
        <v>0</v>
      </c>
      <c r="BQ304" s="874">
        <f t="shared" si="139"/>
        <v>0</v>
      </c>
      <c r="BR304" s="874">
        <f t="shared" si="139"/>
        <v>0</v>
      </c>
      <c r="BS304" s="874">
        <f t="shared" ref="BS304:CI308" si="140">BS206+BS276</f>
        <v>0</v>
      </c>
      <c r="BT304" s="874">
        <f t="shared" si="140"/>
        <v>0</v>
      </c>
      <c r="BU304" s="874">
        <f t="shared" si="140"/>
        <v>0</v>
      </c>
      <c r="BV304" s="874">
        <f t="shared" si="140"/>
        <v>0</v>
      </c>
      <c r="BW304" s="874">
        <f t="shared" si="140"/>
        <v>0</v>
      </c>
      <c r="BX304" s="874">
        <f t="shared" si="140"/>
        <v>0</v>
      </c>
      <c r="BY304" s="874">
        <f t="shared" si="140"/>
        <v>0</v>
      </c>
      <c r="BZ304" s="874">
        <f t="shared" si="140"/>
        <v>0</v>
      </c>
      <c r="CA304" s="874">
        <f t="shared" si="140"/>
        <v>0</v>
      </c>
      <c r="CB304" s="874">
        <f t="shared" si="140"/>
        <v>0</v>
      </c>
      <c r="CC304" s="874">
        <f t="shared" si="140"/>
        <v>0</v>
      </c>
      <c r="CD304" s="874">
        <f t="shared" si="140"/>
        <v>0</v>
      </c>
      <c r="CE304" s="874">
        <f t="shared" si="140"/>
        <v>0</v>
      </c>
      <c r="CF304" s="874">
        <f t="shared" si="140"/>
        <v>0</v>
      </c>
      <c r="CG304" s="874">
        <f t="shared" si="140"/>
        <v>0</v>
      </c>
      <c r="CH304" s="874">
        <f t="shared" si="140"/>
        <v>0</v>
      </c>
      <c r="CI304" s="795">
        <f t="shared" si="140"/>
        <v>0</v>
      </c>
      <c r="CK304" s="1404"/>
    </row>
    <row r="305" spans="2:89">
      <c r="B305" s="1013" t="s">
        <v>592</v>
      </c>
      <c r="C305" s="980" t="s">
        <v>362</v>
      </c>
      <c r="D305" s="983" t="s">
        <v>593</v>
      </c>
      <c r="E305" s="1014" t="s">
        <v>146</v>
      </c>
      <c r="F305" s="1015">
        <v>2</v>
      </c>
      <c r="G305" s="633">
        <f t="shared" si="139"/>
        <v>0</v>
      </c>
      <c r="H305" s="633">
        <f t="shared" si="139"/>
        <v>0</v>
      </c>
      <c r="I305" s="633">
        <f t="shared" si="139"/>
        <v>0</v>
      </c>
      <c r="J305" s="633">
        <f t="shared" si="139"/>
        <v>0</v>
      </c>
      <c r="K305" s="633">
        <f t="shared" si="139"/>
        <v>0</v>
      </c>
      <c r="L305" s="633">
        <f t="shared" si="139"/>
        <v>0</v>
      </c>
      <c r="M305" s="794">
        <f t="shared" si="139"/>
        <v>0</v>
      </c>
      <c r="N305" s="794">
        <f t="shared" si="139"/>
        <v>0</v>
      </c>
      <c r="O305" s="794">
        <f t="shared" si="139"/>
        <v>0</v>
      </c>
      <c r="P305" s="794">
        <f t="shared" si="139"/>
        <v>0</v>
      </c>
      <c r="Q305" s="794">
        <f t="shared" si="139"/>
        <v>0</v>
      </c>
      <c r="R305" s="794">
        <f t="shared" si="139"/>
        <v>0</v>
      </c>
      <c r="S305" s="794">
        <f t="shared" si="139"/>
        <v>0</v>
      </c>
      <c r="T305" s="794">
        <f t="shared" si="139"/>
        <v>0</v>
      </c>
      <c r="U305" s="794">
        <f t="shared" si="139"/>
        <v>0</v>
      </c>
      <c r="V305" s="794">
        <f t="shared" si="139"/>
        <v>0</v>
      </c>
      <c r="W305" s="794">
        <f t="shared" si="139"/>
        <v>0</v>
      </c>
      <c r="X305" s="794">
        <f t="shared" si="139"/>
        <v>0</v>
      </c>
      <c r="Y305" s="794">
        <f t="shared" si="139"/>
        <v>0</v>
      </c>
      <c r="Z305" s="794">
        <f t="shared" si="139"/>
        <v>0</v>
      </c>
      <c r="AA305" s="794">
        <f t="shared" si="139"/>
        <v>0</v>
      </c>
      <c r="AB305" s="794">
        <f t="shared" si="139"/>
        <v>0</v>
      </c>
      <c r="AC305" s="794">
        <f t="shared" si="139"/>
        <v>0</v>
      </c>
      <c r="AD305" s="794">
        <f t="shared" si="139"/>
        <v>0</v>
      </c>
      <c r="AE305" s="794">
        <f t="shared" si="139"/>
        <v>0</v>
      </c>
      <c r="AF305" s="794">
        <f t="shared" si="139"/>
        <v>0</v>
      </c>
      <c r="AG305" s="794">
        <f t="shared" si="139"/>
        <v>0</v>
      </c>
      <c r="AH305" s="794">
        <f t="shared" si="139"/>
        <v>0</v>
      </c>
      <c r="AI305" s="794">
        <f t="shared" si="139"/>
        <v>0</v>
      </c>
      <c r="AJ305" s="794">
        <f t="shared" si="139"/>
        <v>0</v>
      </c>
      <c r="AK305" s="794">
        <f t="shared" si="139"/>
        <v>0</v>
      </c>
      <c r="AL305" s="794">
        <f t="shared" si="139"/>
        <v>0</v>
      </c>
      <c r="AM305" s="794">
        <f t="shared" si="139"/>
        <v>0</v>
      </c>
      <c r="AN305" s="794">
        <f t="shared" si="139"/>
        <v>0</v>
      </c>
      <c r="AO305" s="794">
        <f t="shared" si="139"/>
        <v>0</v>
      </c>
      <c r="AP305" s="794">
        <f t="shared" si="139"/>
        <v>0</v>
      </c>
      <c r="AQ305" s="794">
        <f t="shared" si="139"/>
        <v>0</v>
      </c>
      <c r="AR305" s="794">
        <f t="shared" si="139"/>
        <v>0</v>
      </c>
      <c r="AS305" s="794">
        <f t="shared" si="139"/>
        <v>0</v>
      </c>
      <c r="AT305" s="794">
        <f t="shared" si="139"/>
        <v>0</v>
      </c>
      <c r="AU305" s="794">
        <f t="shared" si="139"/>
        <v>0</v>
      </c>
      <c r="AV305" s="794">
        <f t="shared" si="139"/>
        <v>0</v>
      </c>
      <c r="AW305" s="794">
        <f t="shared" si="139"/>
        <v>0</v>
      </c>
      <c r="AX305" s="794">
        <f t="shared" si="139"/>
        <v>0</v>
      </c>
      <c r="AY305" s="794">
        <f t="shared" si="139"/>
        <v>0</v>
      </c>
      <c r="AZ305" s="794">
        <f t="shared" si="139"/>
        <v>0</v>
      </c>
      <c r="BA305" s="794">
        <f t="shared" si="139"/>
        <v>0</v>
      </c>
      <c r="BB305" s="794">
        <f t="shared" si="139"/>
        <v>0</v>
      </c>
      <c r="BC305" s="794">
        <f t="shared" si="139"/>
        <v>0</v>
      </c>
      <c r="BD305" s="794">
        <f t="shared" si="139"/>
        <v>0</v>
      </c>
      <c r="BE305" s="794">
        <f t="shared" si="139"/>
        <v>0</v>
      </c>
      <c r="BF305" s="794">
        <f t="shared" si="139"/>
        <v>0</v>
      </c>
      <c r="BG305" s="794">
        <f t="shared" si="139"/>
        <v>0</v>
      </c>
      <c r="BH305" s="794">
        <f t="shared" si="139"/>
        <v>0</v>
      </c>
      <c r="BI305" s="794">
        <f t="shared" si="139"/>
        <v>0</v>
      </c>
      <c r="BJ305" s="794">
        <f t="shared" si="139"/>
        <v>0</v>
      </c>
      <c r="BK305" s="794">
        <f t="shared" si="139"/>
        <v>0</v>
      </c>
      <c r="BL305" s="794">
        <f t="shared" si="139"/>
        <v>0</v>
      </c>
      <c r="BM305" s="794">
        <f t="shared" si="139"/>
        <v>0</v>
      </c>
      <c r="BN305" s="794">
        <f t="shared" si="139"/>
        <v>0</v>
      </c>
      <c r="BO305" s="794">
        <f t="shared" si="139"/>
        <v>0</v>
      </c>
      <c r="BP305" s="794">
        <f t="shared" si="139"/>
        <v>0</v>
      </c>
      <c r="BQ305" s="794">
        <f t="shared" si="139"/>
        <v>0</v>
      </c>
      <c r="BR305" s="794">
        <f t="shared" si="139"/>
        <v>0</v>
      </c>
      <c r="BS305" s="794">
        <f t="shared" si="140"/>
        <v>0</v>
      </c>
      <c r="BT305" s="794">
        <f t="shared" si="140"/>
        <v>0</v>
      </c>
      <c r="BU305" s="794">
        <f t="shared" si="140"/>
        <v>0</v>
      </c>
      <c r="BV305" s="794">
        <f t="shared" si="140"/>
        <v>0</v>
      </c>
      <c r="BW305" s="794">
        <f t="shared" si="140"/>
        <v>0</v>
      </c>
      <c r="BX305" s="794">
        <f t="shared" si="140"/>
        <v>0</v>
      </c>
      <c r="BY305" s="794">
        <f t="shared" si="140"/>
        <v>0</v>
      </c>
      <c r="BZ305" s="794">
        <f t="shared" si="140"/>
        <v>0</v>
      </c>
      <c r="CA305" s="794">
        <f t="shared" si="140"/>
        <v>0</v>
      </c>
      <c r="CB305" s="794">
        <f t="shared" si="140"/>
        <v>0</v>
      </c>
      <c r="CC305" s="794">
        <f t="shared" si="140"/>
        <v>0</v>
      </c>
      <c r="CD305" s="794">
        <f t="shared" si="140"/>
        <v>0</v>
      </c>
      <c r="CE305" s="794">
        <f t="shared" si="140"/>
        <v>0</v>
      </c>
      <c r="CF305" s="794">
        <f t="shared" si="140"/>
        <v>0</v>
      </c>
      <c r="CG305" s="794">
        <f t="shared" si="140"/>
        <v>0</v>
      </c>
      <c r="CH305" s="794">
        <f t="shared" si="140"/>
        <v>0</v>
      </c>
      <c r="CI305" s="795">
        <f t="shared" si="140"/>
        <v>0</v>
      </c>
      <c r="CK305" s="1404"/>
    </row>
    <row r="306" spans="2:89">
      <c r="B306" s="1013" t="s">
        <v>594</v>
      </c>
      <c r="C306" s="980" t="s">
        <v>364</v>
      </c>
      <c r="D306" s="983" t="s">
        <v>595</v>
      </c>
      <c r="E306" s="1014" t="s">
        <v>146</v>
      </c>
      <c r="F306" s="1015">
        <v>2</v>
      </c>
      <c r="G306" s="633">
        <f t="shared" si="139"/>
        <v>0</v>
      </c>
      <c r="H306" s="633">
        <f t="shared" si="139"/>
        <v>0</v>
      </c>
      <c r="I306" s="633">
        <f t="shared" si="139"/>
        <v>0</v>
      </c>
      <c r="J306" s="633">
        <f t="shared" si="139"/>
        <v>0</v>
      </c>
      <c r="K306" s="633">
        <f t="shared" si="139"/>
        <v>0</v>
      </c>
      <c r="L306" s="633">
        <f t="shared" si="139"/>
        <v>0</v>
      </c>
      <c r="M306" s="794">
        <f t="shared" si="139"/>
        <v>0</v>
      </c>
      <c r="N306" s="794">
        <f t="shared" si="139"/>
        <v>0</v>
      </c>
      <c r="O306" s="794">
        <f t="shared" si="139"/>
        <v>0</v>
      </c>
      <c r="P306" s="794">
        <f t="shared" si="139"/>
        <v>0</v>
      </c>
      <c r="Q306" s="794">
        <f t="shared" si="139"/>
        <v>0</v>
      </c>
      <c r="R306" s="794">
        <f t="shared" si="139"/>
        <v>0</v>
      </c>
      <c r="S306" s="794">
        <f t="shared" si="139"/>
        <v>0</v>
      </c>
      <c r="T306" s="794">
        <f t="shared" si="139"/>
        <v>0</v>
      </c>
      <c r="U306" s="794">
        <f t="shared" si="139"/>
        <v>0</v>
      </c>
      <c r="V306" s="794">
        <f t="shared" si="139"/>
        <v>0</v>
      </c>
      <c r="W306" s="794">
        <f t="shared" si="139"/>
        <v>0</v>
      </c>
      <c r="X306" s="794">
        <f t="shared" si="139"/>
        <v>0</v>
      </c>
      <c r="Y306" s="794">
        <f t="shared" si="139"/>
        <v>0</v>
      </c>
      <c r="Z306" s="794">
        <f t="shared" si="139"/>
        <v>0</v>
      </c>
      <c r="AA306" s="794">
        <f t="shared" si="139"/>
        <v>0</v>
      </c>
      <c r="AB306" s="794">
        <f t="shared" si="139"/>
        <v>0</v>
      </c>
      <c r="AC306" s="794">
        <f t="shared" si="139"/>
        <v>0</v>
      </c>
      <c r="AD306" s="794">
        <f t="shared" si="139"/>
        <v>0</v>
      </c>
      <c r="AE306" s="794">
        <f t="shared" si="139"/>
        <v>0</v>
      </c>
      <c r="AF306" s="794">
        <f t="shared" si="139"/>
        <v>0</v>
      </c>
      <c r="AG306" s="794">
        <f t="shared" si="139"/>
        <v>0</v>
      </c>
      <c r="AH306" s="794">
        <f t="shared" si="139"/>
        <v>0</v>
      </c>
      <c r="AI306" s="794">
        <f t="shared" si="139"/>
        <v>0</v>
      </c>
      <c r="AJ306" s="794">
        <f t="shared" si="139"/>
        <v>0</v>
      </c>
      <c r="AK306" s="794">
        <f t="shared" si="139"/>
        <v>0</v>
      </c>
      <c r="AL306" s="794">
        <f t="shared" si="139"/>
        <v>0</v>
      </c>
      <c r="AM306" s="794">
        <f t="shared" si="139"/>
        <v>0</v>
      </c>
      <c r="AN306" s="794">
        <f t="shared" si="139"/>
        <v>0</v>
      </c>
      <c r="AO306" s="794">
        <f t="shared" si="139"/>
        <v>0</v>
      </c>
      <c r="AP306" s="794">
        <f t="shared" si="139"/>
        <v>0</v>
      </c>
      <c r="AQ306" s="794">
        <f t="shared" si="139"/>
        <v>0</v>
      </c>
      <c r="AR306" s="794">
        <f t="shared" si="139"/>
        <v>0</v>
      </c>
      <c r="AS306" s="794">
        <f t="shared" si="139"/>
        <v>0</v>
      </c>
      <c r="AT306" s="794">
        <f t="shared" si="139"/>
        <v>0</v>
      </c>
      <c r="AU306" s="794">
        <f t="shared" si="139"/>
        <v>0</v>
      </c>
      <c r="AV306" s="794">
        <f t="shared" si="139"/>
        <v>0</v>
      </c>
      <c r="AW306" s="794">
        <f t="shared" si="139"/>
        <v>0</v>
      </c>
      <c r="AX306" s="794">
        <f t="shared" si="139"/>
        <v>0</v>
      </c>
      <c r="AY306" s="794">
        <f t="shared" si="139"/>
        <v>0</v>
      </c>
      <c r="AZ306" s="794">
        <f t="shared" si="139"/>
        <v>0</v>
      </c>
      <c r="BA306" s="794">
        <f t="shared" si="139"/>
        <v>0</v>
      </c>
      <c r="BB306" s="794">
        <f t="shared" si="139"/>
        <v>0</v>
      </c>
      <c r="BC306" s="794">
        <f t="shared" si="139"/>
        <v>0</v>
      </c>
      <c r="BD306" s="794">
        <f t="shared" si="139"/>
        <v>0</v>
      </c>
      <c r="BE306" s="794">
        <f t="shared" si="139"/>
        <v>0</v>
      </c>
      <c r="BF306" s="794">
        <f t="shared" si="139"/>
        <v>0</v>
      </c>
      <c r="BG306" s="794">
        <f t="shared" si="139"/>
        <v>0</v>
      </c>
      <c r="BH306" s="794">
        <f t="shared" si="139"/>
        <v>0</v>
      </c>
      <c r="BI306" s="794">
        <f t="shared" si="139"/>
        <v>0</v>
      </c>
      <c r="BJ306" s="794">
        <f t="shared" si="139"/>
        <v>0</v>
      </c>
      <c r="BK306" s="794">
        <f t="shared" si="139"/>
        <v>0</v>
      </c>
      <c r="BL306" s="794">
        <f t="shared" si="139"/>
        <v>0</v>
      </c>
      <c r="BM306" s="794">
        <f t="shared" si="139"/>
        <v>0</v>
      </c>
      <c r="BN306" s="794">
        <f t="shared" si="139"/>
        <v>0</v>
      </c>
      <c r="BO306" s="794">
        <f t="shared" si="139"/>
        <v>0</v>
      </c>
      <c r="BP306" s="794">
        <f t="shared" si="139"/>
        <v>0</v>
      </c>
      <c r="BQ306" s="794">
        <f t="shared" si="139"/>
        <v>0</v>
      </c>
      <c r="BR306" s="794">
        <f t="shared" si="139"/>
        <v>0</v>
      </c>
      <c r="BS306" s="794">
        <f t="shared" si="140"/>
        <v>0</v>
      </c>
      <c r="BT306" s="794">
        <f t="shared" si="140"/>
        <v>0</v>
      </c>
      <c r="BU306" s="794">
        <f t="shared" si="140"/>
        <v>0</v>
      </c>
      <c r="BV306" s="794">
        <f t="shared" si="140"/>
        <v>0</v>
      </c>
      <c r="BW306" s="794">
        <f t="shared" si="140"/>
        <v>0</v>
      </c>
      <c r="BX306" s="794">
        <f t="shared" si="140"/>
        <v>0</v>
      </c>
      <c r="BY306" s="794">
        <f t="shared" si="140"/>
        <v>0</v>
      </c>
      <c r="BZ306" s="794">
        <f t="shared" si="140"/>
        <v>0</v>
      </c>
      <c r="CA306" s="794">
        <f t="shared" si="140"/>
        <v>0</v>
      </c>
      <c r="CB306" s="794">
        <f t="shared" si="140"/>
        <v>0</v>
      </c>
      <c r="CC306" s="794">
        <f t="shared" si="140"/>
        <v>0</v>
      </c>
      <c r="CD306" s="794">
        <f t="shared" si="140"/>
        <v>0</v>
      </c>
      <c r="CE306" s="794">
        <f t="shared" si="140"/>
        <v>0</v>
      </c>
      <c r="CF306" s="794">
        <f t="shared" si="140"/>
        <v>0</v>
      </c>
      <c r="CG306" s="794">
        <f t="shared" si="140"/>
        <v>0</v>
      </c>
      <c r="CH306" s="794">
        <f t="shared" si="140"/>
        <v>0</v>
      </c>
      <c r="CI306" s="795">
        <f t="shared" si="140"/>
        <v>0</v>
      </c>
      <c r="CK306" s="1404"/>
    </row>
    <row r="307" spans="2:89">
      <c r="B307" s="1016" t="s">
        <v>596</v>
      </c>
      <c r="C307" s="980" t="s">
        <v>366</v>
      </c>
      <c r="D307" s="983" t="s">
        <v>597</v>
      </c>
      <c r="E307" s="1014" t="s">
        <v>146</v>
      </c>
      <c r="F307" s="1015">
        <v>2</v>
      </c>
      <c r="G307" s="633">
        <f>G209+G279</f>
        <v>0</v>
      </c>
      <c r="H307" s="633">
        <f t="shared" si="139"/>
        <v>0</v>
      </c>
      <c r="I307" s="633">
        <f t="shared" si="139"/>
        <v>0</v>
      </c>
      <c r="J307" s="633">
        <f t="shared" si="139"/>
        <v>0</v>
      </c>
      <c r="K307" s="633">
        <f t="shared" si="139"/>
        <v>0</v>
      </c>
      <c r="L307" s="633">
        <f t="shared" si="139"/>
        <v>0</v>
      </c>
      <c r="M307" s="633">
        <f t="shared" si="139"/>
        <v>0</v>
      </c>
      <c r="N307" s="633">
        <f t="shared" si="139"/>
        <v>0</v>
      </c>
      <c r="O307" s="633">
        <f t="shared" si="139"/>
        <v>0</v>
      </c>
      <c r="P307" s="633">
        <f t="shared" si="139"/>
        <v>0</v>
      </c>
      <c r="Q307" s="633">
        <f t="shared" si="139"/>
        <v>0</v>
      </c>
      <c r="R307" s="633">
        <f t="shared" si="139"/>
        <v>0</v>
      </c>
      <c r="S307" s="633">
        <f t="shared" si="139"/>
        <v>0</v>
      </c>
      <c r="T307" s="633">
        <f t="shared" si="139"/>
        <v>0</v>
      </c>
      <c r="U307" s="633">
        <f t="shared" si="139"/>
        <v>0</v>
      </c>
      <c r="V307" s="633">
        <f t="shared" si="139"/>
        <v>0</v>
      </c>
      <c r="W307" s="633">
        <f t="shared" si="139"/>
        <v>0</v>
      </c>
      <c r="X307" s="633">
        <f t="shared" si="139"/>
        <v>0</v>
      </c>
      <c r="Y307" s="633">
        <f t="shared" si="139"/>
        <v>0</v>
      </c>
      <c r="Z307" s="633">
        <f t="shared" si="139"/>
        <v>0</v>
      </c>
      <c r="AA307" s="633">
        <f t="shared" si="139"/>
        <v>0</v>
      </c>
      <c r="AB307" s="633">
        <f t="shared" si="139"/>
        <v>0</v>
      </c>
      <c r="AC307" s="633">
        <f t="shared" si="139"/>
        <v>0</v>
      </c>
      <c r="AD307" s="633">
        <f t="shared" si="139"/>
        <v>0</v>
      </c>
      <c r="AE307" s="633">
        <f t="shared" si="139"/>
        <v>0</v>
      </c>
      <c r="AF307" s="633">
        <f t="shared" si="139"/>
        <v>0</v>
      </c>
      <c r="AG307" s="633">
        <f t="shared" si="139"/>
        <v>0</v>
      </c>
      <c r="AH307" s="633">
        <f t="shared" si="139"/>
        <v>0</v>
      </c>
      <c r="AI307" s="633">
        <f t="shared" si="139"/>
        <v>0</v>
      </c>
      <c r="AJ307" s="633">
        <f t="shared" si="139"/>
        <v>0</v>
      </c>
      <c r="AK307" s="633">
        <f t="shared" si="139"/>
        <v>0</v>
      </c>
      <c r="AL307" s="633">
        <f t="shared" si="139"/>
        <v>0</v>
      </c>
      <c r="AM307" s="633">
        <f t="shared" si="139"/>
        <v>0</v>
      </c>
      <c r="AN307" s="633">
        <f t="shared" si="139"/>
        <v>0</v>
      </c>
      <c r="AO307" s="633">
        <f t="shared" si="139"/>
        <v>0</v>
      </c>
      <c r="AP307" s="633">
        <f t="shared" si="139"/>
        <v>0</v>
      </c>
      <c r="AQ307" s="633">
        <f t="shared" si="139"/>
        <v>0</v>
      </c>
      <c r="AR307" s="633">
        <f t="shared" si="139"/>
        <v>0</v>
      </c>
      <c r="AS307" s="633">
        <f t="shared" si="139"/>
        <v>0</v>
      </c>
      <c r="AT307" s="633">
        <f t="shared" si="139"/>
        <v>0</v>
      </c>
      <c r="AU307" s="633">
        <f t="shared" si="139"/>
        <v>0</v>
      </c>
      <c r="AV307" s="633">
        <f t="shared" si="139"/>
        <v>0</v>
      </c>
      <c r="AW307" s="633">
        <f t="shared" si="139"/>
        <v>0</v>
      </c>
      <c r="AX307" s="633">
        <f t="shared" si="139"/>
        <v>0</v>
      </c>
      <c r="AY307" s="633">
        <f t="shared" si="139"/>
        <v>0</v>
      </c>
      <c r="AZ307" s="633">
        <f t="shared" si="139"/>
        <v>0</v>
      </c>
      <c r="BA307" s="633">
        <f t="shared" si="139"/>
        <v>0</v>
      </c>
      <c r="BB307" s="633">
        <f t="shared" si="139"/>
        <v>0</v>
      </c>
      <c r="BC307" s="633">
        <f t="shared" si="139"/>
        <v>0</v>
      </c>
      <c r="BD307" s="633">
        <f t="shared" si="139"/>
        <v>0</v>
      </c>
      <c r="BE307" s="633">
        <f t="shared" si="139"/>
        <v>0</v>
      </c>
      <c r="BF307" s="633">
        <f t="shared" si="139"/>
        <v>0</v>
      </c>
      <c r="BG307" s="633">
        <f t="shared" si="139"/>
        <v>0</v>
      </c>
      <c r="BH307" s="633">
        <f t="shared" si="139"/>
        <v>0</v>
      </c>
      <c r="BI307" s="633">
        <f t="shared" si="139"/>
        <v>0</v>
      </c>
      <c r="BJ307" s="633">
        <f t="shared" si="139"/>
        <v>0</v>
      </c>
      <c r="BK307" s="633">
        <f t="shared" si="139"/>
        <v>0</v>
      </c>
      <c r="BL307" s="633">
        <f t="shared" si="139"/>
        <v>0</v>
      </c>
      <c r="BM307" s="633">
        <f t="shared" si="139"/>
        <v>0</v>
      </c>
      <c r="BN307" s="633">
        <f t="shared" si="139"/>
        <v>0</v>
      </c>
      <c r="BO307" s="633">
        <f t="shared" si="139"/>
        <v>0</v>
      </c>
      <c r="BP307" s="633">
        <f t="shared" si="139"/>
        <v>0</v>
      </c>
      <c r="BQ307" s="633">
        <f t="shared" si="139"/>
        <v>0</v>
      </c>
      <c r="BR307" s="633">
        <f t="shared" si="139"/>
        <v>0</v>
      </c>
      <c r="BS307" s="633">
        <f t="shared" si="140"/>
        <v>0</v>
      </c>
      <c r="BT307" s="633">
        <f t="shared" si="140"/>
        <v>0</v>
      </c>
      <c r="BU307" s="633">
        <f t="shared" si="140"/>
        <v>0</v>
      </c>
      <c r="BV307" s="633">
        <f t="shared" si="140"/>
        <v>0</v>
      </c>
      <c r="BW307" s="633">
        <f t="shared" si="140"/>
        <v>0</v>
      </c>
      <c r="BX307" s="633">
        <f t="shared" si="140"/>
        <v>0</v>
      </c>
      <c r="BY307" s="633">
        <f t="shared" si="140"/>
        <v>0</v>
      </c>
      <c r="BZ307" s="633">
        <f t="shared" si="140"/>
        <v>0</v>
      </c>
      <c r="CA307" s="633">
        <f t="shared" si="140"/>
        <v>0</v>
      </c>
      <c r="CB307" s="633">
        <f t="shared" si="140"/>
        <v>0</v>
      </c>
      <c r="CC307" s="633">
        <f t="shared" si="140"/>
        <v>0</v>
      </c>
      <c r="CD307" s="633">
        <f t="shared" si="140"/>
        <v>0</v>
      </c>
      <c r="CE307" s="633">
        <f t="shared" si="140"/>
        <v>0</v>
      </c>
      <c r="CF307" s="633">
        <f t="shared" si="140"/>
        <v>0</v>
      </c>
      <c r="CG307" s="633">
        <f t="shared" si="140"/>
        <v>0</v>
      </c>
      <c r="CH307" s="633">
        <f t="shared" si="140"/>
        <v>0</v>
      </c>
      <c r="CI307" s="795">
        <f t="shared" si="140"/>
        <v>0</v>
      </c>
      <c r="CK307" s="1404"/>
    </row>
    <row r="308" spans="2:89">
      <c r="B308" s="1016" t="s">
        <v>598</v>
      </c>
      <c r="C308" s="980" t="s">
        <v>368</v>
      </c>
      <c r="D308" s="983" t="s">
        <v>599</v>
      </c>
      <c r="E308" s="1014" t="s">
        <v>146</v>
      </c>
      <c r="F308" s="1015">
        <v>2</v>
      </c>
      <c r="G308" s="633">
        <f>G210+G280</f>
        <v>0</v>
      </c>
      <c r="H308" s="633">
        <f t="shared" ref="H308:BS308" si="141">H210+H280</f>
        <v>0</v>
      </c>
      <c r="I308" s="633">
        <f t="shared" si="141"/>
        <v>0</v>
      </c>
      <c r="J308" s="633">
        <f t="shared" si="141"/>
        <v>0</v>
      </c>
      <c r="K308" s="633">
        <f t="shared" si="141"/>
        <v>0</v>
      </c>
      <c r="L308" s="633">
        <f t="shared" si="141"/>
        <v>0</v>
      </c>
      <c r="M308" s="794">
        <f t="shared" si="141"/>
        <v>0</v>
      </c>
      <c r="N308" s="794">
        <f t="shared" si="141"/>
        <v>0</v>
      </c>
      <c r="O308" s="794">
        <f t="shared" si="141"/>
        <v>0</v>
      </c>
      <c r="P308" s="794">
        <f t="shared" si="141"/>
        <v>0</v>
      </c>
      <c r="Q308" s="794">
        <f t="shared" si="141"/>
        <v>0</v>
      </c>
      <c r="R308" s="794">
        <f t="shared" si="141"/>
        <v>0</v>
      </c>
      <c r="S308" s="794">
        <f t="shared" si="141"/>
        <v>0</v>
      </c>
      <c r="T308" s="794">
        <f t="shared" si="141"/>
        <v>0</v>
      </c>
      <c r="U308" s="794">
        <f t="shared" si="141"/>
        <v>0</v>
      </c>
      <c r="V308" s="794">
        <f t="shared" si="141"/>
        <v>0</v>
      </c>
      <c r="W308" s="794">
        <f t="shared" si="141"/>
        <v>0</v>
      </c>
      <c r="X308" s="794">
        <f t="shared" si="141"/>
        <v>0</v>
      </c>
      <c r="Y308" s="794">
        <f t="shared" si="141"/>
        <v>0</v>
      </c>
      <c r="Z308" s="794">
        <f t="shared" si="141"/>
        <v>0</v>
      </c>
      <c r="AA308" s="794">
        <f t="shared" si="141"/>
        <v>0</v>
      </c>
      <c r="AB308" s="794">
        <f t="shared" si="141"/>
        <v>0</v>
      </c>
      <c r="AC308" s="794">
        <f t="shared" si="141"/>
        <v>0</v>
      </c>
      <c r="AD308" s="794">
        <f t="shared" si="141"/>
        <v>0</v>
      </c>
      <c r="AE308" s="794">
        <f t="shared" si="141"/>
        <v>0</v>
      </c>
      <c r="AF308" s="794">
        <f t="shared" si="141"/>
        <v>0</v>
      </c>
      <c r="AG308" s="794">
        <f t="shared" si="141"/>
        <v>0</v>
      </c>
      <c r="AH308" s="794">
        <f t="shared" si="141"/>
        <v>0</v>
      </c>
      <c r="AI308" s="794">
        <f t="shared" si="141"/>
        <v>0</v>
      </c>
      <c r="AJ308" s="794">
        <f t="shared" si="141"/>
        <v>0</v>
      </c>
      <c r="AK308" s="794">
        <f t="shared" si="141"/>
        <v>0</v>
      </c>
      <c r="AL308" s="794">
        <f t="shared" si="141"/>
        <v>0</v>
      </c>
      <c r="AM308" s="794">
        <f t="shared" si="141"/>
        <v>0</v>
      </c>
      <c r="AN308" s="794">
        <f t="shared" si="141"/>
        <v>0</v>
      </c>
      <c r="AO308" s="794">
        <f t="shared" si="141"/>
        <v>0</v>
      </c>
      <c r="AP308" s="794">
        <f t="shared" si="141"/>
        <v>0</v>
      </c>
      <c r="AQ308" s="794">
        <f t="shared" si="141"/>
        <v>0</v>
      </c>
      <c r="AR308" s="794">
        <f t="shared" si="141"/>
        <v>0</v>
      </c>
      <c r="AS308" s="794">
        <f t="shared" si="141"/>
        <v>0</v>
      </c>
      <c r="AT308" s="794">
        <f t="shared" si="141"/>
        <v>0</v>
      </c>
      <c r="AU308" s="794">
        <f t="shared" si="141"/>
        <v>0</v>
      </c>
      <c r="AV308" s="794">
        <f t="shared" si="141"/>
        <v>0</v>
      </c>
      <c r="AW308" s="794">
        <f t="shared" si="141"/>
        <v>0</v>
      </c>
      <c r="AX308" s="794">
        <f t="shared" si="141"/>
        <v>0</v>
      </c>
      <c r="AY308" s="794">
        <f t="shared" si="141"/>
        <v>0</v>
      </c>
      <c r="AZ308" s="794">
        <f t="shared" si="141"/>
        <v>0</v>
      </c>
      <c r="BA308" s="794">
        <f t="shared" si="141"/>
        <v>0</v>
      </c>
      <c r="BB308" s="794">
        <f t="shared" si="141"/>
        <v>0</v>
      </c>
      <c r="BC308" s="794">
        <f t="shared" si="141"/>
        <v>0</v>
      </c>
      <c r="BD308" s="794">
        <f t="shared" si="141"/>
        <v>0</v>
      </c>
      <c r="BE308" s="794">
        <f t="shared" si="141"/>
        <v>0</v>
      </c>
      <c r="BF308" s="794">
        <f t="shared" si="141"/>
        <v>0</v>
      </c>
      <c r="BG308" s="794">
        <f t="shared" si="141"/>
        <v>0</v>
      </c>
      <c r="BH308" s="794">
        <f t="shared" si="141"/>
        <v>0</v>
      </c>
      <c r="BI308" s="794">
        <f t="shared" si="141"/>
        <v>0</v>
      </c>
      <c r="BJ308" s="794">
        <f t="shared" si="141"/>
        <v>0</v>
      </c>
      <c r="BK308" s="794">
        <f t="shared" si="141"/>
        <v>0</v>
      </c>
      <c r="BL308" s="794">
        <f t="shared" si="141"/>
        <v>0</v>
      </c>
      <c r="BM308" s="794">
        <f t="shared" si="141"/>
        <v>0</v>
      </c>
      <c r="BN308" s="794">
        <f t="shared" si="141"/>
        <v>0</v>
      </c>
      <c r="BO308" s="794">
        <f t="shared" si="141"/>
        <v>0</v>
      </c>
      <c r="BP308" s="794">
        <f t="shared" si="141"/>
        <v>0</v>
      </c>
      <c r="BQ308" s="794">
        <f t="shared" si="141"/>
        <v>0</v>
      </c>
      <c r="BR308" s="794">
        <f t="shared" si="141"/>
        <v>0</v>
      </c>
      <c r="BS308" s="794">
        <f t="shared" si="141"/>
        <v>0</v>
      </c>
      <c r="BT308" s="794">
        <f t="shared" si="140"/>
        <v>0</v>
      </c>
      <c r="BU308" s="794">
        <f t="shared" si="140"/>
        <v>0</v>
      </c>
      <c r="BV308" s="794">
        <f t="shared" si="140"/>
        <v>0</v>
      </c>
      <c r="BW308" s="794">
        <f t="shared" si="140"/>
        <v>0</v>
      </c>
      <c r="BX308" s="794">
        <f t="shared" si="140"/>
        <v>0</v>
      </c>
      <c r="BY308" s="794">
        <f t="shared" si="140"/>
        <v>0</v>
      </c>
      <c r="BZ308" s="794">
        <f t="shared" si="140"/>
        <v>0</v>
      </c>
      <c r="CA308" s="794">
        <f t="shared" si="140"/>
        <v>0</v>
      </c>
      <c r="CB308" s="794">
        <f t="shared" si="140"/>
        <v>0</v>
      </c>
      <c r="CC308" s="794">
        <f t="shared" si="140"/>
        <v>0</v>
      </c>
      <c r="CD308" s="794">
        <f t="shared" si="140"/>
        <v>0</v>
      </c>
      <c r="CE308" s="794">
        <f t="shared" si="140"/>
        <v>0</v>
      </c>
      <c r="CF308" s="794">
        <f t="shared" si="140"/>
        <v>0</v>
      </c>
      <c r="CG308" s="794">
        <f t="shared" si="140"/>
        <v>0</v>
      </c>
      <c r="CH308" s="794">
        <f t="shared" si="140"/>
        <v>0</v>
      </c>
      <c r="CI308" s="795">
        <f t="shared" si="140"/>
        <v>0</v>
      </c>
      <c r="CK308" s="1404"/>
    </row>
    <row r="309" spans="2:89">
      <c r="B309" s="1016" t="s">
        <v>600</v>
      </c>
      <c r="C309" s="977" t="s">
        <v>372</v>
      </c>
      <c r="D309" s="983" t="s">
        <v>601</v>
      </c>
      <c r="E309" s="1014" t="s">
        <v>146</v>
      </c>
      <c r="F309" s="1015">
        <v>2</v>
      </c>
      <c r="G309" s="633">
        <f>G212+G281+G282+G283+G284</f>
        <v>0</v>
      </c>
      <c r="H309" s="633">
        <f t="shared" ref="H309:BS309" si="142">H212+H281+H282+H283+H284</f>
        <v>0</v>
      </c>
      <c r="I309" s="633">
        <f t="shared" si="142"/>
        <v>0</v>
      </c>
      <c r="J309" s="633">
        <f t="shared" si="142"/>
        <v>0</v>
      </c>
      <c r="K309" s="633">
        <f t="shared" si="142"/>
        <v>0</v>
      </c>
      <c r="L309" s="633">
        <f t="shared" si="142"/>
        <v>0</v>
      </c>
      <c r="M309" s="633">
        <f t="shared" si="142"/>
        <v>0</v>
      </c>
      <c r="N309" s="633">
        <f t="shared" si="142"/>
        <v>0</v>
      </c>
      <c r="O309" s="633">
        <f t="shared" si="142"/>
        <v>0</v>
      </c>
      <c r="P309" s="633">
        <f t="shared" si="142"/>
        <v>0</v>
      </c>
      <c r="Q309" s="633">
        <f t="shared" si="142"/>
        <v>0</v>
      </c>
      <c r="R309" s="633">
        <f t="shared" si="142"/>
        <v>0</v>
      </c>
      <c r="S309" s="633">
        <f t="shared" si="142"/>
        <v>0</v>
      </c>
      <c r="T309" s="633">
        <f t="shared" si="142"/>
        <v>0</v>
      </c>
      <c r="U309" s="633">
        <f t="shared" si="142"/>
        <v>0</v>
      </c>
      <c r="V309" s="633">
        <f t="shared" si="142"/>
        <v>0</v>
      </c>
      <c r="W309" s="633">
        <f t="shared" si="142"/>
        <v>0</v>
      </c>
      <c r="X309" s="633">
        <f t="shared" si="142"/>
        <v>0</v>
      </c>
      <c r="Y309" s="633">
        <f t="shared" si="142"/>
        <v>0</v>
      </c>
      <c r="Z309" s="633">
        <f t="shared" si="142"/>
        <v>0</v>
      </c>
      <c r="AA309" s="633">
        <f t="shared" si="142"/>
        <v>0</v>
      </c>
      <c r="AB309" s="633">
        <f t="shared" si="142"/>
        <v>0</v>
      </c>
      <c r="AC309" s="633">
        <f t="shared" si="142"/>
        <v>0</v>
      </c>
      <c r="AD309" s="633">
        <f t="shared" si="142"/>
        <v>0</v>
      </c>
      <c r="AE309" s="633">
        <f t="shared" si="142"/>
        <v>0</v>
      </c>
      <c r="AF309" s="633">
        <f t="shared" si="142"/>
        <v>0</v>
      </c>
      <c r="AG309" s="633">
        <f t="shared" si="142"/>
        <v>0</v>
      </c>
      <c r="AH309" s="633">
        <f t="shared" si="142"/>
        <v>0</v>
      </c>
      <c r="AI309" s="633">
        <f t="shared" si="142"/>
        <v>0</v>
      </c>
      <c r="AJ309" s="633">
        <f t="shared" si="142"/>
        <v>0</v>
      </c>
      <c r="AK309" s="633">
        <f t="shared" si="142"/>
        <v>0</v>
      </c>
      <c r="AL309" s="633">
        <f t="shared" si="142"/>
        <v>0</v>
      </c>
      <c r="AM309" s="633">
        <f t="shared" si="142"/>
        <v>0</v>
      </c>
      <c r="AN309" s="633">
        <f t="shared" si="142"/>
        <v>0</v>
      </c>
      <c r="AO309" s="633">
        <f t="shared" si="142"/>
        <v>0</v>
      </c>
      <c r="AP309" s="633">
        <f t="shared" si="142"/>
        <v>0</v>
      </c>
      <c r="AQ309" s="633">
        <f t="shared" si="142"/>
        <v>0</v>
      </c>
      <c r="AR309" s="633">
        <f t="shared" si="142"/>
        <v>0</v>
      </c>
      <c r="AS309" s="633">
        <f t="shared" si="142"/>
        <v>0</v>
      </c>
      <c r="AT309" s="633">
        <f t="shared" si="142"/>
        <v>0</v>
      </c>
      <c r="AU309" s="633">
        <f t="shared" si="142"/>
        <v>0</v>
      </c>
      <c r="AV309" s="633">
        <f t="shared" si="142"/>
        <v>0</v>
      </c>
      <c r="AW309" s="633">
        <f t="shared" si="142"/>
        <v>0</v>
      </c>
      <c r="AX309" s="633">
        <f t="shared" si="142"/>
        <v>0</v>
      </c>
      <c r="AY309" s="633">
        <f t="shared" si="142"/>
        <v>0</v>
      </c>
      <c r="AZ309" s="633">
        <f t="shared" si="142"/>
        <v>0</v>
      </c>
      <c r="BA309" s="633">
        <f t="shared" si="142"/>
        <v>0</v>
      </c>
      <c r="BB309" s="633">
        <f t="shared" si="142"/>
        <v>0</v>
      </c>
      <c r="BC309" s="633">
        <f t="shared" si="142"/>
        <v>0</v>
      </c>
      <c r="BD309" s="633">
        <f t="shared" si="142"/>
        <v>0</v>
      </c>
      <c r="BE309" s="633">
        <f t="shared" si="142"/>
        <v>0</v>
      </c>
      <c r="BF309" s="633">
        <f t="shared" si="142"/>
        <v>0</v>
      </c>
      <c r="BG309" s="633">
        <f t="shared" si="142"/>
        <v>0</v>
      </c>
      <c r="BH309" s="633">
        <f t="shared" si="142"/>
        <v>0</v>
      </c>
      <c r="BI309" s="633">
        <f t="shared" si="142"/>
        <v>0</v>
      </c>
      <c r="BJ309" s="633">
        <f t="shared" si="142"/>
        <v>0</v>
      </c>
      <c r="BK309" s="633">
        <f t="shared" si="142"/>
        <v>0</v>
      </c>
      <c r="BL309" s="633">
        <f t="shared" si="142"/>
        <v>0</v>
      </c>
      <c r="BM309" s="633">
        <f t="shared" si="142"/>
        <v>0</v>
      </c>
      <c r="BN309" s="633">
        <f t="shared" si="142"/>
        <v>0</v>
      </c>
      <c r="BO309" s="633">
        <f t="shared" si="142"/>
        <v>0</v>
      </c>
      <c r="BP309" s="633">
        <f t="shared" si="142"/>
        <v>0</v>
      </c>
      <c r="BQ309" s="633">
        <f t="shared" si="142"/>
        <v>0</v>
      </c>
      <c r="BR309" s="633">
        <f t="shared" si="142"/>
        <v>0</v>
      </c>
      <c r="BS309" s="633">
        <f t="shared" si="142"/>
        <v>0</v>
      </c>
      <c r="BT309" s="633">
        <f t="shared" ref="BT309:CI309" si="143">BT212+BT281+BT282+BT283+BT284</f>
        <v>0</v>
      </c>
      <c r="BU309" s="633">
        <f t="shared" si="143"/>
        <v>0</v>
      </c>
      <c r="BV309" s="633">
        <f t="shared" si="143"/>
        <v>0</v>
      </c>
      <c r="BW309" s="633">
        <f t="shared" si="143"/>
        <v>0</v>
      </c>
      <c r="BX309" s="633">
        <f t="shared" si="143"/>
        <v>0</v>
      </c>
      <c r="BY309" s="633">
        <f t="shared" si="143"/>
        <v>0</v>
      </c>
      <c r="BZ309" s="633">
        <f t="shared" si="143"/>
        <v>0</v>
      </c>
      <c r="CA309" s="633">
        <f t="shared" si="143"/>
        <v>0</v>
      </c>
      <c r="CB309" s="633">
        <f t="shared" si="143"/>
        <v>0</v>
      </c>
      <c r="CC309" s="633">
        <f t="shared" si="143"/>
        <v>0</v>
      </c>
      <c r="CD309" s="633">
        <f t="shared" si="143"/>
        <v>0</v>
      </c>
      <c r="CE309" s="633">
        <f t="shared" si="143"/>
        <v>0</v>
      </c>
      <c r="CF309" s="633">
        <f t="shared" si="143"/>
        <v>0</v>
      </c>
      <c r="CG309" s="633">
        <f t="shared" si="143"/>
        <v>0</v>
      </c>
      <c r="CH309" s="633">
        <f t="shared" si="143"/>
        <v>0</v>
      </c>
      <c r="CI309" s="795">
        <f t="shared" si="143"/>
        <v>0</v>
      </c>
      <c r="CK309" s="1404"/>
    </row>
    <row r="310" spans="2:89" ht="28.5">
      <c r="B310" s="1016" t="s">
        <v>602</v>
      </c>
      <c r="C310" s="977" t="s">
        <v>603</v>
      </c>
      <c r="D310" s="983" t="s">
        <v>604</v>
      </c>
      <c r="E310" s="1014" t="s">
        <v>146</v>
      </c>
      <c r="F310" s="1015">
        <v>2</v>
      </c>
      <c r="G310" s="633">
        <f t="shared" ref="G310:BR310" si="144">G220+G285+G286</f>
        <v>0</v>
      </c>
      <c r="H310" s="633">
        <f t="shared" si="144"/>
        <v>0</v>
      </c>
      <c r="I310" s="633">
        <f t="shared" si="144"/>
        <v>0</v>
      </c>
      <c r="J310" s="633">
        <f t="shared" si="144"/>
        <v>0</v>
      </c>
      <c r="K310" s="633">
        <f t="shared" si="144"/>
        <v>0</v>
      </c>
      <c r="L310" s="633">
        <f t="shared" si="144"/>
        <v>0</v>
      </c>
      <c r="M310" s="794">
        <f t="shared" si="144"/>
        <v>0</v>
      </c>
      <c r="N310" s="794">
        <f t="shared" si="144"/>
        <v>0</v>
      </c>
      <c r="O310" s="794">
        <f t="shared" si="144"/>
        <v>0</v>
      </c>
      <c r="P310" s="794">
        <f t="shared" si="144"/>
        <v>0</v>
      </c>
      <c r="Q310" s="794">
        <f t="shared" si="144"/>
        <v>0</v>
      </c>
      <c r="R310" s="794">
        <f t="shared" si="144"/>
        <v>0</v>
      </c>
      <c r="S310" s="794">
        <f t="shared" si="144"/>
        <v>0</v>
      </c>
      <c r="T310" s="794">
        <f t="shared" si="144"/>
        <v>0</v>
      </c>
      <c r="U310" s="794">
        <f t="shared" si="144"/>
        <v>0</v>
      </c>
      <c r="V310" s="794">
        <f t="shared" si="144"/>
        <v>0</v>
      </c>
      <c r="W310" s="794">
        <f t="shared" si="144"/>
        <v>0</v>
      </c>
      <c r="X310" s="794">
        <f t="shared" si="144"/>
        <v>0</v>
      </c>
      <c r="Y310" s="794">
        <f t="shared" si="144"/>
        <v>0</v>
      </c>
      <c r="Z310" s="794">
        <f t="shared" si="144"/>
        <v>0</v>
      </c>
      <c r="AA310" s="794">
        <f t="shared" si="144"/>
        <v>0</v>
      </c>
      <c r="AB310" s="794">
        <f t="shared" si="144"/>
        <v>0</v>
      </c>
      <c r="AC310" s="794">
        <f t="shared" si="144"/>
        <v>0</v>
      </c>
      <c r="AD310" s="794">
        <f t="shared" si="144"/>
        <v>0</v>
      </c>
      <c r="AE310" s="794">
        <f t="shared" si="144"/>
        <v>0</v>
      </c>
      <c r="AF310" s="794">
        <f t="shared" si="144"/>
        <v>0</v>
      </c>
      <c r="AG310" s="794">
        <f t="shared" si="144"/>
        <v>0</v>
      </c>
      <c r="AH310" s="794">
        <f t="shared" si="144"/>
        <v>0</v>
      </c>
      <c r="AI310" s="794">
        <f t="shared" si="144"/>
        <v>0</v>
      </c>
      <c r="AJ310" s="794">
        <f t="shared" si="144"/>
        <v>0</v>
      </c>
      <c r="AK310" s="794">
        <f t="shared" si="144"/>
        <v>0</v>
      </c>
      <c r="AL310" s="794">
        <f t="shared" si="144"/>
        <v>0</v>
      </c>
      <c r="AM310" s="794">
        <f t="shared" si="144"/>
        <v>0</v>
      </c>
      <c r="AN310" s="794">
        <f t="shared" si="144"/>
        <v>0</v>
      </c>
      <c r="AO310" s="794">
        <f t="shared" si="144"/>
        <v>0</v>
      </c>
      <c r="AP310" s="794">
        <f t="shared" si="144"/>
        <v>0</v>
      </c>
      <c r="AQ310" s="794">
        <f t="shared" si="144"/>
        <v>0</v>
      </c>
      <c r="AR310" s="794">
        <f t="shared" si="144"/>
        <v>0</v>
      </c>
      <c r="AS310" s="794">
        <f t="shared" si="144"/>
        <v>0</v>
      </c>
      <c r="AT310" s="794">
        <f t="shared" si="144"/>
        <v>0</v>
      </c>
      <c r="AU310" s="794">
        <f t="shared" si="144"/>
        <v>0</v>
      </c>
      <c r="AV310" s="794">
        <f t="shared" si="144"/>
        <v>0</v>
      </c>
      <c r="AW310" s="794">
        <f t="shared" si="144"/>
        <v>0</v>
      </c>
      <c r="AX310" s="794">
        <f t="shared" si="144"/>
        <v>0</v>
      </c>
      <c r="AY310" s="794">
        <f t="shared" si="144"/>
        <v>0</v>
      </c>
      <c r="AZ310" s="794">
        <f t="shared" si="144"/>
        <v>0</v>
      </c>
      <c r="BA310" s="794">
        <f t="shared" si="144"/>
        <v>0</v>
      </c>
      <c r="BB310" s="794">
        <f t="shared" si="144"/>
        <v>0</v>
      </c>
      <c r="BC310" s="794">
        <f t="shared" si="144"/>
        <v>0</v>
      </c>
      <c r="BD310" s="794">
        <f t="shared" si="144"/>
        <v>0</v>
      </c>
      <c r="BE310" s="794">
        <f t="shared" si="144"/>
        <v>0</v>
      </c>
      <c r="BF310" s="794">
        <f t="shared" si="144"/>
        <v>0</v>
      </c>
      <c r="BG310" s="794">
        <f t="shared" si="144"/>
        <v>0</v>
      </c>
      <c r="BH310" s="794">
        <f t="shared" si="144"/>
        <v>0</v>
      </c>
      <c r="BI310" s="794">
        <f t="shared" si="144"/>
        <v>0</v>
      </c>
      <c r="BJ310" s="794">
        <f t="shared" si="144"/>
        <v>0</v>
      </c>
      <c r="BK310" s="794">
        <f t="shared" si="144"/>
        <v>0</v>
      </c>
      <c r="BL310" s="794">
        <f t="shared" si="144"/>
        <v>0</v>
      </c>
      <c r="BM310" s="794">
        <f t="shared" si="144"/>
        <v>0</v>
      </c>
      <c r="BN310" s="794">
        <f t="shared" si="144"/>
        <v>0</v>
      </c>
      <c r="BO310" s="794">
        <f t="shared" si="144"/>
        <v>0</v>
      </c>
      <c r="BP310" s="794">
        <f t="shared" si="144"/>
        <v>0</v>
      </c>
      <c r="BQ310" s="794">
        <f t="shared" si="144"/>
        <v>0</v>
      </c>
      <c r="BR310" s="794">
        <f t="shared" si="144"/>
        <v>0</v>
      </c>
      <c r="BS310" s="794">
        <f t="shared" ref="BS310:CI310" si="145">BS220+BS285+BS286</f>
        <v>0</v>
      </c>
      <c r="BT310" s="794">
        <f t="shared" si="145"/>
        <v>0</v>
      </c>
      <c r="BU310" s="794">
        <f t="shared" si="145"/>
        <v>0</v>
      </c>
      <c r="BV310" s="794">
        <f t="shared" si="145"/>
        <v>0</v>
      </c>
      <c r="BW310" s="794">
        <f t="shared" si="145"/>
        <v>0</v>
      </c>
      <c r="BX310" s="794">
        <f t="shared" si="145"/>
        <v>0</v>
      </c>
      <c r="BY310" s="794">
        <f t="shared" si="145"/>
        <v>0</v>
      </c>
      <c r="BZ310" s="794">
        <f t="shared" si="145"/>
        <v>0</v>
      </c>
      <c r="CA310" s="794">
        <f t="shared" si="145"/>
        <v>0</v>
      </c>
      <c r="CB310" s="794">
        <f t="shared" si="145"/>
        <v>0</v>
      </c>
      <c r="CC310" s="794">
        <f t="shared" si="145"/>
        <v>0</v>
      </c>
      <c r="CD310" s="794">
        <f t="shared" si="145"/>
        <v>0</v>
      </c>
      <c r="CE310" s="794">
        <f t="shared" si="145"/>
        <v>0</v>
      </c>
      <c r="CF310" s="794">
        <f t="shared" si="145"/>
        <v>0</v>
      </c>
      <c r="CG310" s="794">
        <f t="shared" si="145"/>
        <v>0</v>
      </c>
      <c r="CH310" s="794">
        <f t="shared" si="145"/>
        <v>0</v>
      </c>
      <c r="CI310" s="795">
        <f t="shared" si="145"/>
        <v>0</v>
      </c>
      <c r="CK310" s="1404"/>
    </row>
    <row r="311" spans="2:89">
      <c r="B311" s="1016" t="s">
        <v>605</v>
      </c>
      <c r="C311" s="977" t="s">
        <v>393</v>
      </c>
      <c r="D311" s="983" t="s">
        <v>606</v>
      </c>
      <c r="E311" s="1014" t="s">
        <v>146</v>
      </c>
      <c r="F311" s="1015">
        <v>2</v>
      </c>
      <c r="G311" s="633">
        <f t="shared" ref="G311:BR311" si="146">G221+G287</f>
        <v>0</v>
      </c>
      <c r="H311" s="633">
        <f t="shared" si="146"/>
        <v>0</v>
      </c>
      <c r="I311" s="633">
        <f t="shared" si="146"/>
        <v>0</v>
      </c>
      <c r="J311" s="633">
        <f t="shared" si="146"/>
        <v>0</v>
      </c>
      <c r="K311" s="633">
        <f t="shared" si="146"/>
        <v>0</v>
      </c>
      <c r="L311" s="633">
        <f t="shared" si="146"/>
        <v>0</v>
      </c>
      <c r="M311" s="794">
        <f t="shared" si="146"/>
        <v>0</v>
      </c>
      <c r="N311" s="794">
        <f t="shared" si="146"/>
        <v>0</v>
      </c>
      <c r="O311" s="794">
        <f t="shared" si="146"/>
        <v>0</v>
      </c>
      <c r="P311" s="794">
        <f t="shared" si="146"/>
        <v>0</v>
      </c>
      <c r="Q311" s="794">
        <f t="shared" si="146"/>
        <v>0</v>
      </c>
      <c r="R311" s="794">
        <f t="shared" si="146"/>
        <v>0</v>
      </c>
      <c r="S311" s="794">
        <f t="shared" si="146"/>
        <v>0</v>
      </c>
      <c r="T311" s="794">
        <f t="shared" si="146"/>
        <v>0</v>
      </c>
      <c r="U311" s="794">
        <f t="shared" si="146"/>
        <v>0</v>
      </c>
      <c r="V311" s="794">
        <f t="shared" si="146"/>
        <v>0</v>
      </c>
      <c r="W311" s="794">
        <f t="shared" si="146"/>
        <v>0</v>
      </c>
      <c r="X311" s="794">
        <f t="shared" si="146"/>
        <v>0</v>
      </c>
      <c r="Y311" s="794">
        <f t="shared" si="146"/>
        <v>0</v>
      </c>
      <c r="Z311" s="794">
        <f t="shared" si="146"/>
        <v>0</v>
      </c>
      <c r="AA311" s="794">
        <f t="shared" si="146"/>
        <v>0</v>
      </c>
      <c r="AB311" s="794">
        <f t="shared" si="146"/>
        <v>0</v>
      </c>
      <c r="AC311" s="794">
        <f t="shared" si="146"/>
        <v>0</v>
      </c>
      <c r="AD311" s="794">
        <f t="shared" si="146"/>
        <v>0</v>
      </c>
      <c r="AE311" s="794">
        <f t="shared" si="146"/>
        <v>0</v>
      </c>
      <c r="AF311" s="794">
        <f t="shared" si="146"/>
        <v>0</v>
      </c>
      <c r="AG311" s="794">
        <f t="shared" si="146"/>
        <v>0</v>
      </c>
      <c r="AH311" s="794">
        <f t="shared" si="146"/>
        <v>0</v>
      </c>
      <c r="AI311" s="794">
        <f t="shared" si="146"/>
        <v>0</v>
      </c>
      <c r="AJ311" s="794">
        <f t="shared" si="146"/>
        <v>0</v>
      </c>
      <c r="AK311" s="794">
        <f t="shared" si="146"/>
        <v>0</v>
      </c>
      <c r="AL311" s="794">
        <f t="shared" si="146"/>
        <v>0</v>
      </c>
      <c r="AM311" s="794">
        <f t="shared" si="146"/>
        <v>0</v>
      </c>
      <c r="AN311" s="794">
        <f t="shared" si="146"/>
        <v>0</v>
      </c>
      <c r="AO311" s="794">
        <f t="shared" si="146"/>
        <v>0</v>
      </c>
      <c r="AP311" s="794">
        <f t="shared" si="146"/>
        <v>0</v>
      </c>
      <c r="AQ311" s="794">
        <f t="shared" si="146"/>
        <v>0</v>
      </c>
      <c r="AR311" s="794">
        <f t="shared" si="146"/>
        <v>0</v>
      </c>
      <c r="AS311" s="794">
        <f t="shared" si="146"/>
        <v>0</v>
      </c>
      <c r="AT311" s="794">
        <f t="shared" si="146"/>
        <v>0</v>
      </c>
      <c r="AU311" s="794">
        <f t="shared" si="146"/>
        <v>0</v>
      </c>
      <c r="AV311" s="794">
        <f t="shared" si="146"/>
        <v>0</v>
      </c>
      <c r="AW311" s="794">
        <f t="shared" si="146"/>
        <v>0</v>
      </c>
      <c r="AX311" s="794">
        <f t="shared" si="146"/>
        <v>0</v>
      </c>
      <c r="AY311" s="794">
        <f t="shared" si="146"/>
        <v>0</v>
      </c>
      <c r="AZ311" s="794">
        <f t="shared" si="146"/>
        <v>0</v>
      </c>
      <c r="BA311" s="794">
        <f t="shared" si="146"/>
        <v>0</v>
      </c>
      <c r="BB311" s="794">
        <f t="shared" si="146"/>
        <v>0</v>
      </c>
      <c r="BC311" s="794">
        <f t="shared" si="146"/>
        <v>0</v>
      </c>
      <c r="BD311" s="794">
        <f t="shared" si="146"/>
        <v>0</v>
      </c>
      <c r="BE311" s="794">
        <f t="shared" si="146"/>
        <v>0</v>
      </c>
      <c r="BF311" s="794">
        <f t="shared" si="146"/>
        <v>0</v>
      </c>
      <c r="BG311" s="794">
        <f t="shared" si="146"/>
        <v>0</v>
      </c>
      <c r="BH311" s="794">
        <f t="shared" si="146"/>
        <v>0</v>
      </c>
      <c r="BI311" s="794">
        <f t="shared" si="146"/>
        <v>0</v>
      </c>
      <c r="BJ311" s="794">
        <f t="shared" si="146"/>
        <v>0</v>
      </c>
      <c r="BK311" s="794">
        <f t="shared" si="146"/>
        <v>0</v>
      </c>
      <c r="BL311" s="794">
        <f t="shared" si="146"/>
        <v>0</v>
      </c>
      <c r="BM311" s="794">
        <f t="shared" si="146"/>
        <v>0</v>
      </c>
      <c r="BN311" s="794">
        <f t="shared" si="146"/>
        <v>0</v>
      </c>
      <c r="BO311" s="794">
        <f t="shared" si="146"/>
        <v>0</v>
      </c>
      <c r="BP311" s="794">
        <f t="shared" si="146"/>
        <v>0</v>
      </c>
      <c r="BQ311" s="794">
        <f t="shared" si="146"/>
        <v>0</v>
      </c>
      <c r="BR311" s="794">
        <f t="shared" si="146"/>
        <v>0</v>
      </c>
      <c r="BS311" s="794">
        <f t="shared" ref="BS311:CI311" si="147">BS221+BS287</f>
        <v>0</v>
      </c>
      <c r="BT311" s="794">
        <f t="shared" si="147"/>
        <v>0</v>
      </c>
      <c r="BU311" s="794">
        <f t="shared" si="147"/>
        <v>0</v>
      </c>
      <c r="BV311" s="794">
        <f t="shared" si="147"/>
        <v>0</v>
      </c>
      <c r="BW311" s="794">
        <f t="shared" si="147"/>
        <v>0</v>
      </c>
      <c r="BX311" s="794">
        <f t="shared" si="147"/>
        <v>0</v>
      </c>
      <c r="BY311" s="794">
        <f t="shared" si="147"/>
        <v>0</v>
      </c>
      <c r="BZ311" s="794">
        <f t="shared" si="147"/>
        <v>0</v>
      </c>
      <c r="CA311" s="794">
        <f t="shared" si="147"/>
        <v>0</v>
      </c>
      <c r="CB311" s="794">
        <f t="shared" si="147"/>
        <v>0</v>
      </c>
      <c r="CC311" s="794">
        <f t="shared" si="147"/>
        <v>0</v>
      </c>
      <c r="CD311" s="794">
        <f t="shared" si="147"/>
        <v>0</v>
      </c>
      <c r="CE311" s="794">
        <f t="shared" si="147"/>
        <v>0</v>
      </c>
      <c r="CF311" s="794">
        <f t="shared" si="147"/>
        <v>0</v>
      </c>
      <c r="CG311" s="794">
        <f t="shared" si="147"/>
        <v>0</v>
      </c>
      <c r="CH311" s="794">
        <f t="shared" si="147"/>
        <v>0</v>
      </c>
      <c r="CI311" s="795">
        <f t="shared" si="147"/>
        <v>0</v>
      </c>
      <c r="CK311" s="1404"/>
    </row>
    <row r="312" spans="2:89">
      <c r="B312" s="1017" t="s">
        <v>607</v>
      </c>
      <c r="C312" s="1018" t="s">
        <v>297</v>
      </c>
      <c r="D312" s="1018" t="s">
        <v>608</v>
      </c>
      <c r="E312" s="1019" t="s">
        <v>146</v>
      </c>
      <c r="F312" s="1015">
        <v>2</v>
      </c>
      <c r="G312" s="633">
        <f>(G309)-(G310+G311)</f>
        <v>0</v>
      </c>
      <c r="H312" s="633">
        <f t="shared" ref="H312:BS312" si="148">(H309)-(H310+H311)</f>
        <v>0</v>
      </c>
      <c r="I312" s="633">
        <f t="shared" si="148"/>
        <v>0</v>
      </c>
      <c r="J312" s="633">
        <f t="shared" si="148"/>
        <v>0</v>
      </c>
      <c r="K312" s="633">
        <f t="shared" si="148"/>
        <v>0</v>
      </c>
      <c r="L312" s="633">
        <f t="shared" si="148"/>
        <v>0</v>
      </c>
      <c r="M312" s="633">
        <f t="shared" si="148"/>
        <v>0</v>
      </c>
      <c r="N312" s="633">
        <f t="shared" si="148"/>
        <v>0</v>
      </c>
      <c r="O312" s="633">
        <f t="shared" si="148"/>
        <v>0</v>
      </c>
      <c r="P312" s="633">
        <f t="shared" si="148"/>
        <v>0</v>
      </c>
      <c r="Q312" s="633">
        <f t="shared" si="148"/>
        <v>0</v>
      </c>
      <c r="R312" s="633">
        <f t="shared" si="148"/>
        <v>0</v>
      </c>
      <c r="S312" s="633">
        <f t="shared" si="148"/>
        <v>0</v>
      </c>
      <c r="T312" s="633">
        <f t="shared" si="148"/>
        <v>0</v>
      </c>
      <c r="U312" s="633">
        <f t="shared" si="148"/>
        <v>0</v>
      </c>
      <c r="V312" s="633">
        <f t="shared" si="148"/>
        <v>0</v>
      </c>
      <c r="W312" s="633">
        <f t="shared" si="148"/>
        <v>0</v>
      </c>
      <c r="X312" s="633">
        <f t="shared" si="148"/>
        <v>0</v>
      </c>
      <c r="Y312" s="633">
        <f t="shared" si="148"/>
        <v>0</v>
      </c>
      <c r="Z312" s="633">
        <f t="shared" si="148"/>
        <v>0</v>
      </c>
      <c r="AA312" s="633">
        <f t="shared" si="148"/>
        <v>0</v>
      </c>
      <c r="AB312" s="633">
        <f t="shared" si="148"/>
        <v>0</v>
      </c>
      <c r="AC312" s="633">
        <f t="shared" si="148"/>
        <v>0</v>
      </c>
      <c r="AD312" s="633">
        <f t="shared" si="148"/>
        <v>0</v>
      </c>
      <c r="AE312" s="633">
        <f t="shared" si="148"/>
        <v>0</v>
      </c>
      <c r="AF312" s="633">
        <f t="shared" si="148"/>
        <v>0</v>
      </c>
      <c r="AG312" s="633">
        <f t="shared" si="148"/>
        <v>0</v>
      </c>
      <c r="AH312" s="633">
        <f t="shared" si="148"/>
        <v>0</v>
      </c>
      <c r="AI312" s="633">
        <f t="shared" si="148"/>
        <v>0</v>
      </c>
      <c r="AJ312" s="633">
        <f t="shared" si="148"/>
        <v>0</v>
      </c>
      <c r="AK312" s="633">
        <f t="shared" si="148"/>
        <v>0</v>
      </c>
      <c r="AL312" s="633">
        <f t="shared" si="148"/>
        <v>0</v>
      </c>
      <c r="AM312" s="633">
        <f t="shared" si="148"/>
        <v>0</v>
      </c>
      <c r="AN312" s="633">
        <f t="shared" si="148"/>
        <v>0</v>
      </c>
      <c r="AO312" s="633">
        <f t="shared" si="148"/>
        <v>0</v>
      </c>
      <c r="AP312" s="633">
        <f t="shared" si="148"/>
        <v>0</v>
      </c>
      <c r="AQ312" s="633">
        <f t="shared" si="148"/>
        <v>0</v>
      </c>
      <c r="AR312" s="633">
        <f t="shared" si="148"/>
        <v>0</v>
      </c>
      <c r="AS312" s="633">
        <f t="shared" si="148"/>
        <v>0</v>
      </c>
      <c r="AT312" s="633">
        <f t="shared" si="148"/>
        <v>0</v>
      </c>
      <c r="AU312" s="633">
        <f t="shared" si="148"/>
        <v>0</v>
      </c>
      <c r="AV312" s="633">
        <f t="shared" si="148"/>
        <v>0</v>
      </c>
      <c r="AW312" s="633">
        <f t="shared" si="148"/>
        <v>0</v>
      </c>
      <c r="AX312" s="633">
        <f t="shared" si="148"/>
        <v>0</v>
      </c>
      <c r="AY312" s="633">
        <f t="shared" si="148"/>
        <v>0</v>
      </c>
      <c r="AZ312" s="633">
        <f t="shared" si="148"/>
        <v>0</v>
      </c>
      <c r="BA312" s="633">
        <f t="shared" si="148"/>
        <v>0</v>
      </c>
      <c r="BB312" s="633">
        <f t="shared" si="148"/>
        <v>0</v>
      </c>
      <c r="BC312" s="633">
        <f t="shared" si="148"/>
        <v>0</v>
      </c>
      <c r="BD312" s="633">
        <f t="shared" si="148"/>
        <v>0</v>
      </c>
      <c r="BE312" s="633">
        <f t="shared" si="148"/>
        <v>0</v>
      </c>
      <c r="BF312" s="633">
        <f t="shared" si="148"/>
        <v>0</v>
      </c>
      <c r="BG312" s="633">
        <f t="shared" si="148"/>
        <v>0</v>
      </c>
      <c r="BH312" s="633">
        <f t="shared" si="148"/>
        <v>0</v>
      </c>
      <c r="BI312" s="633">
        <f t="shared" si="148"/>
        <v>0</v>
      </c>
      <c r="BJ312" s="633">
        <f t="shared" si="148"/>
        <v>0</v>
      </c>
      <c r="BK312" s="633">
        <f t="shared" si="148"/>
        <v>0</v>
      </c>
      <c r="BL312" s="633">
        <f t="shared" si="148"/>
        <v>0</v>
      </c>
      <c r="BM312" s="633">
        <f t="shared" si="148"/>
        <v>0</v>
      </c>
      <c r="BN312" s="633">
        <f t="shared" si="148"/>
        <v>0</v>
      </c>
      <c r="BO312" s="633">
        <f t="shared" si="148"/>
        <v>0</v>
      </c>
      <c r="BP312" s="633">
        <f t="shared" si="148"/>
        <v>0</v>
      </c>
      <c r="BQ312" s="633">
        <f t="shared" si="148"/>
        <v>0</v>
      </c>
      <c r="BR312" s="633">
        <f t="shared" si="148"/>
        <v>0</v>
      </c>
      <c r="BS312" s="633">
        <f t="shared" si="148"/>
        <v>0</v>
      </c>
      <c r="BT312" s="633">
        <f t="shared" ref="BT312:CI312" si="149">(BT309)-(BT310+BT311)</f>
        <v>0</v>
      </c>
      <c r="BU312" s="633">
        <f t="shared" si="149"/>
        <v>0</v>
      </c>
      <c r="BV312" s="633">
        <f t="shared" si="149"/>
        <v>0</v>
      </c>
      <c r="BW312" s="633">
        <f t="shared" si="149"/>
        <v>0</v>
      </c>
      <c r="BX312" s="633">
        <f t="shared" si="149"/>
        <v>0</v>
      </c>
      <c r="BY312" s="633">
        <f t="shared" si="149"/>
        <v>0</v>
      </c>
      <c r="BZ312" s="633">
        <f t="shared" si="149"/>
        <v>0</v>
      </c>
      <c r="CA312" s="633">
        <f t="shared" si="149"/>
        <v>0</v>
      </c>
      <c r="CB312" s="633">
        <f t="shared" si="149"/>
        <v>0</v>
      </c>
      <c r="CC312" s="633">
        <f t="shared" si="149"/>
        <v>0</v>
      </c>
      <c r="CD312" s="633">
        <f t="shared" si="149"/>
        <v>0</v>
      </c>
      <c r="CE312" s="633">
        <f t="shared" si="149"/>
        <v>0</v>
      </c>
      <c r="CF312" s="633">
        <f t="shared" si="149"/>
        <v>0</v>
      </c>
      <c r="CG312" s="633">
        <f t="shared" si="149"/>
        <v>0</v>
      </c>
      <c r="CH312" s="633">
        <f t="shared" si="149"/>
        <v>0</v>
      </c>
      <c r="CI312" s="795">
        <f t="shared" si="149"/>
        <v>0</v>
      </c>
      <c r="CK312" s="1404"/>
    </row>
    <row r="313" spans="2:89" ht="15" thickBot="1">
      <c r="B313" s="1020" t="s">
        <v>609</v>
      </c>
      <c r="C313" s="1021" t="s">
        <v>300</v>
      </c>
      <c r="D313" s="1021" t="s">
        <v>610</v>
      </c>
      <c r="E313" s="1022" t="s">
        <v>146</v>
      </c>
      <c r="F313" s="1023">
        <v>2</v>
      </c>
      <c r="G313" s="805">
        <f t="shared" ref="G313:AL313" si="150">G312+SUM(G305:G308)</f>
        <v>0</v>
      </c>
      <c r="H313" s="805">
        <f t="shared" si="150"/>
        <v>0</v>
      </c>
      <c r="I313" s="805">
        <f t="shared" si="150"/>
        <v>0</v>
      </c>
      <c r="J313" s="805">
        <f t="shared" si="150"/>
        <v>0</v>
      </c>
      <c r="K313" s="805">
        <f t="shared" si="150"/>
        <v>0</v>
      </c>
      <c r="L313" s="805">
        <f t="shared" si="150"/>
        <v>0</v>
      </c>
      <c r="M313" s="805">
        <f t="shared" si="150"/>
        <v>0</v>
      </c>
      <c r="N313" s="805">
        <f t="shared" si="150"/>
        <v>0</v>
      </c>
      <c r="O313" s="805">
        <f t="shared" si="150"/>
        <v>0</v>
      </c>
      <c r="P313" s="805">
        <f t="shared" si="150"/>
        <v>0</v>
      </c>
      <c r="Q313" s="805">
        <f t="shared" si="150"/>
        <v>0</v>
      </c>
      <c r="R313" s="805">
        <f t="shared" si="150"/>
        <v>0</v>
      </c>
      <c r="S313" s="805">
        <f t="shared" si="150"/>
        <v>0</v>
      </c>
      <c r="T313" s="805">
        <f t="shared" si="150"/>
        <v>0</v>
      </c>
      <c r="U313" s="805">
        <f t="shared" si="150"/>
        <v>0</v>
      </c>
      <c r="V313" s="805">
        <f t="shared" si="150"/>
        <v>0</v>
      </c>
      <c r="W313" s="805">
        <f t="shared" si="150"/>
        <v>0</v>
      </c>
      <c r="X313" s="805">
        <f t="shared" si="150"/>
        <v>0</v>
      </c>
      <c r="Y313" s="805">
        <f t="shared" si="150"/>
        <v>0</v>
      </c>
      <c r="Z313" s="805">
        <f t="shared" si="150"/>
        <v>0</v>
      </c>
      <c r="AA313" s="805">
        <f t="shared" si="150"/>
        <v>0</v>
      </c>
      <c r="AB313" s="805">
        <f t="shared" si="150"/>
        <v>0</v>
      </c>
      <c r="AC313" s="805">
        <f t="shared" si="150"/>
        <v>0</v>
      </c>
      <c r="AD313" s="805">
        <f t="shared" si="150"/>
        <v>0</v>
      </c>
      <c r="AE313" s="805">
        <f t="shared" si="150"/>
        <v>0</v>
      </c>
      <c r="AF313" s="805">
        <f t="shared" si="150"/>
        <v>0</v>
      </c>
      <c r="AG313" s="805">
        <f t="shared" si="150"/>
        <v>0</v>
      </c>
      <c r="AH313" s="805">
        <f t="shared" si="150"/>
        <v>0</v>
      </c>
      <c r="AI313" s="805">
        <f t="shared" si="150"/>
        <v>0</v>
      </c>
      <c r="AJ313" s="805">
        <f t="shared" si="150"/>
        <v>0</v>
      </c>
      <c r="AK313" s="805">
        <f t="shared" si="150"/>
        <v>0</v>
      </c>
      <c r="AL313" s="805">
        <f t="shared" si="150"/>
        <v>0</v>
      </c>
      <c r="AM313" s="805">
        <f t="shared" ref="AM313:BR313" si="151">AM312+SUM(AM305:AM308)</f>
        <v>0</v>
      </c>
      <c r="AN313" s="805">
        <f t="shared" si="151"/>
        <v>0</v>
      </c>
      <c r="AO313" s="805">
        <f t="shared" si="151"/>
        <v>0</v>
      </c>
      <c r="AP313" s="805">
        <f t="shared" si="151"/>
        <v>0</v>
      </c>
      <c r="AQ313" s="805">
        <f t="shared" si="151"/>
        <v>0</v>
      </c>
      <c r="AR313" s="805">
        <f t="shared" si="151"/>
        <v>0</v>
      </c>
      <c r="AS313" s="805">
        <f t="shared" si="151"/>
        <v>0</v>
      </c>
      <c r="AT313" s="805">
        <f t="shared" si="151"/>
        <v>0</v>
      </c>
      <c r="AU313" s="805">
        <f t="shared" si="151"/>
        <v>0</v>
      </c>
      <c r="AV313" s="805">
        <f t="shared" si="151"/>
        <v>0</v>
      </c>
      <c r="AW313" s="805">
        <f t="shared" si="151"/>
        <v>0</v>
      </c>
      <c r="AX313" s="805">
        <f t="shared" si="151"/>
        <v>0</v>
      </c>
      <c r="AY313" s="805">
        <f t="shared" si="151"/>
        <v>0</v>
      </c>
      <c r="AZ313" s="805">
        <f t="shared" si="151"/>
        <v>0</v>
      </c>
      <c r="BA313" s="805">
        <f t="shared" si="151"/>
        <v>0</v>
      </c>
      <c r="BB313" s="805">
        <f t="shared" si="151"/>
        <v>0</v>
      </c>
      <c r="BC313" s="805">
        <f t="shared" si="151"/>
        <v>0</v>
      </c>
      <c r="BD313" s="805">
        <f t="shared" si="151"/>
        <v>0</v>
      </c>
      <c r="BE313" s="805">
        <f t="shared" si="151"/>
        <v>0</v>
      </c>
      <c r="BF313" s="805">
        <f t="shared" si="151"/>
        <v>0</v>
      </c>
      <c r="BG313" s="805">
        <f t="shared" si="151"/>
        <v>0</v>
      </c>
      <c r="BH313" s="805">
        <f t="shared" si="151"/>
        <v>0</v>
      </c>
      <c r="BI313" s="805">
        <f t="shared" si="151"/>
        <v>0</v>
      </c>
      <c r="BJ313" s="805">
        <f t="shared" si="151"/>
        <v>0</v>
      </c>
      <c r="BK313" s="805">
        <f t="shared" si="151"/>
        <v>0</v>
      </c>
      <c r="BL313" s="805">
        <f t="shared" si="151"/>
        <v>0</v>
      </c>
      <c r="BM313" s="805">
        <f t="shared" si="151"/>
        <v>0</v>
      </c>
      <c r="BN313" s="805">
        <f t="shared" si="151"/>
        <v>0</v>
      </c>
      <c r="BO313" s="805">
        <f t="shared" si="151"/>
        <v>0</v>
      </c>
      <c r="BP313" s="805">
        <f t="shared" si="151"/>
        <v>0</v>
      </c>
      <c r="BQ313" s="805">
        <f t="shared" si="151"/>
        <v>0</v>
      </c>
      <c r="BR313" s="805">
        <f t="shared" si="151"/>
        <v>0</v>
      </c>
      <c r="BS313" s="805">
        <f t="shared" ref="BS313:CI313" si="152">BS312+SUM(BS305:BS308)</f>
        <v>0</v>
      </c>
      <c r="BT313" s="805">
        <f t="shared" si="152"/>
        <v>0</v>
      </c>
      <c r="BU313" s="805">
        <f t="shared" si="152"/>
        <v>0</v>
      </c>
      <c r="BV313" s="805">
        <f t="shared" si="152"/>
        <v>0</v>
      </c>
      <c r="BW313" s="805">
        <f t="shared" si="152"/>
        <v>0</v>
      </c>
      <c r="BX313" s="805">
        <f t="shared" si="152"/>
        <v>0</v>
      </c>
      <c r="BY313" s="805">
        <f t="shared" si="152"/>
        <v>0</v>
      </c>
      <c r="BZ313" s="805">
        <f t="shared" si="152"/>
        <v>0</v>
      </c>
      <c r="CA313" s="805">
        <f t="shared" si="152"/>
        <v>0</v>
      </c>
      <c r="CB313" s="805">
        <f t="shared" si="152"/>
        <v>0</v>
      </c>
      <c r="CC313" s="805">
        <f t="shared" si="152"/>
        <v>0</v>
      </c>
      <c r="CD313" s="805">
        <f t="shared" si="152"/>
        <v>0</v>
      </c>
      <c r="CE313" s="805">
        <f t="shared" si="152"/>
        <v>0</v>
      </c>
      <c r="CF313" s="805">
        <f t="shared" si="152"/>
        <v>0</v>
      </c>
      <c r="CG313" s="805">
        <f t="shared" si="152"/>
        <v>0</v>
      </c>
      <c r="CH313" s="805">
        <f t="shared" si="152"/>
        <v>0</v>
      </c>
      <c r="CI313" s="805">
        <f t="shared" si="152"/>
        <v>0</v>
      </c>
      <c r="CK313" s="1404"/>
    </row>
    <row r="314" spans="2:89">
      <c r="B314" s="1024" t="s">
        <v>611</v>
      </c>
      <c r="C314" s="1025" t="s">
        <v>399</v>
      </c>
      <c r="D314" s="1026" t="s">
        <v>612</v>
      </c>
      <c r="E314" s="1027" t="s">
        <v>146</v>
      </c>
      <c r="F314" s="1028">
        <v>2</v>
      </c>
      <c r="G314" s="811">
        <f t="shared" ref="G314:BR314" si="153">G224+G288</f>
        <v>0</v>
      </c>
      <c r="H314" s="811">
        <f t="shared" si="153"/>
        <v>0</v>
      </c>
      <c r="I314" s="811">
        <f t="shared" si="153"/>
        <v>0</v>
      </c>
      <c r="J314" s="811">
        <f t="shared" si="153"/>
        <v>0</v>
      </c>
      <c r="K314" s="811">
        <f t="shared" si="153"/>
        <v>0</v>
      </c>
      <c r="L314" s="811">
        <f t="shared" si="153"/>
        <v>0</v>
      </c>
      <c r="M314" s="812">
        <f t="shared" si="153"/>
        <v>0</v>
      </c>
      <c r="N314" s="812">
        <f t="shared" si="153"/>
        <v>0</v>
      </c>
      <c r="O314" s="812">
        <f t="shared" si="153"/>
        <v>0</v>
      </c>
      <c r="P314" s="812">
        <f t="shared" si="153"/>
        <v>0</v>
      </c>
      <c r="Q314" s="812">
        <f t="shared" si="153"/>
        <v>0</v>
      </c>
      <c r="R314" s="812">
        <f t="shared" si="153"/>
        <v>0</v>
      </c>
      <c r="S314" s="812">
        <f t="shared" si="153"/>
        <v>0</v>
      </c>
      <c r="T314" s="812">
        <f t="shared" si="153"/>
        <v>0</v>
      </c>
      <c r="U314" s="812">
        <f t="shared" si="153"/>
        <v>0</v>
      </c>
      <c r="V314" s="812">
        <f t="shared" si="153"/>
        <v>0</v>
      </c>
      <c r="W314" s="812">
        <f t="shared" si="153"/>
        <v>0</v>
      </c>
      <c r="X314" s="812">
        <f t="shared" si="153"/>
        <v>0</v>
      </c>
      <c r="Y314" s="812">
        <f t="shared" si="153"/>
        <v>0</v>
      </c>
      <c r="Z314" s="812">
        <f t="shared" si="153"/>
        <v>0</v>
      </c>
      <c r="AA314" s="812">
        <f t="shared" si="153"/>
        <v>0</v>
      </c>
      <c r="AB314" s="812">
        <f t="shared" si="153"/>
        <v>0</v>
      </c>
      <c r="AC314" s="812">
        <f t="shared" si="153"/>
        <v>0</v>
      </c>
      <c r="AD314" s="812">
        <f t="shared" si="153"/>
        <v>0</v>
      </c>
      <c r="AE314" s="812">
        <f t="shared" si="153"/>
        <v>0</v>
      </c>
      <c r="AF314" s="812">
        <f t="shared" si="153"/>
        <v>0</v>
      </c>
      <c r="AG314" s="812">
        <f t="shared" si="153"/>
        <v>0</v>
      </c>
      <c r="AH314" s="812">
        <f t="shared" si="153"/>
        <v>0</v>
      </c>
      <c r="AI314" s="812">
        <f t="shared" si="153"/>
        <v>0</v>
      </c>
      <c r="AJ314" s="812">
        <f t="shared" si="153"/>
        <v>0</v>
      </c>
      <c r="AK314" s="812">
        <f t="shared" si="153"/>
        <v>0</v>
      </c>
      <c r="AL314" s="812">
        <f t="shared" si="153"/>
        <v>0</v>
      </c>
      <c r="AM314" s="812">
        <f t="shared" si="153"/>
        <v>0</v>
      </c>
      <c r="AN314" s="812">
        <f t="shared" si="153"/>
        <v>0</v>
      </c>
      <c r="AO314" s="812">
        <f t="shared" si="153"/>
        <v>0</v>
      </c>
      <c r="AP314" s="812">
        <f t="shared" si="153"/>
        <v>0</v>
      </c>
      <c r="AQ314" s="812">
        <f t="shared" si="153"/>
        <v>0</v>
      </c>
      <c r="AR314" s="812">
        <f t="shared" si="153"/>
        <v>0</v>
      </c>
      <c r="AS314" s="812">
        <f t="shared" si="153"/>
        <v>0</v>
      </c>
      <c r="AT314" s="812">
        <f t="shared" si="153"/>
        <v>0</v>
      </c>
      <c r="AU314" s="812">
        <f t="shared" si="153"/>
        <v>0</v>
      </c>
      <c r="AV314" s="812">
        <f t="shared" si="153"/>
        <v>0</v>
      </c>
      <c r="AW314" s="812">
        <f t="shared" si="153"/>
        <v>0</v>
      </c>
      <c r="AX314" s="812">
        <f t="shared" si="153"/>
        <v>0</v>
      </c>
      <c r="AY314" s="812">
        <f t="shared" si="153"/>
        <v>0</v>
      </c>
      <c r="AZ314" s="812">
        <f t="shared" si="153"/>
        <v>0</v>
      </c>
      <c r="BA314" s="812">
        <f t="shared" si="153"/>
        <v>0</v>
      </c>
      <c r="BB314" s="812">
        <f t="shared" si="153"/>
        <v>0</v>
      </c>
      <c r="BC314" s="812">
        <f t="shared" si="153"/>
        <v>0</v>
      </c>
      <c r="BD314" s="812">
        <f t="shared" si="153"/>
        <v>0</v>
      </c>
      <c r="BE314" s="812">
        <f t="shared" si="153"/>
        <v>0</v>
      </c>
      <c r="BF314" s="812">
        <f t="shared" si="153"/>
        <v>0</v>
      </c>
      <c r="BG314" s="812">
        <f t="shared" si="153"/>
        <v>0</v>
      </c>
      <c r="BH314" s="812">
        <f t="shared" si="153"/>
        <v>0</v>
      </c>
      <c r="BI314" s="812">
        <f t="shared" si="153"/>
        <v>0</v>
      </c>
      <c r="BJ314" s="812">
        <f t="shared" si="153"/>
        <v>0</v>
      </c>
      <c r="BK314" s="812">
        <f t="shared" si="153"/>
        <v>0</v>
      </c>
      <c r="BL314" s="812">
        <f t="shared" si="153"/>
        <v>0</v>
      </c>
      <c r="BM314" s="812">
        <f t="shared" si="153"/>
        <v>0</v>
      </c>
      <c r="BN314" s="812">
        <f t="shared" si="153"/>
        <v>0</v>
      </c>
      <c r="BO314" s="812">
        <f t="shared" si="153"/>
        <v>0</v>
      </c>
      <c r="BP314" s="812">
        <f t="shared" si="153"/>
        <v>0</v>
      </c>
      <c r="BQ314" s="812">
        <f t="shared" si="153"/>
        <v>0</v>
      </c>
      <c r="BR314" s="812">
        <f t="shared" si="153"/>
        <v>0</v>
      </c>
      <c r="BS314" s="812">
        <f t="shared" ref="BS314:CI314" si="154">BS224+BS288</f>
        <v>0</v>
      </c>
      <c r="BT314" s="812">
        <f t="shared" si="154"/>
        <v>0</v>
      </c>
      <c r="BU314" s="812">
        <f t="shared" si="154"/>
        <v>0</v>
      </c>
      <c r="BV314" s="812">
        <f t="shared" si="154"/>
        <v>0</v>
      </c>
      <c r="BW314" s="812">
        <f t="shared" si="154"/>
        <v>0</v>
      </c>
      <c r="BX314" s="812">
        <f t="shared" si="154"/>
        <v>0</v>
      </c>
      <c r="BY314" s="812">
        <f t="shared" si="154"/>
        <v>0</v>
      </c>
      <c r="BZ314" s="812">
        <f t="shared" si="154"/>
        <v>0</v>
      </c>
      <c r="CA314" s="812">
        <f t="shared" si="154"/>
        <v>0</v>
      </c>
      <c r="CB314" s="812">
        <f t="shared" si="154"/>
        <v>0</v>
      </c>
      <c r="CC314" s="812">
        <f t="shared" si="154"/>
        <v>0</v>
      </c>
      <c r="CD314" s="812">
        <f t="shared" si="154"/>
        <v>0</v>
      </c>
      <c r="CE314" s="812">
        <f t="shared" si="154"/>
        <v>0</v>
      </c>
      <c r="CF314" s="812">
        <f t="shared" si="154"/>
        <v>0</v>
      </c>
      <c r="CG314" s="812">
        <f t="shared" si="154"/>
        <v>0</v>
      </c>
      <c r="CH314" s="812">
        <f t="shared" si="154"/>
        <v>0</v>
      </c>
      <c r="CI314" s="813">
        <f t="shared" si="154"/>
        <v>0</v>
      </c>
      <c r="CK314" s="1404"/>
    </row>
    <row r="315" spans="2:89">
      <c r="B315" s="1029" t="s">
        <v>613</v>
      </c>
      <c r="C315" s="1030" t="s">
        <v>614</v>
      </c>
      <c r="D315" s="1031" t="s">
        <v>79</v>
      </c>
      <c r="E315" s="1032" t="s">
        <v>146</v>
      </c>
      <c r="F315" s="1033">
        <v>2</v>
      </c>
      <c r="G315" s="602"/>
      <c r="H315" s="602"/>
      <c r="I315" s="602"/>
      <c r="J315" s="602"/>
      <c r="K315" s="602"/>
      <c r="L315" s="602"/>
      <c r="M315" s="603"/>
      <c r="N315" s="603"/>
      <c r="O315" s="603"/>
      <c r="P315" s="603"/>
      <c r="Q315" s="603"/>
      <c r="R315" s="603"/>
      <c r="S315" s="603"/>
      <c r="T315" s="603"/>
      <c r="U315" s="603"/>
      <c r="V315" s="603"/>
      <c r="W315" s="603"/>
      <c r="X315" s="603"/>
      <c r="Y315" s="603"/>
      <c r="Z315" s="603"/>
      <c r="AA315" s="603"/>
      <c r="AB315" s="603"/>
      <c r="AC315" s="603"/>
      <c r="AD315" s="603"/>
      <c r="AE315" s="603"/>
      <c r="AF315" s="603"/>
      <c r="AG315" s="603"/>
      <c r="AH315" s="603"/>
      <c r="AI315" s="603"/>
      <c r="AJ315" s="603"/>
      <c r="AK315" s="603"/>
      <c r="AL315" s="603"/>
      <c r="AM315" s="603"/>
      <c r="AN315" s="603"/>
      <c r="AO315" s="603"/>
      <c r="AP315" s="603"/>
      <c r="AQ315" s="603"/>
      <c r="AR315" s="603"/>
      <c r="AS315" s="603"/>
      <c r="AT315" s="603"/>
      <c r="AU315" s="603"/>
      <c r="AV315" s="603"/>
      <c r="AW315" s="603"/>
      <c r="AX315" s="603"/>
      <c r="AY315" s="603"/>
      <c r="AZ315" s="603"/>
      <c r="BA315" s="603"/>
      <c r="BB315" s="603"/>
      <c r="BC315" s="603"/>
      <c r="BD315" s="603"/>
      <c r="BE315" s="603"/>
      <c r="BF315" s="603"/>
      <c r="BG315" s="603"/>
      <c r="BH315" s="603"/>
      <c r="BI315" s="603"/>
      <c r="BJ315" s="603"/>
      <c r="BK315" s="603"/>
      <c r="BL315" s="603"/>
      <c r="BM315" s="603"/>
      <c r="BN315" s="603"/>
      <c r="BO315" s="603"/>
      <c r="BP315" s="603"/>
      <c r="BQ315" s="603"/>
      <c r="BR315" s="603"/>
      <c r="BS315" s="603"/>
      <c r="BT315" s="603"/>
      <c r="BU315" s="603"/>
      <c r="BV315" s="603"/>
      <c r="BW315" s="603"/>
      <c r="BX315" s="603"/>
      <c r="BY315" s="603"/>
      <c r="BZ315" s="603"/>
      <c r="CA315" s="603"/>
      <c r="CB315" s="603"/>
      <c r="CC315" s="603"/>
      <c r="CD315" s="603"/>
      <c r="CE315" s="603"/>
      <c r="CF315" s="603"/>
      <c r="CG315" s="603"/>
      <c r="CH315" s="603"/>
      <c r="CI315" s="604"/>
      <c r="CK315" s="1404"/>
    </row>
    <row r="316" spans="2:89">
      <c r="B316" s="1029" t="s">
        <v>615</v>
      </c>
      <c r="C316" s="1030" t="s">
        <v>403</v>
      </c>
      <c r="D316" s="1031" t="s">
        <v>616</v>
      </c>
      <c r="E316" s="1032" t="s">
        <v>146</v>
      </c>
      <c r="F316" s="1033">
        <v>2</v>
      </c>
      <c r="G316" s="633">
        <f t="shared" ref="G316:BR318" si="155">G226+G289</f>
        <v>0</v>
      </c>
      <c r="H316" s="633">
        <f t="shared" si="155"/>
        <v>0</v>
      </c>
      <c r="I316" s="633">
        <f t="shared" si="155"/>
        <v>0</v>
      </c>
      <c r="J316" s="633">
        <f t="shared" si="155"/>
        <v>0</v>
      </c>
      <c r="K316" s="633">
        <f t="shared" si="155"/>
        <v>0</v>
      </c>
      <c r="L316" s="633">
        <f t="shared" si="155"/>
        <v>0</v>
      </c>
      <c r="M316" s="794">
        <f t="shared" si="155"/>
        <v>0</v>
      </c>
      <c r="N316" s="794">
        <f t="shared" si="155"/>
        <v>0</v>
      </c>
      <c r="O316" s="794">
        <f t="shared" si="155"/>
        <v>0</v>
      </c>
      <c r="P316" s="794">
        <f t="shared" si="155"/>
        <v>0</v>
      </c>
      <c r="Q316" s="794">
        <f t="shared" si="155"/>
        <v>0</v>
      </c>
      <c r="R316" s="794">
        <f t="shared" si="155"/>
        <v>0</v>
      </c>
      <c r="S316" s="794">
        <f t="shared" si="155"/>
        <v>0</v>
      </c>
      <c r="T316" s="794">
        <f t="shared" si="155"/>
        <v>0</v>
      </c>
      <c r="U316" s="794">
        <f t="shared" si="155"/>
        <v>0</v>
      </c>
      <c r="V316" s="794">
        <f t="shared" si="155"/>
        <v>0</v>
      </c>
      <c r="W316" s="794">
        <f t="shared" si="155"/>
        <v>0</v>
      </c>
      <c r="X316" s="794">
        <f t="shared" si="155"/>
        <v>0</v>
      </c>
      <c r="Y316" s="794">
        <f t="shared" si="155"/>
        <v>0</v>
      </c>
      <c r="Z316" s="794">
        <f t="shared" si="155"/>
        <v>0</v>
      </c>
      <c r="AA316" s="794">
        <f t="shared" si="155"/>
        <v>0</v>
      </c>
      <c r="AB316" s="794">
        <f t="shared" si="155"/>
        <v>0</v>
      </c>
      <c r="AC316" s="794">
        <f t="shared" si="155"/>
        <v>0</v>
      </c>
      <c r="AD316" s="794">
        <f t="shared" si="155"/>
        <v>0</v>
      </c>
      <c r="AE316" s="794">
        <f t="shared" si="155"/>
        <v>0</v>
      </c>
      <c r="AF316" s="794">
        <f t="shared" si="155"/>
        <v>0</v>
      </c>
      <c r="AG316" s="794">
        <f t="shared" si="155"/>
        <v>0</v>
      </c>
      <c r="AH316" s="794">
        <f t="shared" si="155"/>
        <v>0</v>
      </c>
      <c r="AI316" s="794">
        <f t="shared" si="155"/>
        <v>0</v>
      </c>
      <c r="AJ316" s="794">
        <f t="shared" si="155"/>
        <v>0</v>
      </c>
      <c r="AK316" s="794">
        <f t="shared" si="155"/>
        <v>0</v>
      </c>
      <c r="AL316" s="794">
        <f t="shared" si="155"/>
        <v>0</v>
      </c>
      <c r="AM316" s="794">
        <f t="shared" si="155"/>
        <v>0</v>
      </c>
      <c r="AN316" s="794">
        <f t="shared" si="155"/>
        <v>0</v>
      </c>
      <c r="AO316" s="794">
        <f t="shared" si="155"/>
        <v>0</v>
      </c>
      <c r="AP316" s="794">
        <f t="shared" si="155"/>
        <v>0</v>
      </c>
      <c r="AQ316" s="794">
        <f t="shared" si="155"/>
        <v>0</v>
      </c>
      <c r="AR316" s="794">
        <f t="shared" si="155"/>
        <v>0</v>
      </c>
      <c r="AS316" s="794">
        <f t="shared" si="155"/>
        <v>0</v>
      </c>
      <c r="AT316" s="794">
        <f t="shared" si="155"/>
        <v>0</v>
      </c>
      <c r="AU316" s="794">
        <f t="shared" si="155"/>
        <v>0</v>
      </c>
      <c r="AV316" s="794">
        <f t="shared" si="155"/>
        <v>0</v>
      </c>
      <c r="AW316" s="794">
        <f t="shared" si="155"/>
        <v>0</v>
      </c>
      <c r="AX316" s="794">
        <f t="shared" si="155"/>
        <v>0</v>
      </c>
      <c r="AY316" s="794">
        <f t="shared" si="155"/>
        <v>0</v>
      </c>
      <c r="AZ316" s="794">
        <f t="shared" si="155"/>
        <v>0</v>
      </c>
      <c r="BA316" s="794">
        <f t="shared" si="155"/>
        <v>0</v>
      </c>
      <c r="BB316" s="794">
        <f t="shared" si="155"/>
        <v>0</v>
      </c>
      <c r="BC316" s="794">
        <f t="shared" si="155"/>
        <v>0</v>
      </c>
      <c r="BD316" s="794">
        <f t="shared" si="155"/>
        <v>0</v>
      </c>
      <c r="BE316" s="794">
        <f t="shared" si="155"/>
        <v>0</v>
      </c>
      <c r="BF316" s="794">
        <f t="shared" si="155"/>
        <v>0</v>
      </c>
      <c r="BG316" s="794">
        <f t="shared" si="155"/>
        <v>0</v>
      </c>
      <c r="BH316" s="794">
        <f t="shared" si="155"/>
        <v>0</v>
      </c>
      <c r="BI316" s="794">
        <f t="shared" si="155"/>
        <v>0</v>
      </c>
      <c r="BJ316" s="794">
        <f t="shared" si="155"/>
        <v>0</v>
      </c>
      <c r="BK316" s="794">
        <f t="shared" si="155"/>
        <v>0</v>
      </c>
      <c r="BL316" s="794">
        <f t="shared" si="155"/>
        <v>0</v>
      </c>
      <c r="BM316" s="794">
        <f t="shared" si="155"/>
        <v>0</v>
      </c>
      <c r="BN316" s="794">
        <f t="shared" si="155"/>
        <v>0</v>
      </c>
      <c r="BO316" s="794">
        <f t="shared" si="155"/>
        <v>0</v>
      </c>
      <c r="BP316" s="794">
        <f t="shared" si="155"/>
        <v>0</v>
      </c>
      <c r="BQ316" s="794">
        <f t="shared" si="155"/>
        <v>0</v>
      </c>
      <c r="BR316" s="794">
        <f t="shared" si="155"/>
        <v>0</v>
      </c>
      <c r="BS316" s="794">
        <f t="shared" ref="BS316:CI318" si="156">BS226+BS289</f>
        <v>0</v>
      </c>
      <c r="BT316" s="794">
        <f t="shared" si="156"/>
        <v>0</v>
      </c>
      <c r="BU316" s="794">
        <f t="shared" si="156"/>
        <v>0</v>
      </c>
      <c r="BV316" s="794">
        <f t="shared" si="156"/>
        <v>0</v>
      </c>
      <c r="BW316" s="794">
        <f t="shared" si="156"/>
        <v>0</v>
      </c>
      <c r="BX316" s="794">
        <f t="shared" si="156"/>
        <v>0</v>
      </c>
      <c r="BY316" s="794">
        <f t="shared" si="156"/>
        <v>0</v>
      </c>
      <c r="BZ316" s="794">
        <f t="shared" si="156"/>
        <v>0</v>
      </c>
      <c r="CA316" s="794">
        <f t="shared" si="156"/>
        <v>0</v>
      </c>
      <c r="CB316" s="794">
        <f t="shared" si="156"/>
        <v>0</v>
      </c>
      <c r="CC316" s="794">
        <f t="shared" si="156"/>
        <v>0</v>
      </c>
      <c r="CD316" s="794">
        <f t="shared" si="156"/>
        <v>0</v>
      </c>
      <c r="CE316" s="794">
        <f t="shared" si="156"/>
        <v>0</v>
      </c>
      <c r="CF316" s="794">
        <f t="shared" si="156"/>
        <v>0</v>
      </c>
      <c r="CG316" s="794">
        <f t="shared" si="156"/>
        <v>0</v>
      </c>
      <c r="CH316" s="794">
        <f t="shared" si="156"/>
        <v>0</v>
      </c>
      <c r="CI316" s="795">
        <f t="shared" si="156"/>
        <v>0</v>
      </c>
      <c r="CK316" s="1404"/>
    </row>
    <row r="317" spans="2:89">
      <c r="B317" s="1029" t="s">
        <v>617</v>
      </c>
      <c r="C317" s="1030" t="s">
        <v>405</v>
      </c>
      <c r="D317" s="1031" t="s">
        <v>618</v>
      </c>
      <c r="E317" s="1032" t="s">
        <v>146</v>
      </c>
      <c r="F317" s="1033">
        <v>2</v>
      </c>
      <c r="G317" s="633">
        <f t="shared" si="155"/>
        <v>0</v>
      </c>
      <c r="H317" s="633">
        <f t="shared" si="155"/>
        <v>0</v>
      </c>
      <c r="I317" s="633">
        <f t="shared" si="155"/>
        <v>0</v>
      </c>
      <c r="J317" s="633">
        <f t="shared" si="155"/>
        <v>0</v>
      </c>
      <c r="K317" s="633">
        <f t="shared" si="155"/>
        <v>0</v>
      </c>
      <c r="L317" s="633">
        <f t="shared" si="155"/>
        <v>0</v>
      </c>
      <c r="M317" s="794">
        <f t="shared" si="155"/>
        <v>0</v>
      </c>
      <c r="N317" s="794">
        <f t="shared" si="155"/>
        <v>0</v>
      </c>
      <c r="O317" s="794">
        <f t="shared" si="155"/>
        <v>0</v>
      </c>
      <c r="P317" s="794">
        <f t="shared" si="155"/>
        <v>0</v>
      </c>
      <c r="Q317" s="794">
        <f t="shared" si="155"/>
        <v>0</v>
      </c>
      <c r="R317" s="794">
        <f t="shared" si="155"/>
        <v>0</v>
      </c>
      <c r="S317" s="794">
        <f t="shared" si="155"/>
        <v>0</v>
      </c>
      <c r="T317" s="794">
        <f t="shared" si="155"/>
        <v>0</v>
      </c>
      <c r="U317" s="794">
        <f t="shared" si="155"/>
        <v>0</v>
      </c>
      <c r="V317" s="794">
        <f t="shared" si="155"/>
        <v>0</v>
      </c>
      <c r="W317" s="794">
        <f t="shared" si="155"/>
        <v>0</v>
      </c>
      <c r="X317" s="794">
        <f t="shared" si="155"/>
        <v>0</v>
      </c>
      <c r="Y317" s="794">
        <f t="shared" si="155"/>
        <v>0</v>
      </c>
      <c r="Z317" s="794">
        <f t="shared" si="155"/>
        <v>0</v>
      </c>
      <c r="AA317" s="794">
        <f t="shared" si="155"/>
        <v>0</v>
      </c>
      <c r="AB317" s="794">
        <f t="shared" si="155"/>
        <v>0</v>
      </c>
      <c r="AC317" s="794">
        <f t="shared" si="155"/>
        <v>0</v>
      </c>
      <c r="AD317" s="794">
        <f t="shared" si="155"/>
        <v>0</v>
      </c>
      <c r="AE317" s="794">
        <f t="shared" si="155"/>
        <v>0</v>
      </c>
      <c r="AF317" s="794">
        <f t="shared" si="155"/>
        <v>0</v>
      </c>
      <c r="AG317" s="794">
        <f t="shared" si="155"/>
        <v>0</v>
      </c>
      <c r="AH317" s="794">
        <f t="shared" si="155"/>
        <v>0</v>
      </c>
      <c r="AI317" s="794">
        <f t="shared" si="155"/>
        <v>0</v>
      </c>
      <c r="AJ317" s="794">
        <f t="shared" si="155"/>
        <v>0</v>
      </c>
      <c r="AK317" s="794">
        <f t="shared" si="155"/>
        <v>0</v>
      </c>
      <c r="AL317" s="794">
        <f t="shared" si="155"/>
        <v>0</v>
      </c>
      <c r="AM317" s="794">
        <f t="shared" si="155"/>
        <v>0</v>
      </c>
      <c r="AN317" s="794">
        <f t="shared" si="155"/>
        <v>0</v>
      </c>
      <c r="AO317" s="794">
        <f t="shared" si="155"/>
        <v>0</v>
      </c>
      <c r="AP317" s="794">
        <f t="shared" si="155"/>
        <v>0</v>
      </c>
      <c r="AQ317" s="794">
        <f t="shared" si="155"/>
        <v>0</v>
      </c>
      <c r="AR317" s="794">
        <f t="shared" si="155"/>
        <v>0</v>
      </c>
      <c r="AS317" s="794">
        <f t="shared" si="155"/>
        <v>0</v>
      </c>
      <c r="AT317" s="794">
        <f t="shared" si="155"/>
        <v>0</v>
      </c>
      <c r="AU317" s="794">
        <f t="shared" si="155"/>
        <v>0</v>
      </c>
      <c r="AV317" s="794">
        <f t="shared" si="155"/>
        <v>0</v>
      </c>
      <c r="AW317" s="794">
        <f t="shared" si="155"/>
        <v>0</v>
      </c>
      <c r="AX317" s="794">
        <f t="shared" si="155"/>
        <v>0</v>
      </c>
      <c r="AY317" s="794">
        <f t="shared" si="155"/>
        <v>0</v>
      </c>
      <c r="AZ317" s="794">
        <f t="shared" si="155"/>
        <v>0</v>
      </c>
      <c r="BA317" s="794">
        <f t="shared" si="155"/>
        <v>0</v>
      </c>
      <c r="BB317" s="794">
        <f t="shared" si="155"/>
        <v>0</v>
      </c>
      <c r="BC317" s="794">
        <f t="shared" si="155"/>
        <v>0</v>
      </c>
      <c r="BD317" s="794">
        <f t="shared" si="155"/>
        <v>0</v>
      </c>
      <c r="BE317" s="794">
        <f t="shared" si="155"/>
        <v>0</v>
      </c>
      <c r="BF317" s="794">
        <f t="shared" si="155"/>
        <v>0</v>
      </c>
      <c r="BG317" s="794">
        <f t="shared" si="155"/>
        <v>0</v>
      </c>
      <c r="BH317" s="794">
        <f t="shared" si="155"/>
        <v>0</v>
      </c>
      <c r="BI317" s="794">
        <f t="shared" si="155"/>
        <v>0</v>
      </c>
      <c r="BJ317" s="794">
        <f t="shared" si="155"/>
        <v>0</v>
      </c>
      <c r="BK317" s="794">
        <f t="shared" si="155"/>
        <v>0</v>
      </c>
      <c r="BL317" s="794">
        <f t="shared" si="155"/>
        <v>0</v>
      </c>
      <c r="BM317" s="794">
        <f t="shared" si="155"/>
        <v>0</v>
      </c>
      <c r="BN317" s="794">
        <f t="shared" si="155"/>
        <v>0</v>
      </c>
      <c r="BO317" s="794">
        <f t="shared" si="155"/>
        <v>0</v>
      </c>
      <c r="BP317" s="794">
        <f t="shared" si="155"/>
        <v>0</v>
      </c>
      <c r="BQ317" s="794">
        <f t="shared" si="155"/>
        <v>0</v>
      </c>
      <c r="BR317" s="794">
        <f t="shared" si="155"/>
        <v>0</v>
      </c>
      <c r="BS317" s="794">
        <f t="shared" si="156"/>
        <v>0</v>
      </c>
      <c r="BT317" s="794">
        <f t="shared" si="156"/>
        <v>0</v>
      </c>
      <c r="BU317" s="794">
        <f t="shared" si="156"/>
        <v>0</v>
      </c>
      <c r="BV317" s="794">
        <f t="shared" si="156"/>
        <v>0</v>
      </c>
      <c r="BW317" s="794">
        <f t="shared" si="156"/>
        <v>0</v>
      </c>
      <c r="BX317" s="794">
        <f t="shared" si="156"/>
        <v>0</v>
      </c>
      <c r="BY317" s="794">
        <f t="shared" si="156"/>
        <v>0</v>
      </c>
      <c r="BZ317" s="794">
        <f t="shared" si="156"/>
        <v>0</v>
      </c>
      <c r="CA317" s="794">
        <f t="shared" si="156"/>
        <v>0</v>
      </c>
      <c r="CB317" s="794">
        <f t="shared" si="156"/>
        <v>0</v>
      </c>
      <c r="CC317" s="794">
        <f t="shared" si="156"/>
        <v>0</v>
      </c>
      <c r="CD317" s="794">
        <f t="shared" si="156"/>
        <v>0</v>
      </c>
      <c r="CE317" s="794">
        <f t="shared" si="156"/>
        <v>0</v>
      </c>
      <c r="CF317" s="794">
        <f t="shared" si="156"/>
        <v>0</v>
      </c>
      <c r="CG317" s="794">
        <f t="shared" si="156"/>
        <v>0</v>
      </c>
      <c r="CH317" s="794">
        <f t="shared" si="156"/>
        <v>0</v>
      </c>
      <c r="CI317" s="795">
        <f t="shared" si="156"/>
        <v>0</v>
      </c>
      <c r="CK317" s="1404"/>
    </row>
    <row r="318" spans="2:89">
      <c r="B318" s="1029" t="s">
        <v>619</v>
      </c>
      <c r="C318" s="1030" t="s">
        <v>407</v>
      </c>
      <c r="D318" s="1031" t="s">
        <v>620</v>
      </c>
      <c r="E318" s="1032" t="s">
        <v>146</v>
      </c>
      <c r="F318" s="1033">
        <v>2</v>
      </c>
      <c r="G318" s="633">
        <f t="shared" si="155"/>
        <v>0</v>
      </c>
      <c r="H318" s="633">
        <f t="shared" si="155"/>
        <v>0</v>
      </c>
      <c r="I318" s="633">
        <f t="shared" si="155"/>
        <v>0</v>
      </c>
      <c r="J318" s="633">
        <f t="shared" si="155"/>
        <v>0</v>
      </c>
      <c r="K318" s="633">
        <f t="shared" si="155"/>
        <v>0</v>
      </c>
      <c r="L318" s="633">
        <f t="shared" si="155"/>
        <v>0</v>
      </c>
      <c r="M318" s="794">
        <f t="shared" si="155"/>
        <v>0</v>
      </c>
      <c r="N318" s="794">
        <f t="shared" si="155"/>
        <v>0</v>
      </c>
      <c r="O318" s="794">
        <f t="shared" si="155"/>
        <v>0</v>
      </c>
      <c r="P318" s="794">
        <f t="shared" si="155"/>
        <v>0</v>
      </c>
      <c r="Q318" s="794">
        <f t="shared" si="155"/>
        <v>0</v>
      </c>
      <c r="R318" s="794">
        <f t="shared" si="155"/>
        <v>0</v>
      </c>
      <c r="S318" s="794">
        <f t="shared" si="155"/>
        <v>0</v>
      </c>
      <c r="T318" s="794">
        <f t="shared" si="155"/>
        <v>0</v>
      </c>
      <c r="U318" s="794">
        <f t="shared" si="155"/>
        <v>0</v>
      </c>
      <c r="V318" s="794">
        <f t="shared" si="155"/>
        <v>0</v>
      </c>
      <c r="W318" s="794">
        <f t="shared" si="155"/>
        <v>0</v>
      </c>
      <c r="X318" s="794">
        <f t="shared" si="155"/>
        <v>0</v>
      </c>
      <c r="Y318" s="794">
        <f t="shared" si="155"/>
        <v>0</v>
      </c>
      <c r="Z318" s="794">
        <f t="shared" si="155"/>
        <v>0</v>
      </c>
      <c r="AA318" s="794">
        <f t="shared" si="155"/>
        <v>0</v>
      </c>
      <c r="AB318" s="794">
        <f t="shared" si="155"/>
        <v>0</v>
      </c>
      <c r="AC318" s="794">
        <f t="shared" si="155"/>
        <v>0</v>
      </c>
      <c r="AD318" s="794">
        <f t="shared" si="155"/>
        <v>0</v>
      </c>
      <c r="AE318" s="794">
        <f t="shared" si="155"/>
        <v>0</v>
      </c>
      <c r="AF318" s="794">
        <f t="shared" si="155"/>
        <v>0</v>
      </c>
      <c r="AG318" s="794">
        <f t="shared" si="155"/>
        <v>0</v>
      </c>
      <c r="AH318" s="794">
        <f t="shared" si="155"/>
        <v>0</v>
      </c>
      <c r="AI318" s="794">
        <f t="shared" si="155"/>
        <v>0</v>
      </c>
      <c r="AJ318" s="794">
        <f t="shared" si="155"/>
        <v>0</v>
      </c>
      <c r="AK318" s="794">
        <f t="shared" si="155"/>
        <v>0</v>
      </c>
      <c r="AL318" s="794">
        <f t="shared" si="155"/>
        <v>0</v>
      </c>
      <c r="AM318" s="794">
        <f t="shared" si="155"/>
        <v>0</v>
      </c>
      <c r="AN318" s="794">
        <f t="shared" si="155"/>
        <v>0</v>
      </c>
      <c r="AO318" s="794">
        <f t="shared" si="155"/>
        <v>0</v>
      </c>
      <c r="AP318" s="794">
        <f t="shared" si="155"/>
        <v>0</v>
      </c>
      <c r="AQ318" s="794">
        <f t="shared" si="155"/>
        <v>0</v>
      </c>
      <c r="AR318" s="794">
        <f t="shared" si="155"/>
        <v>0</v>
      </c>
      <c r="AS318" s="794">
        <f t="shared" si="155"/>
        <v>0</v>
      </c>
      <c r="AT318" s="794">
        <f t="shared" si="155"/>
        <v>0</v>
      </c>
      <c r="AU318" s="794">
        <f t="shared" si="155"/>
        <v>0</v>
      </c>
      <c r="AV318" s="794">
        <f t="shared" si="155"/>
        <v>0</v>
      </c>
      <c r="AW318" s="794">
        <f t="shared" si="155"/>
        <v>0</v>
      </c>
      <c r="AX318" s="794">
        <f t="shared" si="155"/>
        <v>0</v>
      </c>
      <c r="AY318" s="794">
        <f t="shared" si="155"/>
        <v>0</v>
      </c>
      <c r="AZ318" s="794">
        <f t="shared" si="155"/>
        <v>0</v>
      </c>
      <c r="BA318" s="794">
        <f t="shared" si="155"/>
        <v>0</v>
      </c>
      <c r="BB318" s="794">
        <f t="shared" si="155"/>
        <v>0</v>
      </c>
      <c r="BC318" s="794">
        <f t="shared" si="155"/>
        <v>0</v>
      </c>
      <c r="BD318" s="794">
        <f t="shared" si="155"/>
        <v>0</v>
      </c>
      <c r="BE318" s="794">
        <f t="shared" si="155"/>
        <v>0</v>
      </c>
      <c r="BF318" s="794">
        <f t="shared" si="155"/>
        <v>0</v>
      </c>
      <c r="BG318" s="794">
        <f t="shared" si="155"/>
        <v>0</v>
      </c>
      <c r="BH318" s="794">
        <f t="shared" si="155"/>
        <v>0</v>
      </c>
      <c r="BI318" s="794">
        <f t="shared" si="155"/>
        <v>0</v>
      </c>
      <c r="BJ318" s="794">
        <f t="shared" si="155"/>
        <v>0</v>
      </c>
      <c r="BK318" s="794">
        <f t="shared" si="155"/>
        <v>0</v>
      </c>
      <c r="BL318" s="794">
        <f t="shared" si="155"/>
        <v>0</v>
      </c>
      <c r="BM318" s="794">
        <f t="shared" si="155"/>
        <v>0</v>
      </c>
      <c r="BN318" s="794">
        <f t="shared" si="155"/>
        <v>0</v>
      </c>
      <c r="BO318" s="794">
        <f t="shared" si="155"/>
        <v>0</v>
      </c>
      <c r="BP318" s="794">
        <f t="shared" si="155"/>
        <v>0</v>
      </c>
      <c r="BQ318" s="794">
        <f t="shared" si="155"/>
        <v>0</v>
      </c>
      <c r="BR318" s="794">
        <f t="shared" si="155"/>
        <v>0</v>
      </c>
      <c r="BS318" s="794">
        <f t="shared" si="156"/>
        <v>0</v>
      </c>
      <c r="BT318" s="794">
        <f t="shared" si="156"/>
        <v>0</v>
      </c>
      <c r="BU318" s="794">
        <f t="shared" si="156"/>
        <v>0</v>
      </c>
      <c r="BV318" s="794">
        <f t="shared" si="156"/>
        <v>0</v>
      </c>
      <c r="BW318" s="794">
        <f t="shared" si="156"/>
        <v>0</v>
      </c>
      <c r="BX318" s="794">
        <f t="shared" si="156"/>
        <v>0</v>
      </c>
      <c r="BY318" s="794">
        <f t="shared" si="156"/>
        <v>0</v>
      </c>
      <c r="BZ318" s="794">
        <f t="shared" si="156"/>
        <v>0</v>
      </c>
      <c r="CA318" s="794">
        <f t="shared" si="156"/>
        <v>0</v>
      </c>
      <c r="CB318" s="794">
        <f t="shared" si="156"/>
        <v>0</v>
      </c>
      <c r="CC318" s="794">
        <f t="shared" si="156"/>
        <v>0</v>
      </c>
      <c r="CD318" s="794">
        <f t="shared" si="156"/>
        <v>0</v>
      </c>
      <c r="CE318" s="794">
        <f t="shared" si="156"/>
        <v>0</v>
      </c>
      <c r="CF318" s="794">
        <f t="shared" si="156"/>
        <v>0</v>
      </c>
      <c r="CG318" s="794">
        <f t="shared" si="156"/>
        <v>0</v>
      </c>
      <c r="CH318" s="794">
        <f t="shared" si="156"/>
        <v>0</v>
      </c>
      <c r="CI318" s="795">
        <f t="shared" si="156"/>
        <v>0</v>
      </c>
      <c r="CK318" s="1404"/>
    </row>
    <row r="319" spans="2:89" ht="28.5">
      <c r="B319" s="1029" t="s">
        <v>621</v>
      </c>
      <c r="C319" s="1030" t="s">
        <v>409</v>
      </c>
      <c r="D319" s="1031" t="s">
        <v>408</v>
      </c>
      <c r="E319" s="1032" t="s">
        <v>285</v>
      </c>
      <c r="F319" s="1033">
        <v>1</v>
      </c>
      <c r="G319" s="819">
        <f t="shared" ref="G319:BR319" si="157">G229</f>
        <v>0</v>
      </c>
      <c r="H319" s="819">
        <f t="shared" si="157"/>
        <v>0</v>
      </c>
      <c r="I319" s="819">
        <f t="shared" si="157"/>
        <v>0</v>
      </c>
      <c r="J319" s="819">
        <f t="shared" si="157"/>
        <v>0</v>
      </c>
      <c r="K319" s="819">
        <f t="shared" si="157"/>
        <v>0</v>
      </c>
      <c r="L319" s="819">
        <f t="shared" si="157"/>
        <v>0</v>
      </c>
      <c r="M319" s="820">
        <f t="shared" si="157"/>
        <v>0</v>
      </c>
      <c r="N319" s="820">
        <f t="shared" si="157"/>
        <v>0</v>
      </c>
      <c r="O319" s="820">
        <f t="shared" si="157"/>
        <v>0</v>
      </c>
      <c r="P319" s="820">
        <f t="shared" si="157"/>
        <v>0</v>
      </c>
      <c r="Q319" s="820">
        <f t="shared" si="157"/>
        <v>0</v>
      </c>
      <c r="R319" s="820">
        <f t="shared" si="157"/>
        <v>0</v>
      </c>
      <c r="S319" s="820">
        <f t="shared" si="157"/>
        <v>0</v>
      </c>
      <c r="T319" s="820">
        <f t="shared" si="157"/>
        <v>0</v>
      </c>
      <c r="U319" s="820">
        <f t="shared" si="157"/>
        <v>0</v>
      </c>
      <c r="V319" s="820">
        <f t="shared" si="157"/>
        <v>0</v>
      </c>
      <c r="W319" s="820">
        <f t="shared" si="157"/>
        <v>0</v>
      </c>
      <c r="X319" s="820">
        <f t="shared" si="157"/>
        <v>0</v>
      </c>
      <c r="Y319" s="820">
        <f t="shared" si="157"/>
        <v>0</v>
      </c>
      <c r="Z319" s="820">
        <f t="shared" si="157"/>
        <v>0</v>
      </c>
      <c r="AA319" s="820">
        <f t="shared" si="157"/>
        <v>0</v>
      </c>
      <c r="AB319" s="820">
        <f t="shared" si="157"/>
        <v>0</v>
      </c>
      <c r="AC319" s="820">
        <f t="shared" si="157"/>
        <v>0</v>
      </c>
      <c r="AD319" s="820">
        <f t="shared" si="157"/>
        <v>0</v>
      </c>
      <c r="AE319" s="820">
        <f t="shared" si="157"/>
        <v>0</v>
      </c>
      <c r="AF319" s="820">
        <f t="shared" si="157"/>
        <v>0</v>
      </c>
      <c r="AG319" s="820">
        <f t="shared" si="157"/>
        <v>0</v>
      </c>
      <c r="AH319" s="820">
        <f t="shared" si="157"/>
        <v>0</v>
      </c>
      <c r="AI319" s="820">
        <f t="shared" si="157"/>
        <v>0</v>
      </c>
      <c r="AJ319" s="820">
        <f t="shared" si="157"/>
        <v>0</v>
      </c>
      <c r="AK319" s="820">
        <f t="shared" si="157"/>
        <v>0</v>
      </c>
      <c r="AL319" s="820">
        <f t="shared" si="157"/>
        <v>0</v>
      </c>
      <c r="AM319" s="820">
        <f t="shared" si="157"/>
        <v>0</v>
      </c>
      <c r="AN319" s="820">
        <f t="shared" si="157"/>
        <v>0</v>
      </c>
      <c r="AO319" s="820">
        <f t="shared" si="157"/>
        <v>0</v>
      </c>
      <c r="AP319" s="820">
        <f t="shared" si="157"/>
        <v>0</v>
      </c>
      <c r="AQ319" s="820">
        <f t="shared" si="157"/>
        <v>0</v>
      </c>
      <c r="AR319" s="820">
        <f t="shared" si="157"/>
        <v>0</v>
      </c>
      <c r="AS319" s="820">
        <f t="shared" si="157"/>
        <v>0</v>
      </c>
      <c r="AT319" s="820">
        <f t="shared" si="157"/>
        <v>0</v>
      </c>
      <c r="AU319" s="820">
        <f t="shared" si="157"/>
        <v>0</v>
      </c>
      <c r="AV319" s="820">
        <f t="shared" si="157"/>
        <v>0</v>
      </c>
      <c r="AW319" s="820">
        <f t="shared" si="157"/>
        <v>0</v>
      </c>
      <c r="AX319" s="820">
        <f t="shared" si="157"/>
        <v>0</v>
      </c>
      <c r="AY319" s="820">
        <f t="shared" si="157"/>
        <v>0</v>
      </c>
      <c r="AZ319" s="820">
        <f t="shared" si="157"/>
        <v>0</v>
      </c>
      <c r="BA319" s="820">
        <f t="shared" si="157"/>
        <v>0</v>
      </c>
      <c r="BB319" s="820">
        <f t="shared" si="157"/>
        <v>0</v>
      </c>
      <c r="BC319" s="820">
        <f t="shared" si="157"/>
        <v>0</v>
      </c>
      <c r="BD319" s="820">
        <f t="shared" si="157"/>
        <v>0</v>
      </c>
      <c r="BE319" s="820">
        <f t="shared" si="157"/>
        <v>0</v>
      </c>
      <c r="BF319" s="820">
        <f t="shared" si="157"/>
        <v>0</v>
      </c>
      <c r="BG319" s="820">
        <f t="shared" si="157"/>
        <v>0</v>
      </c>
      <c r="BH319" s="820">
        <f t="shared" si="157"/>
        <v>0</v>
      </c>
      <c r="BI319" s="820">
        <f t="shared" si="157"/>
        <v>0</v>
      </c>
      <c r="BJ319" s="820">
        <f t="shared" si="157"/>
        <v>0</v>
      </c>
      <c r="BK319" s="820">
        <f t="shared" si="157"/>
        <v>0</v>
      </c>
      <c r="BL319" s="820">
        <f t="shared" si="157"/>
        <v>0</v>
      </c>
      <c r="BM319" s="820">
        <f t="shared" si="157"/>
        <v>0</v>
      </c>
      <c r="BN319" s="820">
        <f t="shared" si="157"/>
        <v>0</v>
      </c>
      <c r="BO319" s="820">
        <f t="shared" si="157"/>
        <v>0</v>
      </c>
      <c r="BP319" s="820">
        <f t="shared" si="157"/>
        <v>0</v>
      </c>
      <c r="BQ319" s="820">
        <f t="shared" si="157"/>
        <v>0</v>
      </c>
      <c r="BR319" s="820">
        <f t="shared" si="157"/>
        <v>0</v>
      </c>
      <c r="BS319" s="820">
        <f t="shared" ref="BS319:CI319" si="158">BS229</f>
        <v>0</v>
      </c>
      <c r="BT319" s="820">
        <f t="shared" si="158"/>
        <v>0</v>
      </c>
      <c r="BU319" s="820">
        <f t="shared" si="158"/>
        <v>0</v>
      </c>
      <c r="BV319" s="820">
        <f t="shared" si="158"/>
        <v>0</v>
      </c>
      <c r="BW319" s="820">
        <f t="shared" si="158"/>
        <v>0</v>
      </c>
      <c r="BX319" s="820">
        <f t="shared" si="158"/>
        <v>0</v>
      </c>
      <c r="BY319" s="820">
        <f t="shared" si="158"/>
        <v>0</v>
      </c>
      <c r="BZ319" s="820">
        <f t="shared" si="158"/>
        <v>0</v>
      </c>
      <c r="CA319" s="820">
        <f t="shared" si="158"/>
        <v>0</v>
      </c>
      <c r="CB319" s="820">
        <f t="shared" si="158"/>
        <v>0</v>
      </c>
      <c r="CC319" s="820">
        <f t="shared" si="158"/>
        <v>0</v>
      </c>
      <c r="CD319" s="820">
        <f t="shared" si="158"/>
        <v>0</v>
      </c>
      <c r="CE319" s="820">
        <f t="shared" si="158"/>
        <v>0</v>
      </c>
      <c r="CF319" s="820">
        <f t="shared" si="158"/>
        <v>0</v>
      </c>
      <c r="CG319" s="820">
        <f t="shared" si="158"/>
        <v>0</v>
      </c>
      <c r="CH319" s="820">
        <f t="shared" si="158"/>
        <v>0</v>
      </c>
      <c r="CI319" s="821">
        <f t="shared" si="158"/>
        <v>0</v>
      </c>
      <c r="CK319" s="1404"/>
    </row>
    <row r="320" spans="2:89" ht="28.5">
      <c r="B320" s="1029" t="s">
        <v>622</v>
      </c>
      <c r="C320" s="1030" t="s">
        <v>411</v>
      </c>
      <c r="D320" s="1031" t="s">
        <v>623</v>
      </c>
      <c r="E320" s="1032" t="s">
        <v>146</v>
      </c>
      <c r="F320" s="1033">
        <v>2</v>
      </c>
      <c r="G320" s="633">
        <f>G319*(G314+SUM(G316:G318)-SUM(G326:G329))</f>
        <v>0</v>
      </c>
      <c r="H320" s="633">
        <f>H319*(SUM(H314:H318)-SUM(H326:H329))</f>
        <v>0</v>
      </c>
      <c r="I320" s="633">
        <f>I319*(SUM(I314:I318)-SUM(I326:I329))</f>
        <v>0</v>
      </c>
      <c r="J320" s="633">
        <f t="shared" ref="J320:BU320" si="159">J319*(SUM(J314:J318)-SUM(J326:J329))</f>
        <v>0</v>
      </c>
      <c r="K320" s="633">
        <f t="shared" si="159"/>
        <v>0</v>
      </c>
      <c r="L320" s="633">
        <f t="shared" si="159"/>
        <v>0</v>
      </c>
      <c r="M320" s="633">
        <f t="shared" si="159"/>
        <v>0</v>
      </c>
      <c r="N320" s="633">
        <f t="shared" si="159"/>
        <v>0</v>
      </c>
      <c r="O320" s="633">
        <f t="shared" si="159"/>
        <v>0</v>
      </c>
      <c r="P320" s="633">
        <f t="shared" si="159"/>
        <v>0</v>
      </c>
      <c r="Q320" s="633">
        <f t="shared" si="159"/>
        <v>0</v>
      </c>
      <c r="R320" s="633">
        <f t="shared" si="159"/>
        <v>0</v>
      </c>
      <c r="S320" s="633">
        <f t="shared" si="159"/>
        <v>0</v>
      </c>
      <c r="T320" s="633">
        <f t="shared" si="159"/>
        <v>0</v>
      </c>
      <c r="U320" s="633">
        <f t="shared" si="159"/>
        <v>0</v>
      </c>
      <c r="V320" s="633">
        <f t="shared" si="159"/>
        <v>0</v>
      </c>
      <c r="W320" s="633">
        <f t="shared" si="159"/>
        <v>0</v>
      </c>
      <c r="X320" s="633">
        <f t="shared" si="159"/>
        <v>0</v>
      </c>
      <c r="Y320" s="633">
        <f t="shared" si="159"/>
        <v>0</v>
      </c>
      <c r="Z320" s="633">
        <f t="shared" si="159"/>
        <v>0</v>
      </c>
      <c r="AA320" s="633">
        <f t="shared" si="159"/>
        <v>0</v>
      </c>
      <c r="AB320" s="633">
        <f t="shared" si="159"/>
        <v>0</v>
      </c>
      <c r="AC320" s="633">
        <f t="shared" si="159"/>
        <v>0</v>
      </c>
      <c r="AD320" s="633">
        <f t="shared" si="159"/>
        <v>0</v>
      </c>
      <c r="AE320" s="633">
        <f t="shared" si="159"/>
        <v>0</v>
      </c>
      <c r="AF320" s="633">
        <f t="shared" si="159"/>
        <v>0</v>
      </c>
      <c r="AG320" s="633">
        <f t="shared" si="159"/>
        <v>0</v>
      </c>
      <c r="AH320" s="633">
        <f t="shared" si="159"/>
        <v>0</v>
      </c>
      <c r="AI320" s="633">
        <f t="shared" si="159"/>
        <v>0</v>
      </c>
      <c r="AJ320" s="633">
        <f t="shared" si="159"/>
        <v>0</v>
      </c>
      <c r="AK320" s="633">
        <f t="shared" si="159"/>
        <v>0</v>
      </c>
      <c r="AL320" s="633">
        <f t="shared" si="159"/>
        <v>0</v>
      </c>
      <c r="AM320" s="633">
        <f t="shared" si="159"/>
        <v>0</v>
      </c>
      <c r="AN320" s="633">
        <f t="shared" si="159"/>
        <v>0</v>
      </c>
      <c r="AO320" s="633">
        <f t="shared" si="159"/>
        <v>0</v>
      </c>
      <c r="AP320" s="633">
        <f t="shared" si="159"/>
        <v>0</v>
      </c>
      <c r="AQ320" s="633">
        <f t="shared" si="159"/>
        <v>0</v>
      </c>
      <c r="AR320" s="633">
        <f t="shared" si="159"/>
        <v>0</v>
      </c>
      <c r="AS320" s="633">
        <f t="shared" si="159"/>
        <v>0</v>
      </c>
      <c r="AT320" s="633">
        <f t="shared" si="159"/>
        <v>0</v>
      </c>
      <c r="AU320" s="633">
        <f t="shared" si="159"/>
        <v>0</v>
      </c>
      <c r="AV320" s="633">
        <f t="shared" si="159"/>
        <v>0</v>
      </c>
      <c r="AW320" s="633">
        <f t="shared" si="159"/>
        <v>0</v>
      </c>
      <c r="AX320" s="633">
        <f t="shared" si="159"/>
        <v>0</v>
      </c>
      <c r="AY320" s="633">
        <f t="shared" si="159"/>
        <v>0</v>
      </c>
      <c r="AZ320" s="633">
        <f t="shared" si="159"/>
        <v>0</v>
      </c>
      <c r="BA320" s="633">
        <f t="shared" si="159"/>
        <v>0</v>
      </c>
      <c r="BB320" s="633">
        <f t="shared" si="159"/>
        <v>0</v>
      </c>
      <c r="BC320" s="633">
        <f t="shared" si="159"/>
        <v>0</v>
      </c>
      <c r="BD320" s="633">
        <f t="shared" si="159"/>
        <v>0</v>
      </c>
      <c r="BE320" s="633">
        <f t="shared" si="159"/>
        <v>0</v>
      </c>
      <c r="BF320" s="633">
        <f t="shared" si="159"/>
        <v>0</v>
      </c>
      <c r="BG320" s="633">
        <f t="shared" si="159"/>
        <v>0</v>
      </c>
      <c r="BH320" s="633">
        <f t="shared" si="159"/>
        <v>0</v>
      </c>
      <c r="BI320" s="633">
        <f t="shared" si="159"/>
        <v>0</v>
      </c>
      <c r="BJ320" s="633">
        <f t="shared" si="159"/>
        <v>0</v>
      </c>
      <c r="BK320" s="633">
        <f t="shared" si="159"/>
        <v>0</v>
      </c>
      <c r="BL320" s="633">
        <f t="shared" si="159"/>
        <v>0</v>
      </c>
      <c r="BM320" s="633">
        <f t="shared" si="159"/>
        <v>0</v>
      </c>
      <c r="BN320" s="633">
        <f t="shared" si="159"/>
        <v>0</v>
      </c>
      <c r="BO320" s="633">
        <f t="shared" si="159"/>
        <v>0</v>
      </c>
      <c r="BP320" s="633">
        <f t="shared" si="159"/>
        <v>0</v>
      </c>
      <c r="BQ320" s="633">
        <f t="shared" si="159"/>
        <v>0</v>
      </c>
      <c r="BR320" s="633">
        <f t="shared" si="159"/>
        <v>0</v>
      </c>
      <c r="BS320" s="633">
        <f t="shared" si="159"/>
        <v>0</v>
      </c>
      <c r="BT320" s="633">
        <f t="shared" si="159"/>
        <v>0</v>
      </c>
      <c r="BU320" s="633">
        <f t="shared" si="159"/>
        <v>0</v>
      </c>
      <c r="BV320" s="633">
        <f t="shared" ref="BV320:CI320" si="160">BV319*(SUM(BV314:BV318)-SUM(BV326:BV329))</f>
        <v>0</v>
      </c>
      <c r="BW320" s="633">
        <f t="shared" si="160"/>
        <v>0</v>
      </c>
      <c r="BX320" s="633">
        <f t="shared" si="160"/>
        <v>0</v>
      </c>
      <c r="BY320" s="633">
        <f t="shared" si="160"/>
        <v>0</v>
      </c>
      <c r="BZ320" s="633">
        <f t="shared" si="160"/>
        <v>0</v>
      </c>
      <c r="CA320" s="633">
        <f t="shared" si="160"/>
        <v>0</v>
      </c>
      <c r="CB320" s="633">
        <f t="shared" si="160"/>
        <v>0</v>
      </c>
      <c r="CC320" s="633">
        <f t="shared" si="160"/>
        <v>0</v>
      </c>
      <c r="CD320" s="633">
        <f t="shared" si="160"/>
        <v>0</v>
      </c>
      <c r="CE320" s="633">
        <f t="shared" si="160"/>
        <v>0</v>
      </c>
      <c r="CF320" s="633">
        <f t="shared" si="160"/>
        <v>0</v>
      </c>
      <c r="CG320" s="633">
        <f t="shared" si="160"/>
        <v>0</v>
      </c>
      <c r="CH320" s="633">
        <f t="shared" si="160"/>
        <v>0</v>
      </c>
      <c r="CI320" s="633">
        <f t="shared" si="160"/>
        <v>0</v>
      </c>
      <c r="CK320" s="1404"/>
    </row>
    <row r="321" spans="2:89" ht="28.5">
      <c r="B321" s="1029" t="s">
        <v>624</v>
      </c>
      <c r="C321" s="1034" t="s">
        <v>215</v>
      </c>
      <c r="D321" s="1035" t="s">
        <v>625</v>
      </c>
      <c r="E321" s="1036" t="s">
        <v>149</v>
      </c>
      <c r="F321" s="1037">
        <v>1</v>
      </c>
      <c r="G321" s="826" t="e">
        <f>(((G317-G328))*1000000)/((G350)*1000)</f>
        <v>#DIV/0!</v>
      </c>
      <c r="H321" s="826" t="e">
        <f t="shared" ref="H321:BS322" si="161">(((H317-H328))*1000000)/((H350)*1000)</f>
        <v>#DIV/0!</v>
      </c>
      <c r="I321" s="826" t="e">
        <f t="shared" si="161"/>
        <v>#DIV/0!</v>
      </c>
      <c r="J321" s="826" t="e">
        <f t="shared" si="161"/>
        <v>#DIV/0!</v>
      </c>
      <c r="K321" s="826" t="e">
        <f t="shared" si="161"/>
        <v>#DIV/0!</v>
      </c>
      <c r="L321" s="826" t="e">
        <f t="shared" si="161"/>
        <v>#DIV/0!</v>
      </c>
      <c r="M321" s="827" t="e">
        <f t="shared" si="161"/>
        <v>#DIV/0!</v>
      </c>
      <c r="N321" s="827" t="e">
        <f t="shared" si="161"/>
        <v>#DIV/0!</v>
      </c>
      <c r="O321" s="827" t="e">
        <f t="shared" si="161"/>
        <v>#DIV/0!</v>
      </c>
      <c r="P321" s="827" t="e">
        <f t="shared" si="161"/>
        <v>#DIV/0!</v>
      </c>
      <c r="Q321" s="827" t="e">
        <f t="shared" si="161"/>
        <v>#DIV/0!</v>
      </c>
      <c r="R321" s="827" t="e">
        <f t="shared" si="161"/>
        <v>#DIV/0!</v>
      </c>
      <c r="S321" s="827" t="e">
        <f t="shared" si="161"/>
        <v>#DIV/0!</v>
      </c>
      <c r="T321" s="827" t="e">
        <f t="shared" si="161"/>
        <v>#DIV/0!</v>
      </c>
      <c r="U321" s="827" t="e">
        <f t="shared" si="161"/>
        <v>#DIV/0!</v>
      </c>
      <c r="V321" s="827" t="e">
        <f t="shared" si="161"/>
        <v>#DIV/0!</v>
      </c>
      <c r="W321" s="827" t="e">
        <f t="shared" si="161"/>
        <v>#DIV/0!</v>
      </c>
      <c r="X321" s="827" t="e">
        <f t="shared" si="161"/>
        <v>#DIV/0!</v>
      </c>
      <c r="Y321" s="827" t="e">
        <f t="shared" si="161"/>
        <v>#DIV/0!</v>
      </c>
      <c r="Z321" s="827" t="e">
        <f t="shared" si="161"/>
        <v>#DIV/0!</v>
      </c>
      <c r="AA321" s="827" t="e">
        <f t="shared" si="161"/>
        <v>#DIV/0!</v>
      </c>
      <c r="AB321" s="827" t="e">
        <f t="shared" si="161"/>
        <v>#DIV/0!</v>
      </c>
      <c r="AC321" s="827" t="e">
        <f t="shared" si="161"/>
        <v>#DIV/0!</v>
      </c>
      <c r="AD321" s="827" t="e">
        <f t="shared" si="161"/>
        <v>#DIV/0!</v>
      </c>
      <c r="AE321" s="827" t="e">
        <f t="shared" si="161"/>
        <v>#DIV/0!</v>
      </c>
      <c r="AF321" s="827" t="e">
        <f t="shared" si="161"/>
        <v>#DIV/0!</v>
      </c>
      <c r="AG321" s="827" t="e">
        <f t="shared" si="161"/>
        <v>#DIV/0!</v>
      </c>
      <c r="AH321" s="827" t="e">
        <f t="shared" si="161"/>
        <v>#DIV/0!</v>
      </c>
      <c r="AI321" s="827" t="e">
        <f t="shared" si="161"/>
        <v>#DIV/0!</v>
      </c>
      <c r="AJ321" s="827" t="e">
        <f t="shared" si="161"/>
        <v>#DIV/0!</v>
      </c>
      <c r="AK321" s="827" t="e">
        <f t="shared" si="161"/>
        <v>#DIV/0!</v>
      </c>
      <c r="AL321" s="827" t="e">
        <f t="shared" si="161"/>
        <v>#DIV/0!</v>
      </c>
      <c r="AM321" s="827" t="e">
        <f t="shared" si="161"/>
        <v>#DIV/0!</v>
      </c>
      <c r="AN321" s="827" t="e">
        <f t="shared" si="161"/>
        <v>#DIV/0!</v>
      </c>
      <c r="AO321" s="827" t="e">
        <f t="shared" si="161"/>
        <v>#DIV/0!</v>
      </c>
      <c r="AP321" s="827" t="e">
        <f t="shared" si="161"/>
        <v>#DIV/0!</v>
      </c>
      <c r="AQ321" s="827" t="e">
        <f t="shared" si="161"/>
        <v>#DIV/0!</v>
      </c>
      <c r="AR321" s="827" t="e">
        <f t="shared" si="161"/>
        <v>#DIV/0!</v>
      </c>
      <c r="AS321" s="827" t="e">
        <f t="shared" si="161"/>
        <v>#DIV/0!</v>
      </c>
      <c r="AT321" s="827" t="e">
        <f t="shared" si="161"/>
        <v>#DIV/0!</v>
      </c>
      <c r="AU321" s="827" t="e">
        <f t="shared" si="161"/>
        <v>#DIV/0!</v>
      </c>
      <c r="AV321" s="827" t="e">
        <f t="shared" si="161"/>
        <v>#DIV/0!</v>
      </c>
      <c r="AW321" s="827" t="e">
        <f t="shared" si="161"/>
        <v>#DIV/0!</v>
      </c>
      <c r="AX321" s="827" t="e">
        <f t="shared" si="161"/>
        <v>#DIV/0!</v>
      </c>
      <c r="AY321" s="827" t="e">
        <f t="shared" si="161"/>
        <v>#DIV/0!</v>
      </c>
      <c r="AZ321" s="827" t="e">
        <f t="shared" si="161"/>
        <v>#DIV/0!</v>
      </c>
      <c r="BA321" s="827" t="e">
        <f t="shared" si="161"/>
        <v>#DIV/0!</v>
      </c>
      <c r="BB321" s="827" t="e">
        <f t="shared" si="161"/>
        <v>#DIV/0!</v>
      </c>
      <c r="BC321" s="827" t="e">
        <f t="shared" si="161"/>
        <v>#DIV/0!</v>
      </c>
      <c r="BD321" s="827" t="e">
        <f t="shared" si="161"/>
        <v>#DIV/0!</v>
      </c>
      <c r="BE321" s="827" t="e">
        <f t="shared" si="161"/>
        <v>#DIV/0!</v>
      </c>
      <c r="BF321" s="827" t="e">
        <f t="shared" si="161"/>
        <v>#DIV/0!</v>
      </c>
      <c r="BG321" s="827" t="e">
        <f t="shared" si="161"/>
        <v>#DIV/0!</v>
      </c>
      <c r="BH321" s="827" t="e">
        <f t="shared" si="161"/>
        <v>#DIV/0!</v>
      </c>
      <c r="BI321" s="827" t="e">
        <f t="shared" si="161"/>
        <v>#DIV/0!</v>
      </c>
      <c r="BJ321" s="827" t="e">
        <f t="shared" si="161"/>
        <v>#DIV/0!</v>
      </c>
      <c r="BK321" s="827" t="e">
        <f t="shared" si="161"/>
        <v>#DIV/0!</v>
      </c>
      <c r="BL321" s="827" t="e">
        <f t="shared" si="161"/>
        <v>#DIV/0!</v>
      </c>
      <c r="BM321" s="827" t="e">
        <f t="shared" si="161"/>
        <v>#DIV/0!</v>
      </c>
      <c r="BN321" s="827" t="e">
        <f t="shared" si="161"/>
        <v>#DIV/0!</v>
      </c>
      <c r="BO321" s="827" t="e">
        <f t="shared" si="161"/>
        <v>#DIV/0!</v>
      </c>
      <c r="BP321" s="827" t="e">
        <f t="shared" si="161"/>
        <v>#DIV/0!</v>
      </c>
      <c r="BQ321" s="827" t="e">
        <f t="shared" si="161"/>
        <v>#DIV/0!</v>
      </c>
      <c r="BR321" s="827" t="e">
        <f t="shared" si="161"/>
        <v>#DIV/0!</v>
      </c>
      <c r="BS321" s="827" t="e">
        <f t="shared" si="161"/>
        <v>#DIV/0!</v>
      </c>
      <c r="BT321" s="827" t="e">
        <f t="shared" ref="BT321:CI322" si="162">(((BT317-BT328))*1000000)/((BT350)*1000)</f>
        <v>#DIV/0!</v>
      </c>
      <c r="BU321" s="827" t="e">
        <f t="shared" si="162"/>
        <v>#DIV/0!</v>
      </c>
      <c r="BV321" s="827" t="e">
        <f t="shared" si="162"/>
        <v>#DIV/0!</v>
      </c>
      <c r="BW321" s="827" t="e">
        <f t="shared" si="162"/>
        <v>#DIV/0!</v>
      </c>
      <c r="BX321" s="827" t="e">
        <f t="shared" si="162"/>
        <v>#DIV/0!</v>
      </c>
      <c r="BY321" s="827" t="e">
        <f t="shared" si="162"/>
        <v>#DIV/0!</v>
      </c>
      <c r="BZ321" s="827" t="e">
        <f t="shared" si="162"/>
        <v>#DIV/0!</v>
      </c>
      <c r="CA321" s="827" t="e">
        <f t="shared" si="162"/>
        <v>#DIV/0!</v>
      </c>
      <c r="CB321" s="827" t="e">
        <f t="shared" si="162"/>
        <v>#DIV/0!</v>
      </c>
      <c r="CC321" s="827" t="e">
        <f t="shared" si="162"/>
        <v>#DIV/0!</v>
      </c>
      <c r="CD321" s="827" t="e">
        <f t="shared" si="162"/>
        <v>#DIV/0!</v>
      </c>
      <c r="CE321" s="827" t="e">
        <f t="shared" si="162"/>
        <v>#DIV/0!</v>
      </c>
      <c r="CF321" s="827" t="e">
        <f t="shared" si="162"/>
        <v>#DIV/0!</v>
      </c>
      <c r="CG321" s="827" t="e">
        <f t="shared" si="162"/>
        <v>#DIV/0!</v>
      </c>
      <c r="CH321" s="827" t="e">
        <f t="shared" si="162"/>
        <v>#DIV/0!</v>
      </c>
      <c r="CI321" s="828" t="e">
        <f t="shared" si="162"/>
        <v>#DIV/0!</v>
      </c>
      <c r="CK321" s="1404"/>
    </row>
    <row r="322" spans="2:89" ht="28.5">
      <c r="B322" s="1029" t="s">
        <v>626</v>
      </c>
      <c r="C322" s="1034" t="s">
        <v>234</v>
      </c>
      <c r="D322" s="1035" t="s">
        <v>627</v>
      </c>
      <c r="E322" s="1036" t="s">
        <v>149</v>
      </c>
      <c r="F322" s="1037">
        <v>1</v>
      </c>
      <c r="G322" s="826" t="e">
        <f>(((G318-G329))*1000000)/((G351)*1000)</f>
        <v>#DIV/0!</v>
      </c>
      <c r="H322" s="826" t="e">
        <f t="shared" si="161"/>
        <v>#DIV/0!</v>
      </c>
      <c r="I322" s="826" t="e">
        <f t="shared" si="161"/>
        <v>#DIV/0!</v>
      </c>
      <c r="J322" s="826" t="e">
        <f t="shared" si="161"/>
        <v>#DIV/0!</v>
      </c>
      <c r="K322" s="826" t="e">
        <f t="shared" si="161"/>
        <v>#DIV/0!</v>
      </c>
      <c r="L322" s="826" t="e">
        <f t="shared" si="161"/>
        <v>#DIV/0!</v>
      </c>
      <c r="M322" s="827" t="e">
        <f t="shared" si="161"/>
        <v>#DIV/0!</v>
      </c>
      <c r="N322" s="827" t="e">
        <f t="shared" si="161"/>
        <v>#DIV/0!</v>
      </c>
      <c r="O322" s="827" t="e">
        <f t="shared" si="161"/>
        <v>#DIV/0!</v>
      </c>
      <c r="P322" s="827" t="e">
        <f t="shared" si="161"/>
        <v>#DIV/0!</v>
      </c>
      <c r="Q322" s="827" t="e">
        <f t="shared" si="161"/>
        <v>#DIV/0!</v>
      </c>
      <c r="R322" s="827" t="e">
        <f t="shared" si="161"/>
        <v>#DIV/0!</v>
      </c>
      <c r="S322" s="827" t="e">
        <f t="shared" si="161"/>
        <v>#DIV/0!</v>
      </c>
      <c r="T322" s="827" t="e">
        <f t="shared" si="161"/>
        <v>#DIV/0!</v>
      </c>
      <c r="U322" s="827" t="e">
        <f t="shared" si="161"/>
        <v>#DIV/0!</v>
      </c>
      <c r="V322" s="827" t="e">
        <f t="shared" si="161"/>
        <v>#DIV/0!</v>
      </c>
      <c r="W322" s="827" t="e">
        <f t="shared" si="161"/>
        <v>#DIV/0!</v>
      </c>
      <c r="X322" s="827" t="e">
        <f t="shared" si="161"/>
        <v>#DIV/0!</v>
      </c>
      <c r="Y322" s="827" t="e">
        <f t="shared" si="161"/>
        <v>#DIV/0!</v>
      </c>
      <c r="Z322" s="827" t="e">
        <f t="shared" si="161"/>
        <v>#DIV/0!</v>
      </c>
      <c r="AA322" s="827" t="e">
        <f t="shared" si="161"/>
        <v>#DIV/0!</v>
      </c>
      <c r="AB322" s="827" t="e">
        <f t="shared" si="161"/>
        <v>#DIV/0!</v>
      </c>
      <c r="AC322" s="827" t="e">
        <f t="shared" si="161"/>
        <v>#DIV/0!</v>
      </c>
      <c r="AD322" s="827" t="e">
        <f t="shared" si="161"/>
        <v>#DIV/0!</v>
      </c>
      <c r="AE322" s="827" t="e">
        <f t="shared" si="161"/>
        <v>#DIV/0!</v>
      </c>
      <c r="AF322" s="827" t="e">
        <f t="shared" si="161"/>
        <v>#DIV/0!</v>
      </c>
      <c r="AG322" s="827" t="e">
        <f t="shared" si="161"/>
        <v>#DIV/0!</v>
      </c>
      <c r="AH322" s="827" t="e">
        <f t="shared" si="161"/>
        <v>#DIV/0!</v>
      </c>
      <c r="AI322" s="827" t="e">
        <f t="shared" si="161"/>
        <v>#DIV/0!</v>
      </c>
      <c r="AJ322" s="827" t="e">
        <f t="shared" si="161"/>
        <v>#DIV/0!</v>
      </c>
      <c r="AK322" s="827" t="e">
        <f t="shared" si="161"/>
        <v>#DIV/0!</v>
      </c>
      <c r="AL322" s="827" t="e">
        <f t="shared" si="161"/>
        <v>#DIV/0!</v>
      </c>
      <c r="AM322" s="827" t="e">
        <f t="shared" si="161"/>
        <v>#DIV/0!</v>
      </c>
      <c r="AN322" s="827" t="e">
        <f t="shared" si="161"/>
        <v>#DIV/0!</v>
      </c>
      <c r="AO322" s="827" t="e">
        <f t="shared" si="161"/>
        <v>#DIV/0!</v>
      </c>
      <c r="AP322" s="827" t="e">
        <f t="shared" si="161"/>
        <v>#DIV/0!</v>
      </c>
      <c r="AQ322" s="827" t="e">
        <f t="shared" si="161"/>
        <v>#DIV/0!</v>
      </c>
      <c r="AR322" s="827" t="e">
        <f t="shared" si="161"/>
        <v>#DIV/0!</v>
      </c>
      <c r="AS322" s="827" t="e">
        <f t="shared" si="161"/>
        <v>#DIV/0!</v>
      </c>
      <c r="AT322" s="827" t="e">
        <f t="shared" si="161"/>
        <v>#DIV/0!</v>
      </c>
      <c r="AU322" s="827" t="e">
        <f t="shared" si="161"/>
        <v>#DIV/0!</v>
      </c>
      <c r="AV322" s="827" t="e">
        <f t="shared" si="161"/>
        <v>#DIV/0!</v>
      </c>
      <c r="AW322" s="827" t="e">
        <f t="shared" si="161"/>
        <v>#DIV/0!</v>
      </c>
      <c r="AX322" s="827" t="e">
        <f t="shared" si="161"/>
        <v>#DIV/0!</v>
      </c>
      <c r="AY322" s="827" t="e">
        <f t="shared" si="161"/>
        <v>#DIV/0!</v>
      </c>
      <c r="AZ322" s="827" t="e">
        <f t="shared" si="161"/>
        <v>#DIV/0!</v>
      </c>
      <c r="BA322" s="827" t="e">
        <f t="shared" si="161"/>
        <v>#DIV/0!</v>
      </c>
      <c r="BB322" s="827" t="e">
        <f t="shared" si="161"/>
        <v>#DIV/0!</v>
      </c>
      <c r="BC322" s="827" t="e">
        <f t="shared" si="161"/>
        <v>#DIV/0!</v>
      </c>
      <c r="BD322" s="827" t="e">
        <f t="shared" si="161"/>
        <v>#DIV/0!</v>
      </c>
      <c r="BE322" s="827" t="e">
        <f t="shared" si="161"/>
        <v>#DIV/0!</v>
      </c>
      <c r="BF322" s="827" t="e">
        <f t="shared" si="161"/>
        <v>#DIV/0!</v>
      </c>
      <c r="BG322" s="827" t="e">
        <f t="shared" si="161"/>
        <v>#DIV/0!</v>
      </c>
      <c r="BH322" s="827" t="e">
        <f t="shared" si="161"/>
        <v>#DIV/0!</v>
      </c>
      <c r="BI322" s="827" t="e">
        <f t="shared" si="161"/>
        <v>#DIV/0!</v>
      </c>
      <c r="BJ322" s="827" t="e">
        <f t="shared" si="161"/>
        <v>#DIV/0!</v>
      </c>
      <c r="BK322" s="827" t="e">
        <f t="shared" si="161"/>
        <v>#DIV/0!</v>
      </c>
      <c r="BL322" s="827" t="e">
        <f t="shared" si="161"/>
        <v>#DIV/0!</v>
      </c>
      <c r="BM322" s="827" t="e">
        <f t="shared" si="161"/>
        <v>#DIV/0!</v>
      </c>
      <c r="BN322" s="827" t="e">
        <f t="shared" si="161"/>
        <v>#DIV/0!</v>
      </c>
      <c r="BO322" s="827" t="e">
        <f t="shared" si="161"/>
        <v>#DIV/0!</v>
      </c>
      <c r="BP322" s="827" t="e">
        <f t="shared" si="161"/>
        <v>#DIV/0!</v>
      </c>
      <c r="BQ322" s="827" t="e">
        <f t="shared" si="161"/>
        <v>#DIV/0!</v>
      </c>
      <c r="BR322" s="827" t="e">
        <f t="shared" si="161"/>
        <v>#DIV/0!</v>
      </c>
      <c r="BS322" s="827" t="e">
        <f t="shared" si="161"/>
        <v>#DIV/0!</v>
      </c>
      <c r="BT322" s="827" t="e">
        <f t="shared" si="162"/>
        <v>#DIV/0!</v>
      </c>
      <c r="BU322" s="827" t="e">
        <f t="shared" si="162"/>
        <v>#DIV/0!</v>
      </c>
      <c r="BV322" s="827" t="e">
        <f t="shared" si="162"/>
        <v>#DIV/0!</v>
      </c>
      <c r="BW322" s="827" t="e">
        <f t="shared" si="162"/>
        <v>#DIV/0!</v>
      </c>
      <c r="BX322" s="827" t="e">
        <f t="shared" si="162"/>
        <v>#DIV/0!</v>
      </c>
      <c r="BY322" s="827" t="e">
        <f t="shared" si="162"/>
        <v>#DIV/0!</v>
      </c>
      <c r="BZ322" s="827" t="e">
        <f t="shared" si="162"/>
        <v>#DIV/0!</v>
      </c>
      <c r="CA322" s="827" t="e">
        <f t="shared" si="162"/>
        <v>#DIV/0!</v>
      </c>
      <c r="CB322" s="827" t="e">
        <f t="shared" si="162"/>
        <v>#DIV/0!</v>
      </c>
      <c r="CC322" s="827" t="e">
        <f t="shared" si="162"/>
        <v>#DIV/0!</v>
      </c>
      <c r="CD322" s="827" t="e">
        <f t="shared" si="162"/>
        <v>#DIV/0!</v>
      </c>
      <c r="CE322" s="827" t="e">
        <f t="shared" si="162"/>
        <v>#DIV/0!</v>
      </c>
      <c r="CF322" s="827" t="e">
        <f t="shared" si="162"/>
        <v>#DIV/0!</v>
      </c>
      <c r="CG322" s="827" t="e">
        <f t="shared" si="162"/>
        <v>#DIV/0!</v>
      </c>
      <c r="CH322" s="827" t="e">
        <f t="shared" si="162"/>
        <v>#DIV/0!</v>
      </c>
      <c r="CI322" s="828" t="e">
        <f t="shared" si="162"/>
        <v>#DIV/0!</v>
      </c>
      <c r="CK322" s="1404"/>
    </row>
    <row r="323" spans="2:89" ht="28.5">
      <c r="B323" s="1029" t="s">
        <v>628</v>
      </c>
      <c r="C323" s="1034" t="s">
        <v>148</v>
      </c>
      <c r="D323" s="1035" t="s">
        <v>629</v>
      </c>
      <c r="E323" s="1036" t="s">
        <v>149</v>
      </c>
      <c r="F323" s="1037">
        <v>1</v>
      </c>
      <c r="G323" s="826" t="e">
        <f>(((G317-G328)+(G318-G329))*1000000)/((G350+G351)*1000)</f>
        <v>#DIV/0!</v>
      </c>
      <c r="H323" s="826" t="e">
        <f t="shared" ref="H323:BS323" si="163">(((H317-H328)+(H318-H329))*1000000)/((H350+H351)*1000)</f>
        <v>#DIV/0!</v>
      </c>
      <c r="I323" s="826" t="e">
        <f t="shared" si="163"/>
        <v>#DIV/0!</v>
      </c>
      <c r="J323" s="826" t="e">
        <f t="shared" si="163"/>
        <v>#DIV/0!</v>
      </c>
      <c r="K323" s="826" t="e">
        <f t="shared" si="163"/>
        <v>#DIV/0!</v>
      </c>
      <c r="L323" s="826" t="e">
        <f t="shared" si="163"/>
        <v>#DIV/0!</v>
      </c>
      <c r="M323" s="827" t="e">
        <f t="shared" si="163"/>
        <v>#DIV/0!</v>
      </c>
      <c r="N323" s="827" t="e">
        <f t="shared" si="163"/>
        <v>#DIV/0!</v>
      </c>
      <c r="O323" s="827" t="e">
        <f t="shared" si="163"/>
        <v>#DIV/0!</v>
      </c>
      <c r="P323" s="827" t="e">
        <f t="shared" si="163"/>
        <v>#DIV/0!</v>
      </c>
      <c r="Q323" s="827" t="e">
        <f t="shared" si="163"/>
        <v>#DIV/0!</v>
      </c>
      <c r="R323" s="827" t="e">
        <f t="shared" si="163"/>
        <v>#DIV/0!</v>
      </c>
      <c r="S323" s="827" t="e">
        <f t="shared" si="163"/>
        <v>#DIV/0!</v>
      </c>
      <c r="T323" s="827" t="e">
        <f t="shared" si="163"/>
        <v>#DIV/0!</v>
      </c>
      <c r="U323" s="827" t="e">
        <f t="shared" si="163"/>
        <v>#DIV/0!</v>
      </c>
      <c r="V323" s="827" t="e">
        <f t="shared" si="163"/>
        <v>#DIV/0!</v>
      </c>
      <c r="W323" s="827" t="e">
        <f t="shared" si="163"/>
        <v>#DIV/0!</v>
      </c>
      <c r="X323" s="827" t="e">
        <f t="shared" si="163"/>
        <v>#DIV/0!</v>
      </c>
      <c r="Y323" s="827" t="e">
        <f t="shared" si="163"/>
        <v>#DIV/0!</v>
      </c>
      <c r="Z323" s="827" t="e">
        <f t="shared" si="163"/>
        <v>#DIV/0!</v>
      </c>
      <c r="AA323" s="827" t="e">
        <f t="shared" si="163"/>
        <v>#DIV/0!</v>
      </c>
      <c r="AB323" s="827" t="e">
        <f t="shared" si="163"/>
        <v>#DIV/0!</v>
      </c>
      <c r="AC323" s="827" t="e">
        <f t="shared" si="163"/>
        <v>#DIV/0!</v>
      </c>
      <c r="AD323" s="827" t="e">
        <f t="shared" si="163"/>
        <v>#DIV/0!</v>
      </c>
      <c r="AE323" s="827" t="e">
        <f t="shared" si="163"/>
        <v>#DIV/0!</v>
      </c>
      <c r="AF323" s="827" t="e">
        <f t="shared" si="163"/>
        <v>#DIV/0!</v>
      </c>
      <c r="AG323" s="827" t="e">
        <f t="shared" si="163"/>
        <v>#DIV/0!</v>
      </c>
      <c r="AH323" s="827" t="e">
        <f t="shared" si="163"/>
        <v>#DIV/0!</v>
      </c>
      <c r="AI323" s="827" t="e">
        <f t="shared" si="163"/>
        <v>#DIV/0!</v>
      </c>
      <c r="AJ323" s="827" t="e">
        <f t="shared" si="163"/>
        <v>#DIV/0!</v>
      </c>
      <c r="AK323" s="827" t="e">
        <f t="shared" si="163"/>
        <v>#DIV/0!</v>
      </c>
      <c r="AL323" s="827" t="e">
        <f t="shared" si="163"/>
        <v>#DIV/0!</v>
      </c>
      <c r="AM323" s="827" t="e">
        <f t="shared" si="163"/>
        <v>#DIV/0!</v>
      </c>
      <c r="AN323" s="827" t="e">
        <f t="shared" si="163"/>
        <v>#DIV/0!</v>
      </c>
      <c r="AO323" s="827" t="e">
        <f t="shared" si="163"/>
        <v>#DIV/0!</v>
      </c>
      <c r="AP323" s="827" t="e">
        <f t="shared" si="163"/>
        <v>#DIV/0!</v>
      </c>
      <c r="AQ323" s="827" t="e">
        <f t="shared" si="163"/>
        <v>#DIV/0!</v>
      </c>
      <c r="AR323" s="827" t="e">
        <f t="shared" si="163"/>
        <v>#DIV/0!</v>
      </c>
      <c r="AS323" s="827" t="e">
        <f t="shared" si="163"/>
        <v>#DIV/0!</v>
      </c>
      <c r="AT323" s="827" t="e">
        <f t="shared" si="163"/>
        <v>#DIV/0!</v>
      </c>
      <c r="AU323" s="827" t="e">
        <f t="shared" si="163"/>
        <v>#DIV/0!</v>
      </c>
      <c r="AV323" s="827" t="e">
        <f t="shared" si="163"/>
        <v>#DIV/0!</v>
      </c>
      <c r="AW323" s="827" t="e">
        <f t="shared" si="163"/>
        <v>#DIV/0!</v>
      </c>
      <c r="AX323" s="827" t="e">
        <f t="shared" si="163"/>
        <v>#DIV/0!</v>
      </c>
      <c r="AY323" s="827" t="e">
        <f t="shared" si="163"/>
        <v>#DIV/0!</v>
      </c>
      <c r="AZ323" s="827" t="e">
        <f t="shared" si="163"/>
        <v>#DIV/0!</v>
      </c>
      <c r="BA323" s="827" t="e">
        <f t="shared" si="163"/>
        <v>#DIV/0!</v>
      </c>
      <c r="BB323" s="827" t="e">
        <f t="shared" si="163"/>
        <v>#DIV/0!</v>
      </c>
      <c r="BC323" s="827" t="e">
        <f t="shared" si="163"/>
        <v>#DIV/0!</v>
      </c>
      <c r="BD323" s="827" t="e">
        <f t="shared" si="163"/>
        <v>#DIV/0!</v>
      </c>
      <c r="BE323" s="827" t="e">
        <f t="shared" si="163"/>
        <v>#DIV/0!</v>
      </c>
      <c r="BF323" s="827" t="e">
        <f t="shared" si="163"/>
        <v>#DIV/0!</v>
      </c>
      <c r="BG323" s="827" t="e">
        <f t="shared" si="163"/>
        <v>#DIV/0!</v>
      </c>
      <c r="BH323" s="827" t="e">
        <f t="shared" si="163"/>
        <v>#DIV/0!</v>
      </c>
      <c r="BI323" s="827" t="e">
        <f t="shared" si="163"/>
        <v>#DIV/0!</v>
      </c>
      <c r="BJ323" s="827" t="e">
        <f t="shared" si="163"/>
        <v>#DIV/0!</v>
      </c>
      <c r="BK323" s="827" t="e">
        <f t="shared" si="163"/>
        <v>#DIV/0!</v>
      </c>
      <c r="BL323" s="827" t="e">
        <f t="shared" si="163"/>
        <v>#DIV/0!</v>
      </c>
      <c r="BM323" s="827" t="e">
        <f t="shared" si="163"/>
        <v>#DIV/0!</v>
      </c>
      <c r="BN323" s="827" t="e">
        <f t="shared" si="163"/>
        <v>#DIV/0!</v>
      </c>
      <c r="BO323" s="827" t="e">
        <f t="shared" si="163"/>
        <v>#DIV/0!</v>
      </c>
      <c r="BP323" s="827" t="e">
        <f t="shared" si="163"/>
        <v>#DIV/0!</v>
      </c>
      <c r="BQ323" s="827" t="e">
        <f t="shared" si="163"/>
        <v>#DIV/0!</v>
      </c>
      <c r="BR323" s="827" t="e">
        <f t="shared" si="163"/>
        <v>#DIV/0!</v>
      </c>
      <c r="BS323" s="827" t="e">
        <f t="shared" si="163"/>
        <v>#DIV/0!</v>
      </c>
      <c r="BT323" s="827" t="e">
        <f t="shared" ref="BT323:CI323" si="164">(((BT317-BT328)+(BT318-BT329))*1000000)/((BT350+BT351)*1000)</f>
        <v>#DIV/0!</v>
      </c>
      <c r="BU323" s="827" t="e">
        <f t="shared" si="164"/>
        <v>#DIV/0!</v>
      </c>
      <c r="BV323" s="827" t="e">
        <f t="shared" si="164"/>
        <v>#DIV/0!</v>
      </c>
      <c r="BW323" s="827" t="e">
        <f t="shared" si="164"/>
        <v>#DIV/0!</v>
      </c>
      <c r="BX323" s="827" t="e">
        <f t="shared" si="164"/>
        <v>#DIV/0!</v>
      </c>
      <c r="BY323" s="827" t="e">
        <f t="shared" si="164"/>
        <v>#DIV/0!</v>
      </c>
      <c r="BZ323" s="827" t="e">
        <f t="shared" si="164"/>
        <v>#DIV/0!</v>
      </c>
      <c r="CA323" s="827" t="e">
        <f t="shared" si="164"/>
        <v>#DIV/0!</v>
      </c>
      <c r="CB323" s="827" t="e">
        <f t="shared" si="164"/>
        <v>#DIV/0!</v>
      </c>
      <c r="CC323" s="827" t="e">
        <f t="shared" si="164"/>
        <v>#DIV/0!</v>
      </c>
      <c r="CD323" s="827" t="e">
        <f t="shared" si="164"/>
        <v>#DIV/0!</v>
      </c>
      <c r="CE323" s="827" t="e">
        <f t="shared" si="164"/>
        <v>#DIV/0!</v>
      </c>
      <c r="CF323" s="827" t="e">
        <f t="shared" si="164"/>
        <v>#DIV/0!</v>
      </c>
      <c r="CG323" s="827" t="e">
        <f t="shared" si="164"/>
        <v>#DIV/0!</v>
      </c>
      <c r="CH323" s="827" t="e">
        <f t="shared" si="164"/>
        <v>#DIV/0!</v>
      </c>
      <c r="CI323" s="828" t="e">
        <f t="shared" si="164"/>
        <v>#DIV/0!</v>
      </c>
      <c r="CK323" s="1404"/>
    </row>
    <row r="324" spans="2:89">
      <c r="B324" s="1029" t="s">
        <v>630</v>
      </c>
      <c r="C324" s="1034" t="s">
        <v>420</v>
      </c>
      <c r="D324" s="1035" t="s">
        <v>631</v>
      </c>
      <c r="E324" s="1036" t="s">
        <v>146</v>
      </c>
      <c r="F324" s="1037">
        <v>2</v>
      </c>
      <c r="G324" s="633">
        <f t="shared" ref="G324:BR327" si="165">G234+G292</f>
        <v>0</v>
      </c>
      <c r="H324" s="633">
        <f t="shared" si="165"/>
        <v>0</v>
      </c>
      <c r="I324" s="633">
        <f t="shared" si="165"/>
        <v>0</v>
      </c>
      <c r="J324" s="633">
        <f t="shared" si="165"/>
        <v>0</v>
      </c>
      <c r="K324" s="633">
        <f t="shared" si="165"/>
        <v>0</v>
      </c>
      <c r="L324" s="633">
        <f t="shared" si="165"/>
        <v>0</v>
      </c>
      <c r="M324" s="794">
        <f t="shared" si="165"/>
        <v>0</v>
      </c>
      <c r="N324" s="794">
        <f t="shared" si="165"/>
        <v>0</v>
      </c>
      <c r="O324" s="794">
        <f t="shared" si="165"/>
        <v>0</v>
      </c>
      <c r="P324" s="794">
        <f t="shared" si="165"/>
        <v>0</v>
      </c>
      <c r="Q324" s="794">
        <f t="shared" si="165"/>
        <v>0</v>
      </c>
      <c r="R324" s="794">
        <f t="shared" si="165"/>
        <v>0</v>
      </c>
      <c r="S324" s="794">
        <f t="shared" si="165"/>
        <v>0</v>
      </c>
      <c r="T324" s="794">
        <f t="shared" si="165"/>
        <v>0</v>
      </c>
      <c r="U324" s="794">
        <f t="shared" si="165"/>
        <v>0</v>
      </c>
      <c r="V324" s="794">
        <f t="shared" si="165"/>
        <v>0</v>
      </c>
      <c r="W324" s="794">
        <f t="shared" si="165"/>
        <v>0</v>
      </c>
      <c r="X324" s="794">
        <f t="shared" si="165"/>
        <v>0</v>
      </c>
      <c r="Y324" s="794">
        <f t="shared" si="165"/>
        <v>0</v>
      </c>
      <c r="Z324" s="794">
        <f t="shared" si="165"/>
        <v>0</v>
      </c>
      <c r="AA324" s="794">
        <f t="shared" si="165"/>
        <v>0</v>
      </c>
      <c r="AB324" s="794">
        <f t="shared" si="165"/>
        <v>0</v>
      </c>
      <c r="AC324" s="794">
        <f t="shared" si="165"/>
        <v>0</v>
      </c>
      <c r="AD324" s="794">
        <f t="shared" si="165"/>
        <v>0</v>
      </c>
      <c r="AE324" s="794">
        <f t="shared" si="165"/>
        <v>0</v>
      </c>
      <c r="AF324" s="794">
        <f t="shared" si="165"/>
        <v>0</v>
      </c>
      <c r="AG324" s="794">
        <f t="shared" si="165"/>
        <v>0</v>
      </c>
      <c r="AH324" s="794">
        <f t="shared" si="165"/>
        <v>0</v>
      </c>
      <c r="AI324" s="794">
        <f t="shared" si="165"/>
        <v>0</v>
      </c>
      <c r="AJ324" s="794">
        <f t="shared" si="165"/>
        <v>0</v>
      </c>
      <c r="AK324" s="794">
        <f t="shared" si="165"/>
        <v>0</v>
      </c>
      <c r="AL324" s="794">
        <f t="shared" si="165"/>
        <v>0</v>
      </c>
      <c r="AM324" s="794">
        <f t="shared" si="165"/>
        <v>0</v>
      </c>
      <c r="AN324" s="794">
        <f t="shared" si="165"/>
        <v>0</v>
      </c>
      <c r="AO324" s="794">
        <f t="shared" si="165"/>
        <v>0</v>
      </c>
      <c r="AP324" s="794">
        <f t="shared" si="165"/>
        <v>0</v>
      </c>
      <c r="AQ324" s="794">
        <f t="shared" si="165"/>
        <v>0</v>
      </c>
      <c r="AR324" s="794">
        <f t="shared" si="165"/>
        <v>0</v>
      </c>
      <c r="AS324" s="794">
        <f t="shared" si="165"/>
        <v>0</v>
      </c>
      <c r="AT324" s="794">
        <f t="shared" si="165"/>
        <v>0</v>
      </c>
      <c r="AU324" s="794">
        <f t="shared" si="165"/>
        <v>0</v>
      </c>
      <c r="AV324" s="794">
        <f t="shared" si="165"/>
        <v>0</v>
      </c>
      <c r="AW324" s="794">
        <f t="shared" si="165"/>
        <v>0</v>
      </c>
      <c r="AX324" s="794">
        <f t="shared" si="165"/>
        <v>0</v>
      </c>
      <c r="AY324" s="794">
        <f t="shared" si="165"/>
        <v>0</v>
      </c>
      <c r="AZ324" s="794">
        <f t="shared" si="165"/>
        <v>0</v>
      </c>
      <c r="BA324" s="794">
        <f t="shared" si="165"/>
        <v>0</v>
      </c>
      <c r="BB324" s="794">
        <f t="shared" si="165"/>
        <v>0</v>
      </c>
      <c r="BC324" s="794">
        <f t="shared" si="165"/>
        <v>0</v>
      </c>
      <c r="BD324" s="794">
        <f t="shared" si="165"/>
        <v>0</v>
      </c>
      <c r="BE324" s="794">
        <f t="shared" si="165"/>
        <v>0</v>
      </c>
      <c r="BF324" s="794">
        <f t="shared" si="165"/>
        <v>0</v>
      </c>
      <c r="BG324" s="794">
        <f t="shared" si="165"/>
        <v>0</v>
      </c>
      <c r="BH324" s="794">
        <f t="shared" si="165"/>
        <v>0</v>
      </c>
      <c r="BI324" s="794">
        <f t="shared" si="165"/>
        <v>0</v>
      </c>
      <c r="BJ324" s="794">
        <f t="shared" si="165"/>
        <v>0</v>
      </c>
      <c r="BK324" s="794">
        <f t="shared" si="165"/>
        <v>0</v>
      </c>
      <c r="BL324" s="794">
        <f t="shared" si="165"/>
        <v>0</v>
      </c>
      <c r="BM324" s="794">
        <f t="shared" si="165"/>
        <v>0</v>
      </c>
      <c r="BN324" s="794">
        <f t="shared" si="165"/>
        <v>0</v>
      </c>
      <c r="BO324" s="794">
        <f t="shared" si="165"/>
        <v>0</v>
      </c>
      <c r="BP324" s="794">
        <f t="shared" si="165"/>
        <v>0</v>
      </c>
      <c r="BQ324" s="794">
        <f t="shared" si="165"/>
        <v>0</v>
      </c>
      <c r="BR324" s="794">
        <f t="shared" si="165"/>
        <v>0</v>
      </c>
      <c r="BS324" s="794">
        <f t="shared" ref="BS324:CI331" si="166">BS234+BS292</f>
        <v>0</v>
      </c>
      <c r="BT324" s="794">
        <f t="shared" si="166"/>
        <v>0</v>
      </c>
      <c r="BU324" s="794">
        <f t="shared" si="166"/>
        <v>0</v>
      </c>
      <c r="BV324" s="794">
        <f t="shared" si="166"/>
        <v>0</v>
      </c>
      <c r="BW324" s="794">
        <f t="shared" si="166"/>
        <v>0</v>
      </c>
      <c r="BX324" s="794">
        <f t="shared" si="166"/>
        <v>0</v>
      </c>
      <c r="BY324" s="794">
        <f t="shared" si="166"/>
        <v>0</v>
      </c>
      <c r="BZ324" s="794">
        <f t="shared" si="166"/>
        <v>0</v>
      </c>
      <c r="CA324" s="794">
        <f t="shared" si="166"/>
        <v>0</v>
      </c>
      <c r="CB324" s="794">
        <f t="shared" si="166"/>
        <v>0</v>
      </c>
      <c r="CC324" s="794">
        <f t="shared" si="166"/>
        <v>0</v>
      </c>
      <c r="CD324" s="794">
        <f t="shared" si="166"/>
        <v>0</v>
      </c>
      <c r="CE324" s="794">
        <f t="shared" si="166"/>
        <v>0</v>
      </c>
      <c r="CF324" s="794">
        <f t="shared" si="166"/>
        <v>0</v>
      </c>
      <c r="CG324" s="794">
        <f t="shared" si="166"/>
        <v>0</v>
      </c>
      <c r="CH324" s="794">
        <f t="shared" si="166"/>
        <v>0</v>
      </c>
      <c r="CI324" s="795">
        <f t="shared" si="166"/>
        <v>0</v>
      </c>
      <c r="CK324" s="1404"/>
    </row>
    <row r="325" spans="2:89" ht="15" thickBot="1">
      <c r="B325" s="1038" t="s">
        <v>632</v>
      </c>
      <c r="C325" s="1039" t="s">
        <v>422</v>
      </c>
      <c r="D325" s="1040" t="s">
        <v>633</v>
      </c>
      <c r="E325" s="1041" t="s">
        <v>146</v>
      </c>
      <c r="F325" s="1042">
        <v>2</v>
      </c>
      <c r="G325" s="805">
        <f t="shared" si="165"/>
        <v>0</v>
      </c>
      <c r="H325" s="805">
        <f t="shared" si="165"/>
        <v>0</v>
      </c>
      <c r="I325" s="805">
        <f t="shared" si="165"/>
        <v>0</v>
      </c>
      <c r="J325" s="805">
        <f t="shared" si="165"/>
        <v>0</v>
      </c>
      <c r="K325" s="805">
        <f t="shared" si="165"/>
        <v>0</v>
      </c>
      <c r="L325" s="805">
        <f t="shared" si="165"/>
        <v>0</v>
      </c>
      <c r="M325" s="834">
        <f t="shared" si="165"/>
        <v>0</v>
      </c>
      <c r="N325" s="834">
        <f t="shared" si="165"/>
        <v>0</v>
      </c>
      <c r="O325" s="834">
        <f t="shared" si="165"/>
        <v>0</v>
      </c>
      <c r="P325" s="834">
        <f t="shared" si="165"/>
        <v>0</v>
      </c>
      <c r="Q325" s="834">
        <f t="shared" si="165"/>
        <v>0</v>
      </c>
      <c r="R325" s="834">
        <f t="shared" si="165"/>
        <v>0</v>
      </c>
      <c r="S325" s="834">
        <f t="shared" si="165"/>
        <v>0</v>
      </c>
      <c r="T325" s="834">
        <f t="shared" si="165"/>
        <v>0</v>
      </c>
      <c r="U325" s="834">
        <f t="shared" si="165"/>
        <v>0</v>
      </c>
      <c r="V325" s="834">
        <f t="shared" si="165"/>
        <v>0</v>
      </c>
      <c r="W325" s="834">
        <f t="shared" si="165"/>
        <v>0</v>
      </c>
      <c r="X325" s="834">
        <f t="shared" si="165"/>
        <v>0</v>
      </c>
      <c r="Y325" s="834">
        <f t="shared" si="165"/>
        <v>0</v>
      </c>
      <c r="Z325" s="834">
        <f t="shared" si="165"/>
        <v>0</v>
      </c>
      <c r="AA325" s="834">
        <f t="shared" si="165"/>
        <v>0</v>
      </c>
      <c r="AB325" s="834">
        <f t="shared" si="165"/>
        <v>0</v>
      </c>
      <c r="AC325" s="834">
        <f t="shared" si="165"/>
        <v>0</v>
      </c>
      <c r="AD325" s="834">
        <f t="shared" si="165"/>
        <v>0</v>
      </c>
      <c r="AE325" s="834">
        <f t="shared" si="165"/>
        <v>0</v>
      </c>
      <c r="AF325" s="834">
        <f t="shared" si="165"/>
        <v>0</v>
      </c>
      <c r="AG325" s="834">
        <f t="shared" si="165"/>
        <v>0</v>
      </c>
      <c r="AH325" s="834">
        <f t="shared" si="165"/>
        <v>0</v>
      </c>
      <c r="AI325" s="834">
        <f t="shared" si="165"/>
        <v>0</v>
      </c>
      <c r="AJ325" s="834">
        <f t="shared" si="165"/>
        <v>0</v>
      </c>
      <c r="AK325" s="834">
        <f t="shared" si="165"/>
        <v>0</v>
      </c>
      <c r="AL325" s="834">
        <f t="shared" si="165"/>
        <v>0</v>
      </c>
      <c r="AM325" s="834">
        <f t="shared" si="165"/>
        <v>0</v>
      </c>
      <c r="AN325" s="834">
        <f t="shared" si="165"/>
        <v>0</v>
      </c>
      <c r="AO325" s="834">
        <f t="shared" si="165"/>
        <v>0</v>
      </c>
      <c r="AP325" s="834">
        <f t="shared" si="165"/>
        <v>0</v>
      </c>
      <c r="AQ325" s="834">
        <f t="shared" si="165"/>
        <v>0</v>
      </c>
      <c r="AR325" s="834">
        <f t="shared" si="165"/>
        <v>0</v>
      </c>
      <c r="AS325" s="834">
        <f t="shared" si="165"/>
        <v>0</v>
      </c>
      <c r="AT325" s="834">
        <f t="shared" si="165"/>
        <v>0</v>
      </c>
      <c r="AU325" s="834">
        <f t="shared" si="165"/>
        <v>0</v>
      </c>
      <c r="AV325" s="834">
        <f t="shared" si="165"/>
        <v>0</v>
      </c>
      <c r="AW325" s="834">
        <f t="shared" si="165"/>
        <v>0</v>
      </c>
      <c r="AX325" s="834">
        <f t="shared" si="165"/>
        <v>0</v>
      </c>
      <c r="AY325" s="834">
        <f t="shared" si="165"/>
        <v>0</v>
      </c>
      <c r="AZ325" s="834">
        <f t="shared" si="165"/>
        <v>0</v>
      </c>
      <c r="BA325" s="834">
        <f t="shared" si="165"/>
        <v>0</v>
      </c>
      <c r="BB325" s="834">
        <f t="shared" si="165"/>
        <v>0</v>
      </c>
      <c r="BC325" s="834">
        <f t="shared" si="165"/>
        <v>0</v>
      </c>
      <c r="BD325" s="834">
        <f t="shared" si="165"/>
        <v>0</v>
      </c>
      <c r="BE325" s="834">
        <f t="shared" si="165"/>
        <v>0</v>
      </c>
      <c r="BF325" s="834">
        <f t="shared" si="165"/>
        <v>0</v>
      </c>
      <c r="BG325" s="834">
        <f t="shared" si="165"/>
        <v>0</v>
      </c>
      <c r="BH325" s="834">
        <f t="shared" si="165"/>
        <v>0</v>
      </c>
      <c r="BI325" s="834">
        <f t="shared" si="165"/>
        <v>0</v>
      </c>
      <c r="BJ325" s="834">
        <f t="shared" si="165"/>
        <v>0</v>
      </c>
      <c r="BK325" s="834">
        <f t="shared" si="165"/>
        <v>0</v>
      </c>
      <c r="BL325" s="834">
        <f t="shared" si="165"/>
        <v>0</v>
      </c>
      <c r="BM325" s="834">
        <f t="shared" si="165"/>
        <v>0</v>
      </c>
      <c r="BN325" s="834">
        <f t="shared" si="165"/>
        <v>0</v>
      </c>
      <c r="BO325" s="834">
        <f t="shared" si="165"/>
        <v>0</v>
      </c>
      <c r="BP325" s="834">
        <f t="shared" si="165"/>
        <v>0</v>
      </c>
      <c r="BQ325" s="834">
        <f t="shared" si="165"/>
        <v>0</v>
      </c>
      <c r="BR325" s="834">
        <f t="shared" si="165"/>
        <v>0</v>
      </c>
      <c r="BS325" s="834">
        <f t="shared" si="166"/>
        <v>0</v>
      </c>
      <c r="BT325" s="834">
        <f t="shared" si="166"/>
        <v>0</v>
      </c>
      <c r="BU325" s="834">
        <f t="shared" si="166"/>
        <v>0</v>
      </c>
      <c r="BV325" s="834">
        <f t="shared" si="166"/>
        <v>0</v>
      </c>
      <c r="BW325" s="834">
        <f t="shared" si="166"/>
        <v>0</v>
      </c>
      <c r="BX325" s="834">
        <f t="shared" si="166"/>
        <v>0</v>
      </c>
      <c r="BY325" s="834">
        <f t="shared" si="166"/>
        <v>0</v>
      </c>
      <c r="BZ325" s="834">
        <f t="shared" si="166"/>
        <v>0</v>
      </c>
      <c r="CA325" s="834">
        <f t="shared" si="166"/>
        <v>0</v>
      </c>
      <c r="CB325" s="834">
        <f t="shared" si="166"/>
        <v>0</v>
      </c>
      <c r="CC325" s="834">
        <f t="shared" si="166"/>
        <v>0</v>
      </c>
      <c r="CD325" s="834">
        <f t="shared" si="166"/>
        <v>0</v>
      </c>
      <c r="CE325" s="834">
        <f t="shared" si="166"/>
        <v>0</v>
      </c>
      <c r="CF325" s="834">
        <f t="shared" si="166"/>
        <v>0</v>
      </c>
      <c r="CG325" s="834">
        <f t="shared" si="166"/>
        <v>0</v>
      </c>
      <c r="CH325" s="834">
        <f t="shared" si="166"/>
        <v>0</v>
      </c>
      <c r="CI325" s="835">
        <f t="shared" si="166"/>
        <v>0</v>
      </c>
      <c r="CK325" s="1404"/>
    </row>
    <row r="326" spans="2:89">
      <c r="B326" s="1009" t="s">
        <v>634</v>
      </c>
      <c r="C326" s="1010" t="s">
        <v>424</v>
      </c>
      <c r="D326" s="1001" t="s">
        <v>635</v>
      </c>
      <c r="E326" s="1011" t="s">
        <v>146</v>
      </c>
      <c r="F326" s="1012">
        <v>2</v>
      </c>
      <c r="G326" s="811">
        <f t="shared" si="165"/>
        <v>0</v>
      </c>
      <c r="H326" s="811">
        <f t="shared" si="165"/>
        <v>0</v>
      </c>
      <c r="I326" s="811">
        <f t="shared" si="165"/>
        <v>0</v>
      </c>
      <c r="J326" s="811">
        <f t="shared" si="165"/>
        <v>0</v>
      </c>
      <c r="K326" s="811">
        <f t="shared" si="165"/>
        <v>0</v>
      </c>
      <c r="L326" s="811">
        <f t="shared" si="165"/>
        <v>0</v>
      </c>
      <c r="M326" s="812">
        <f t="shared" si="165"/>
        <v>0</v>
      </c>
      <c r="N326" s="812">
        <f t="shared" si="165"/>
        <v>0</v>
      </c>
      <c r="O326" s="812">
        <f t="shared" si="165"/>
        <v>0</v>
      </c>
      <c r="P326" s="812">
        <f t="shared" si="165"/>
        <v>0</v>
      </c>
      <c r="Q326" s="812">
        <f t="shared" si="165"/>
        <v>0</v>
      </c>
      <c r="R326" s="812">
        <f t="shared" si="165"/>
        <v>0</v>
      </c>
      <c r="S326" s="812">
        <f t="shared" si="165"/>
        <v>0</v>
      </c>
      <c r="T326" s="812">
        <f t="shared" si="165"/>
        <v>0</v>
      </c>
      <c r="U326" s="812">
        <f t="shared" si="165"/>
        <v>0</v>
      </c>
      <c r="V326" s="812">
        <f t="shared" si="165"/>
        <v>0</v>
      </c>
      <c r="W326" s="812">
        <f t="shared" si="165"/>
        <v>0</v>
      </c>
      <c r="X326" s="812">
        <f t="shared" si="165"/>
        <v>0</v>
      </c>
      <c r="Y326" s="812">
        <f t="shared" si="165"/>
        <v>0</v>
      </c>
      <c r="Z326" s="812">
        <f t="shared" si="165"/>
        <v>0</v>
      </c>
      <c r="AA326" s="812">
        <f t="shared" si="165"/>
        <v>0</v>
      </c>
      <c r="AB326" s="812">
        <f t="shared" si="165"/>
        <v>0</v>
      </c>
      <c r="AC326" s="812">
        <f t="shared" si="165"/>
        <v>0</v>
      </c>
      <c r="AD326" s="812">
        <f t="shared" si="165"/>
        <v>0</v>
      </c>
      <c r="AE326" s="812">
        <f t="shared" si="165"/>
        <v>0</v>
      </c>
      <c r="AF326" s="812">
        <f t="shared" si="165"/>
        <v>0</v>
      </c>
      <c r="AG326" s="812">
        <f t="shared" si="165"/>
        <v>0</v>
      </c>
      <c r="AH326" s="812">
        <f t="shared" si="165"/>
        <v>0</v>
      </c>
      <c r="AI326" s="812">
        <f t="shared" si="165"/>
        <v>0</v>
      </c>
      <c r="AJ326" s="812">
        <f t="shared" si="165"/>
        <v>0</v>
      </c>
      <c r="AK326" s="812">
        <f t="shared" si="165"/>
        <v>0</v>
      </c>
      <c r="AL326" s="812">
        <f t="shared" si="165"/>
        <v>0</v>
      </c>
      <c r="AM326" s="812">
        <f t="shared" si="165"/>
        <v>0</v>
      </c>
      <c r="AN326" s="812">
        <f t="shared" si="165"/>
        <v>0</v>
      </c>
      <c r="AO326" s="812">
        <f t="shared" si="165"/>
        <v>0</v>
      </c>
      <c r="AP326" s="812">
        <f t="shared" si="165"/>
        <v>0</v>
      </c>
      <c r="AQ326" s="812">
        <f t="shared" si="165"/>
        <v>0</v>
      </c>
      <c r="AR326" s="812">
        <f t="shared" si="165"/>
        <v>0</v>
      </c>
      <c r="AS326" s="812">
        <f t="shared" si="165"/>
        <v>0</v>
      </c>
      <c r="AT326" s="812">
        <f t="shared" si="165"/>
        <v>0</v>
      </c>
      <c r="AU326" s="812">
        <f t="shared" si="165"/>
        <v>0</v>
      </c>
      <c r="AV326" s="812">
        <f t="shared" si="165"/>
        <v>0</v>
      </c>
      <c r="AW326" s="812">
        <f t="shared" si="165"/>
        <v>0</v>
      </c>
      <c r="AX326" s="812">
        <f t="shared" si="165"/>
        <v>0</v>
      </c>
      <c r="AY326" s="812">
        <f t="shared" si="165"/>
        <v>0</v>
      </c>
      <c r="AZ326" s="812">
        <f t="shared" si="165"/>
        <v>0</v>
      </c>
      <c r="BA326" s="812">
        <f t="shared" si="165"/>
        <v>0</v>
      </c>
      <c r="BB326" s="812">
        <f t="shared" si="165"/>
        <v>0</v>
      </c>
      <c r="BC326" s="812">
        <f t="shared" si="165"/>
        <v>0</v>
      </c>
      <c r="BD326" s="812">
        <f t="shared" si="165"/>
        <v>0</v>
      </c>
      <c r="BE326" s="812">
        <f t="shared" si="165"/>
        <v>0</v>
      </c>
      <c r="BF326" s="812">
        <f t="shared" si="165"/>
        <v>0</v>
      </c>
      <c r="BG326" s="812">
        <f t="shared" si="165"/>
        <v>0</v>
      </c>
      <c r="BH326" s="812">
        <f t="shared" si="165"/>
        <v>0</v>
      </c>
      <c r="BI326" s="812">
        <f t="shared" si="165"/>
        <v>0</v>
      </c>
      <c r="BJ326" s="812">
        <f t="shared" si="165"/>
        <v>0</v>
      </c>
      <c r="BK326" s="812">
        <f t="shared" si="165"/>
        <v>0</v>
      </c>
      <c r="BL326" s="812">
        <f t="shared" si="165"/>
        <v>0</v>
      </c>
      <c r="BM326" s="812">
        <f t="shared" si="165"/>
        <v>0</v>
      </c>
      <c r="BN326" s="812">
        <f t="shared" si="165"/>
        <v>0</v>
      </c>
      <c r="BO326" s="812">
        <f t="shared" si="165"/>
        <v>0</v>
      </c>
      <c r="BP326" s="812">
        <f t="shared" si="165"/>
        <v>0</v>
      </c>
      <c r="BQ326" s="812">
        <f t="shared" si="165"/>
        <v>0</v>
      </c>
      <c r="BR326" s="812">
        <f t="shared" si="165"/>
        <v>0</v>
      </c>
      <c r="BS326" s="812">
        <f t="shared" si="166"/>
        <v>0</v>
      </c>
      <c r="BT326" s="812">
        <f t="shared" si="166"/>
        <v>0</v>
      </c>
      <c r="BU326" s="812">
        <f t="shared" si="166"/>
        <v>0</v>
      </c>
      <c r="BV326" s="812">
        <f t="shared" si="166"/>
        <v>0</v>
      </c>
      <c r="BW326" s="812">
        <f t="shared" si="166"/>
        <v>0</v>
      </c>
      <c r="BX326" s="812">
        <f t="shared" si="166"/>
        <v>0</v>
      </c>
      <c r="BY326" s="812">
        <f t="shared" si="166"/>
        <v>0</v>
      </c>
      <c r="BZ326" s="812">
        <f t="shared" si="166"/>
        <v>0</v>
      </c>
      <c r="CA326" s="812">
        <f t="shared" si="166"/>
        <v>0</v>
      </c>
      <c r="CB326" s="812">
        <f t="shared" si="166"/>
        <v>0</v>
      </c>
      <c r="CC326" s="812">
        <f t="shared" si="166"/>
        <v>0</v>
      </c>
      <c r="CD326" s="812">
        <f t="shared" si="166"/>
        <v>0</v>
      </c>
      <c r="CE326" s="812">
        <f t="shared" si="166"/>
        <v>0</v>
      </c>
      <c r="CF326" s="812">
        <f t="shared" si="166"/>
        <v>0</v>
      </c>
      <c r="CG326" s="812">
        <f t="shared" si="166"/>
        <v>0</v>
      </c>
      <c r="CH326" s="812">
        <f t="shared" si="166"/>
        <v>0</v>
      </c>
      <c r="CI326" s="813">
        <f t="shared" si="166"/>
        <v>0</v>
      </c>
      <c r="CK326" s="1404"/>
    </row>
    <row r="327" spans="2:89">
      <c r="B327" s="1016" t="s">
        <v>636</v>
      </c>
      <c r="C327" s="977" t="s">
        <v>426</v>
      </c>
      <c r="D327" s="983" t="s">
        <v>637</v>
      </c>
      <c r="E327" s="1014" t="s">
        <v>146</v>
      </c>
      <c r="F327" s="1015">
        <v>2</v>
      </c>
      <c r="G327" s="633">
        <f t="shared" si="165"/>
        <v>0</v>
      </c>
      <c r="H327" s="633">
        <f t="shared" si="165"/>
        <v>0</v>
      </c>
      <c r="I327" s="633">
        <f t="shared" si="165"/>
        <v>0</v>
      </c>
      <c r="J327" s="633">
        <f t="shared" si="165"/>
        <v>0</v>
      </c>
      <c r="K327" s="633">
        <f t="shared" si="165"/>
        <v>0</v>
      </c>
      <c r="L327" s="633">
        <f t="shared" si="165"/>
        <v>0</v>
      </c>
      <c r="M327" s="794">
        <f t="shared" si="165"/>
        <v>0</v>
      </c>
      <c r="N327" s="794">
        <f t="shared" si="165"/>
        <v>0</v>
      </c>
      <c r="O327" s="794">
        <f t="shared" si="165"/>
        <v>0</v>
      </c>
      <c r="P327" s="794">
        <f t="shared" si="165"/>
        <v>0</v>
      </c>
      <c r="Q327" s="794">
        <f t="shared" si="165"/>
        <v>0</v>
      </c>
      <c r="R327" s="794">
        <f t="shared" si="165"/>
        <v>0</v>
      </c>
      <c r="S327" s="794">
        <f t="shared" si="165"/>
        <v>0</v>
      </c>
      <c r="T327" s="794">
        <f t="shared" si="165"/>
        <v>0</v>
      </c>
      <c r="U327" s="794">
        <f t="shared" si="165"/>
        <v>0</v>
      </c>
      <c r="V327" s="794">
        <f t="shared" si="165"/>
        <v>0</v>
      </c>
      <c r="W327" s="794">
        <f t="shared" si="165"/>
        <v>0</v>
      </c>
      <c r="X327" s="794">
        <f t="shared" si="165"/>
        <v>0</v>
      </c>
      <c r="Y327" s="794">
        <f t="shared" si="165"/>
        <v>0</v>
      </c>
      <c r="Z327" s="794">
        <f t="shared" si="165"/>
        <v>0</v>
      </c>
      <c r="AA327" s="794">
        <f t="shared" si="165"/>
        <v>0</v>
      </c>
      <c r="AB327" s="794">
        <f t="shared" si="165"/>
        <v>0</v>
      </c>
      <c r="AC327" s="794">
        <f t="shared" si="165"/>
        <v>0</v>
      </c>
      <c r="AD327" s="794">
        <f t="shared" si="165"/>
        <v>0</v>
      </c>
      <c r="AE327" s="794">
        <f t="shared" si="165"/>
        <v>0</v>
      </c>
      <c r="AF327" s="794">
        <f t="shared" si="165"/>
        <v>0</v>
      </c>
      <c r="AG327" s="794">
        <f t="shared" si="165"/>
        <v>0</v>
      </c>
      <c r="AH327" s="794">
        <f t="shared" si="165"/>
        <v>0</v>
      </c>
      <c r="AI327" s="794">
        <f t="shared" si="165"/>
        <v>0</v>
      </c>
      <c r="AJ327" s="794">
        <f t="shared" si="165"/>
        <v>0</v>
      </c>
      <c r="AK327" s="794">
        <f t="shared" si="165"/>
        <v>0</v>
      </c>
      <c r="AL327" s="794">
        <f t="shared" si="165"/>
        <v>0</v>
      </c>
      <c r="AM327" s="794">
        <f t="shared" si="165"/>
        <v>0</v>
      </c>
      <c r="AN327" s="794">
        <f t="shared" si="165"/>
        <v>0</v>
      </c>
      <c r="AO327" s="794">
        <f t="shared" si="165"/>
        <v>0</v>
      </c>
      <c r="AP327" s="794">
        <f t="shared" si="165"/>
        <v>0</v>
      </c>
      <c r="AQ327" s="794">
        <f t="shared" si="165"/>
        <v>0</v>
      </c>
      <c r="AR327" s="794">
        <f t="shared" si="165"/>
        <v>0</v>
      </c>
      <c r="AS327" s="794">
        <f t="shared" si="165"/>
        <v>0</v>
      </c>
      <c r="AT327" s="794">
        <f t="shared" si="165"/>
        <v>0</v>
      </c>
      <c r="AU327" s="794">
        <f t="shared" si="165"/>
        <v>0</v>
      </c>
      <c r="AV327" s="794">
        <f t="shared" si="165"/>
        <v>0</v>
      </c>
      <c r="AW327" s="794">
        <f t="shared" si="165"/>
        <v>0</v>
      </c>
      <c r="AX327" s="794">
        <f t="shared" si="165"/>
        <v>0</v>
      </c>
      <c r="AY327" s="794">
        <f t="shared" si="165"/>
        <v>0</v>
      </c>
      <c r="AZ327" s="794">
        <f t="shared" si="165"/>
        <v>0</v>
      </c>
      <c r="BA327" s="794">
        <f t="shared" si="165"/>
        <v>0</v>
      </c>
      <c r="BB327" s="794">
        <f t="shared" si="165"/>
        <v>0</v>
      </c>
      <c r="BC327" s="794">
        <f t="shared" si="165"/>
        <v>0</v>
      </c>
      <c r="BD327" s="794">
        <f t="shared" si="165"/>
        <v>0</v>
      </c>
      <c r="BE327" s="794">
        <f t="shared" si="165"/>
        <v>0</v>
      </c>
      <c r="BF327" s="794">
        <f t="shared" si="165"/>
        <v>0</v>
      </c>
      <c r="BG327" s="794">
        <f t="shared" si="165"/>
        <v>0</v>
      </c>
      <c r="BH327" s="794">
        <f t="shared" si="165"/>
        <v>0</v>
      </c>
      <c r="BI327" s="794">
        <f t="shared" si="165"/>
        <v>0</v>
      </c>
      <c r="BJ327" s="794">
        <f t="shared" si="165"/>
        <v>0</v>
      </c>
      <c r="BK327" s="794">
        <f t="shared" si="165"/>
        <v>0</v>
      </c>
      <c r="BL327" s="794">
        <f t="shared" si="165"/>
        <v>0</v>
      </c>
      <c r="BM327" s="794">
        <f t="shared" si="165"/>
        <v>0</v>
      </c>
      <c r="BN327" s="794">
        <f t="shared" si="165"/>
        <v>0</v>
      </c>
      <c r="BO327" s="794">
        <f t="shared" si="165"/>
        <v>0</v>
      </c>
      <c r="BP327" s="794">
        <f t="shared" si="165"/>
        <v>0</v>
      </c>
      <c r="BQ327" s="794">
        <f t="shared" si="165"/>
        <v>0</v>
      </c>
      <c r="BR327" s="794">
        <f>BR237+BR295</f>
        <v>0</v>
      </c>
      <c r="BS327" s="794">
        <f t="shared" si="166"/>
        <v>0</v>
      </c>
      <c r="BT327" s="794">
        <f t="shared" si="166"/>
        <v>0</v>
      </c>
      <c r="BU327" s="794">
        <f t="shared" si="166"/>
        <v>0</v>
      </c>
      <c r="BV327" s="794">
        <f t="shared" si="166"/>
        <v>0</v>
      </c>
      <c r="BW327" s="794">
        <f t="shared" si="166"/>
        <v>0</v>
      </c>
      <c r="BX327" s="794">
        <f t="shared" si="166"/>
        <v>0</v>
      </c>
      <c r="BY327" s="794">
        <f t="shared" si="166"/>
        <v>0</v>
      </c>
      <c r="BZ327" s="794">
        <f t="shared" si="166"/>
        <v>0</v>
      </c>
      <c r="CA327" s="794">
        <f t="shared" si="166"/>
        <v>0</v>
      </c>
      <c r="CB327" s="794">
        <f t="shared" si="166"/>
        <v>0</v>
      </c>
      <c r="CC327" s="794">
        <f t="shared" si="166"/>
        <v>0</v>
      </c>
      <c r="CD327" s="794">
        <f t="shared" si="166"/>
        <v>0</v>
      </c>
      <c r="CE327" s="794">
        <f t="shared" si="166"/>
        <v>0</v>
      </c>
      <c r="CF327" s="794">
        <f t="shared" si="166"/>
        <v>0</v>
      </c>
      <c r="CG327" s="794">
        <f t="shared" si="166"/>
        <v>0</v>
      </c>
      <c r="CH327" s="794">
        <f t="shared" si="166"/>
        <v>0</v>
      </c>
      <c r="CI327" s="795">
        <f t="shared" si="166"/>
        <v>0</v>
      </c>
      <c r="CK327" s="1404"/>
    </row>
    <row r="328" spans="2:89">
      <c r="B328" s="1016" t="s">
        <v>638</v>
      </c>
      <c r="C328" s="977" t="s">
        <v>428</v>
      </c>
      <c r="D328" s="983" t="s">
        <v>639</v>
      </c>
      <c r="E328" s="1014" t="s">
        <v>146</v>
      </c>
      <c r="F328" s="1015">
        <v>2</v>
      </c>
      <c r="G328" s="633">
        <f t="shared" ref="G328:BR331" si="167">G238+G296</f>
        <v>0</v>
      </c>
      <c r="H328" s="633">
        <f t="shared" si="167"/>
        <v>0</v>
      </c>
      <c r="I328" s="633">
        <f t="shared" si="167"/>
        <v>0</v>
      </c>
      <c r="J328" s="633">
        <f t="shared" si="167"/>
        <v>0</v>
      </c>
      <c r="K328" s="633">
        <f t="shared" si="167"/>
        <v>0</v>
      </c>
      <c r="L328" s="633">
        <f t="shared" si="167"/>
        <v>0</v>
      </c>
      <c r="M328" s="794">
        <f t="shared" si="167"/>
        <v>0</v>
      </c>
      <c r="N328" s="794">
        <f t="shared" si="167"/>
        <v>0</v>
      </c>
      <c r="O328" s="794">
        <f t="shared" si="167"/>
        <v>0</v>
      </c>
      <c r="P328" s="794">
        <f t="shared" si="167"/>
        <v>0</v>
      </c>
      <c r="Q328" s="794">
        <f t="shared" si="167"/>
        <v>0</v>
      </c>
      <c r="R328" s="794">
        <f t="shared" si="167"/>
        <v>0</v>
      </c>
      <c r="S328" s="794">
        <f t="shared" si="167"/>
        <v>0</v>
      </c>
      <c r="T328" s="794">
        <f t="shared" si="167"/>
        <v>0</v>
      </c>
      <c r="U328" s="794">
        <f t="shared" si="167"/>
        <v>0</v>
      </c>
      <c r="V328" s="794">
        <f t="shared" si="167"/>
        <v>0</v>
      </c>
      <c r="W328" s="794">
        <f t="shared" si="167"/>
        <v>0</v>
      </c>
      <c r="X328" s="794">
        <f t="shared" si="167"/>
        <v>0</v>
      </c>
      <c r="Y328" s="794">
        <f t="shared" si="167"/>
        <v>0</v>
      </c>
      <c r="Z328" s="794">
        <f t="shared" si="167"/>
        <v>0</v>
      </c>
      <c r="AA328" s="794">
        <f t="shared" si="167"/>
        <v>0</v>
      </c>
      <c r="AB328" s="794">
        <f t="shared" si="167"/>
        <v>0</v>
      </c>
      <c r="AC328" s="794">
        <f t="shared" si="167"/>
        <v>0</v>
      </c>
      <c r="AD328" s="794">
        <f t="shared" si="167"/>
        <v>0</v>
      </c>
      <c r="AE328" s="794">
        <f t="shared" si="167"/>
        <v>0</v>
      </c>
      <c r="AF328" s="794">
        <f t="shared" si="167"/>
        <v>0</v>
      </c>
      <c r="AG328" s="794">
        <f t="shared" si="167"/>
        <v>0</v>
      </c>
      <c r="AH328" s="794">
        <f t="shared" si="167"/>
        <v>0</v>
      </c>
      <c r="AI328" s="794">
        <f t="shared" si="167"/>
        <v>0</v>
      </c>
      <c r="AJ328" s="794">
        <f t="shared" si="167"/>
        <v>0</v>
      </c>
      <c r="AK328" s="794">
        <f t="shared" si="167"/>
        <v>0</v>
      </c>
      <c r="AL328" s="794">
        <f t="shared" si="167"/>
        <v>0</v>
      </c>
      <c r="AM328" s="794">
        <f t="shared" si="167"/>
        <v>0</v>
      </c>
      <c r="AN328" s="794">
        <f t="shared" si="167"/>
        <v>0</v>
      </c>
      <c r="AO328" s="794">
        <f t="shared" si="167"/>
        <v>0</v>
      </c>
      <c r="AP328" s="794">
        <f t="shared" si="167"/>
        <v>0</v>
      </c>
      <c r="AQ328" s="794">
        <f t="shared" si="167"/>
        <v>0</v>
      </c>
      <c r="AR328" s="794">
        <f t="shared" si="167"/>
        <v>0</v>
      </c>
      <c r="AS328" s="794">
        <f t="shared" si="167"/>
        <v>0</v>
      </c>
      <c r="AT328" s="794">
        <f t="shared" si="167"/>
        <v>0</v>
      </c>
      <c r="AU328" s="794">
        <f t="shared" si="167"/>
        <v>0</v>
      </c>
      <c r="AV328" s="794">
        <f t="shared" si="167"/>
        <v>0</v>
      </c>
      <c r="AW328" s="794">
        <f t="shared" si="167"/>
        <v>0</v>
      </c>
      <c r="AX328" s="794">
        <f t="shared" si="167"/>
        <v>0</v>
      </c>
      <c r="AY328" s="794">
        <f t="shared" si="167"/>
        <v>0</v>
      </c>
      <c r="AZ328" s="794">
        <f t="shared" si="167"/>
        <v>0</v>
      </c>
      <c r="BA328" s="794">
        <f t="shared" si="167"/>
        <v>0</v>
      </c>
      <c r="BB328" s="794">
        <f t="shared" si="167"/>
        <v>0</v>
      </c>
      <c r="BC328" s="794">
        <f t="shared" si="167"/>
        <v>0</v>
      </c>
      <c r="BD328" s="794">
        <f t="shared" si="167"/>
        <v>0</v>
      </c>
      <c r="BE328" s="794">
        <f t="shared" si="167"/>
        <v>0</v>
      </c>
      <c r="BF328" s="794">
        <f t="shared" si="167"/>
        <v>0</v>
      </c>
      <c r="BG328" s="794">
        <f t="shared" si="167"/>
        <v>0</v>
      </c>
      <c r="BH328" s="794">
        <f t="shared" si="167"/>
        <v>0</v>
      </c>
      <c r="BI328" s="794">
        <f t="shared" si="167"/>
        <v>0</v>
      </c>
      <c r="BJ328" s="794">
        <f t="shared" si="167"/>
        <v>0</v>
      </c>
      <c r="BK328" s="794">
        <f t="shared" si="167"/>
        <v>0</v>
      </c>
      <c r="BL328" s="794">
        <f t="shared" si="167"/>
        <v>0</v>
      </c>
      <c r="BM328" s="794">
        <f t="shared" si="167"/>
        <v>0</v>
      </c>
      <c r="BN328" s="794">
        <f t="shared" si="167"/>
        <v>0</v>
      </c>
      <c r="BO328" s="794">
        <f t="shared" si="167"/>
        <v>0</v>
      </c>
      <c r="BP328" s="794">
        <f t="shared" si="167"/>
        <v>0</v>
      </c>
      <c r="BQ328" s="794">
        <f t="shared" si="167"/>
        <v>0</v>
      </c>
      <c r="BR328" s="794">
        <f t="shared" si="167"/>
        <v>0</v>
      </c>
      <c r="BS328" s="794">
        <f t="shared" si="166"/>
        <v>0</v>
      </c>
      <c r="BT328" s="794">
        <f t="shared" si="166"/>
        <v>0</v>
      </c>
      <c r="BU328" s="794">
        <f t="shared" si="166"/>
        <v>0</v>
      </c>
      <c r="BV328" s="794">
        <f t="shared" si="166"/>
        <v>0</v>
      </c>
      <c r="BW328" s="794">
        <f t="shared" si="166"/>
        <v>0</v>
      </c>
      <c r="BX328" s="794">
        <f t="shared" si="166"/>
        <v>0</v>
      </c>
      <c r="BY328" s="794">
        <f t="shared" si="166"/>
        <v>0</v>
      </c>
      <c r="BZ328" s="794">
        <f t="shared" si="166"/>
        <v>0</v>
      </c>
      <c r="CA328" s="794">
        <f t="shared" si="166"/>
        <v>0</v>
      </c>
      <c r="CB328" s="794">
        <f t="shared" si="166"/>
        <v>0</v>
      </c>
      <c r="CC328" s="794">
        <f t="shared" si="166"/>
        <v>0</v>
      </c>
      <c r="CD328" s="794">
        <f t="shared" si="166"/>
        <v>0</v>
      </c>
      <c r="CE328" s="794">
        <f t="shared" si="166"/>
        <v>0</v>
      </c>
      <c r="CF328" s="794">
        <f t="shared" si="166"/>
        <v>0</v>
      </c>
      <c r="CG328" s="794">
        <f t="shared" si="166"/>
        <v>0</v>
      </c>
      <c r="CH328" s="794">
        <f t="shared" si="166"/>
        <v>0</v>
      </c>
      <c r="CI328" s="795">
        <f t="shared" si="166"/>
        <v>0</v>
      </c>
      <c r="CK328" s="1404"/>
    </row>
    <row r="329" spans="2:89">
      <c r="B329" s="1016" t="s">
        <v>640</v>
      </c>
      <c r="C329" s="977" t="s">
        <v>430</v>
      </c>
      <c r="D329" s="983" t="s">
        <v>641</v>
      </c>
      <c r="E329" s="1014" t="s">
        <v>146</v>
      </c>
      <c r="F329" s="1015">
        <v>2</v>
      </c>
      <c r="G329" s="633">
        <f t="shared" si="167"/>
        <v>0</v>
      </c>
      <c r="H329" s="633">
        <f t="shared" si="167"/>
        <v>0</v>
      </c>
      <c r="I329" s="633">
        <f t="shared" si="167"/>
        <v>0</v>
      </c>
      <c r="J329" s="633">
        <f t="shared" si="167"/>
        <v>0</v>
      </c>
      <c r="K329" s="633">
        <f t="shared" si="167"/>
        <v>0</v>
      </c>
      <c r="L329" s="633">
        <f t="shared" si="167"/>
        <v>0</v>
      </c>
      <c r="M329" s="794">
        <f t="shared" si="167"/>
        <v>0</v>
      </c>
      <c r="N329" s="794">
        <f t="shared" si="167"/>
        <v>0</v>
      </c>
      <c r="O329" s="794">
        <f t="shared" si="167"/>
        <v>0</v>
      </c>
      <c r="P329" s="794">
        <f t="shared" si="167"/>
        <v>0</v>
      </c>
      <c r="Q329" s="794">
        <f t="shared" si="167"/>
        <v>0</v>
      </c>
      <c r="R329" s="794">
        <f t="shared" si="167"/>
        <v>0</v>
      </c>
      <c r="S329" s="794">
        <f t="shared" si="167"/>
        <v>0</v>
      </c>
      <c r="T329" s="794">
        <f t="shared" si="167"/>
        <v>0</v>
      </c>
      <c r="U329" s="794">
        <f t="shared" si="167"/>
        <v>0</v>
      </c>
      <c r="V329" s="794">
        <f t="shared" si="167"/>
        <v>0</v>
      </c>
      <c r="W329" s="794">
        <f t="shared" si="167"/>
        <v>0</v>
      </c>
      <c r="X329" s="794">
        <f t="shared" si="167"/>
        <v>0</v>
      </c>
      <c r="Y329" s="794">
        <f t="shared" si="167"/>
        <v>0</v>
      </c>
      <c r="Z329" s="794">
        <f t="shared" si="167"/>
        <v>0</v>
      </c>
      <c r="AA329" s="794">
        <f t="shared" si="167"/>
        <v>0</v>
      </c>
      <c r="AB329" s="794">
        <f t="shared" si="167"/>
        <v>0</v>
      </c>
      <c r="AC329" s="794">
        <f t="shared" si="167"/>
        <v>0</v>
      </c>
      <c r="AD329" s="794">
        <f t="shared" si="167"/>
        <v>0</v>
      </c>
      <c r="AE329" s="794">
        <f t="shared" si="167"/>
        <v>0</v>
      </c>
      <c r="AF329" s="794">
        <f t="shared" si="167"/>
        <v>0</v>
      </c>
      <c r="AG329" s="794">
        <f t="shared" si="167"/>
        <v>0</v>
      </c>
      <c r="AH329" s="794">
        <f t="shared" si="167"/>
        <v>0</v>
      </c>
      <c r="AI329" s="794">
        <f t="shared" si="167"/>
        <v>0</v>
      </c>
      <c r="AJ329" s="794">
        <f t="shared" si="167"/>
        <v>0</v>
      </c>
      <c r="AK329" s="794">
        <f t="shared" si="167"/>
        <v>0</v>
      </c>
      <c r="AL329" s="794">
        <f t="shared" si="167"/>
        <v>0</v>
      </c>
      <c r="AM329" s="794">
        <f t="shared" si="167"/>
        <v>0</v>
      </c>
      <c r="AN329" s="794">
        <f t="shared" si="167"/>
        <v>0</v>
      </c>
      <c r="AO329" s="794">
        <f t="shared" si="167"/>
        <v>0</v>
      </c>
      <c r="AP329" s="794">
        <f t="shared" si="167"/>
        <v>0</v>
      </c>
      <c r="AQ329" s="794">
        <f t="shared" si="167"/>
        <v>0</v>
      </c>
      <c r="AR329" s="794">
        <f t="shared" si="167"/>
        <v>0</v>
      </c>
      <c r="AS329" s="794">
        <f t="shared" si="167"/>
        <v>0</v>
      </c>
      <c r="AT329" s="794">
        <f t="shared" si="167"/>
        <v>0</v>
      </c>
      <c r="AU329" s="794">
        <f t="shared" si="167"/>
        <v>0</v>
      </c>
      <c r="AV329" s="794">
        <f t="shared" si="167"/>
        <v>0</v>
      </c>
      <c r="AW329" s="794">
        <f t="shared" si="167"/>
        <v>0</v>
      </c>
      <c r="AX329" s="794">
        <f t="shared" si="167"/>
        <v>0</v>
      </c>
      <c r="AY329" s="794">
        <f t="shared" si="167"/>
        <v>0</v>
      </c>
      <c r="AZ329" s="794">
        <f t="shared" si="167"/>
        <v>0</v>
      </c>
      <c r="BA329" s="794">
        <f t="shared" si="167"/>
        <v>0</v>
      </c>
      <c r="BB329" s="794">
        <f t="shared" si="167"/>
        <v>0</v>
      </c>
      <c r="BC329" s="794">
        <f t="shared" si="167"/>
        <v>0</v>
      </c>
      <c r="BD329" s="794">
        <f t="shared" si="167"/>
        <v>0</v>
      </c>
      <c r="BE329" s="794">
        <f t="shared" si="167"/>
        <v>0</v>
      </c>
      <c r="BF329" s="794">
        <f t="shared" si="167"/>
        <v>0</v>
      </c>
      <c r="BG329" s="794">
        <f t="shared" si="167"/>
        <v>0</v>
      </c>
      <c r="BH329" s="794">
        <f t="shared" si="167"/>
        <v>0</v>
      </c>
      <c r="BI329" s="794">
        <f t="shared" si="167"/>
        <v>0</v>
      </c>
      <c r="BJ329" s="794">
        <f t="shared" si="167"/>
        <v>0</v>
      </c>
      <c r="BK329" s="794">
        <f t="shared" si="167"/>
        <v>0</v>
      </c>
      <c r="BL329" s="794">
        <f t="shared" si="167"/>
        <v>0</v>
      </c>
      <c r="BM329" s="794">
        <f t="shared" si="167"/>
        <v>0</v>
      </c>
      <c r="BN329" s="794">
        <f t="shared" si="167"/>
        <v>0</v>
      </c>
      <c r="BO329" s="794">
        <f t="shared" si="167"/>
        <v>0</v>
      </c>
      <c r="BP329" s="794">
        <f t="shared" si="167"/>
        <v>0</v>
      </c>
      <c r="BQ329" s="794">
        <f t="shared" si="167"/>
        <v>0</v>
      </c>
      <c r="BR329" s="794">
        <f t="shared" si="167"/>
        <v>0</v>
      </c>
      <c r="BS329" s="794">
        <f t="shared" si="166"/>
        <v>0</v>
      </c>
      <c r="BT329" s="794">
        <f t="shared" si="166"/>
        <v>0</v>
      </c>
      <c r="BU329" s="794">
        <f t="shared" si="166"/>
        <v>0</v>
      </c>
      <c r="BV329" s="794">
        <f t="shared" si="166"/>
        <v>0</v>
      </c>
      <c r="BW329" s="794">
        <f t="shared" si="166"/>
        <v>0</v>
      </c>
      <c r="BX329" s="794">
        <f t="shared" si="166"/>
        <v>0</v>
      </c>
      <c r="BY329" s="794">
        <f t="shared" si="166"/>
        <v>0</v>
      </c>
      <c r="BZ329" s="794">
        <f t="shared" si="166"/>
        <v>0</v>
      </c>
      <c r="CA329" s="794">
        <f t="shared" si="166"/>
        <v>0</v>
      </c>
      <c r="CB329" s="794">
        <f t="shared" si="166"/>
        <v>0</v>
      </c>
      <c r="CC329" s="794">
        <f t="shared" si="166"/>
        <v>0</v>
      </c>
      <c r="CD329" s="794">
        <f t="shared" si="166"/>
        <v>0</v>
      </c>
      <c r="CE329" s="794">
        <f t="shared" si="166"/>
        <v>0</v>
      </c>
      <c r="CF329" s="794">
        <f t="shared" si="166"/>
        <v>0</v>
      </c>
      <c r="CG329" s="794">
        <f t="shared" si="166"/>
        <v>0</v>
      </c>
      <c r="CH329" s="794">
        <f t="shared" si="166"/>
        <v>0</v>
      </c>
      <c r="CI329" s="795">
        <f t="shared" si="166"/>
        <v>0</v>
      </c>
      <c r="CK329" s="1404"/>
    </row>
    <row r="330" spans="2:89">
      <c r="B330" s="1016" t="s">
        <v>642</v>
      </c>
      <c r="C330" s="977" t="s">
        <v>432</v>
      </c>
      <c r="D330" s="983" t="s">
        <v>643</v>
      </c>
      <c r="E330" s="1014" t="s">
        <v>146</v>
      </c>
      <c r="F330" s="1015">
        <v>2</v>
      </c>
      <c r="G330" s="633">
        <f t="shared" si="167"/>
        <v>0</v>
      </c>
      <c r="H330" s="633">
        <f t="shared" si="167"/>
        <v>0</v>
      </c>
      <c r="I330" s="633">
        <f t="shared" si="167"/>
        <v>0</v>
      </c>
      <c r="J330" s="633">
        <f t="shared" si="167"/>
        <v>0</v>
      </c>
      <c r="K330" s="633">
        <f t="shared" si="167"/>
        <v>0</v>
      </c>
      <c r="L330" s="633">
        <f t="shared" si="167"/>
        <v>0</v>
      </c>
      <c r="M330" s="794">
        <f t="shared" si="167"/>
        <v>0</v>
      </c>
      <c r="N330" s="794">
        <f t="shared" si="167"/>
        <v>0</v>
      </c>
      <c r="O330" s="794">
        <f t="shared" si="167"/>
        <v>0</v>
      </c>
      <c r="P330" s="794">
        <f t="shared" si="167"/>
        <v>0</v>
      </c>
      <c r="Q330" s="794">
        <f t="shared" si="167"/>
        <v>0</v>
      </c>
      <c r="R330" s="794">
        <f t="shared" si="167"/>
        <v>0</v>
      </c>
      <c r="S330" s="794">
        <f t="shared" si="167"/>
        <v>0</v>
      </c>
      <c r="T330" s="794">
        <f t="shared" si="167"/>
        <v>0</v>
      </c>
      <c r="U330" s="794">
        <f t="shared" si="167"/>
        <v>0</v>
      </c>
      <c r="V330" s="794">
        <f t="shared" si="167"/>
        <v>0</v>
      </c>
      <c r="W330" s="794">
        <f t="shared" si="167"/>
        <v>0</v>
      </c>
      <c r="X330" s="794">
        <f t="shared" si="167"/>
        <v>0</v>
      </c>
      <c r="Y330" s="794">
        <f t="shared" si="167"/>
        <v>0</v>
      </c>
      <c r="Z330" s="794">
        <f t="shared" si="167"/>
        <v>0</v>
      </c>
      <c r="AA330" s="794">
        <f t="shared" si="167"/>
        <v>0</v>
      </c>
      <c r="AB330" s="794">
        <f t="shared" si="167"/>
        <v>0</v>
      </c>
      <c r="AC330" s="794">
        <f t="shared" si="167"/>
        <v>0</v>
      </c>
      <c r="AD330" s="794">
        <f t="shared" si="167"/>
        <v>0</v>
      </c>
      <c r="AE330" s="794">
        <f t="shared" si="167"/>
        <v>0</v>
      </c>
      <c r="AF330" s="794">
        <f t="shared" si="167"/>
        <v>0</v>
      </c>
      <c r="AG330" s="794">
        <f t="shared" si="167"/>
        <v>0</v>
      </c>
      <c r="AH330" s="794">
        <f t="shared" si="167"/>
        <v>0</v>
      </c>
      <c r="AI330" s="794">
        <f t="shared" si="167"/>
        <v>0</v>
      </c>
      <c r="AJ330" s="794">
        <f t="shared" si="167"/>
        <v>0</v>
      </c>
      <c r="AK330" s="794">
        <f t="shared" si="167"/>
        <v>0</v>
      </c>
      <c r="AL330" s="794">
        <f t="shared" si="167"/>
        <v>0</v>
      </c>
      <c r="AM330" s="794">
        <f t="shared" si="167"/>
        <v>0</v>
      </c>
      <c r="AN330" s="794">
        <f t="shared" si="167"/>
        <v>0</v>
      </c>
      <c r="AO330" s="794">
        <f t="shared" si="167"/>
        <v>0</v>
      </c>
      <c r="AP330" s="794">
        <f t="shared" si="167"/>
        <v>0</v>
      </c>
      <c r="AQ330" s="794">
        <f t="shared" si="167"/>
        <v>0</v>
      </c>
      <c r="AR330" s="794">
        <f t="shared" si="167"/>
        <v>0</v>
      </c>
      <c r="AS330" s="794">
        <f t="shared" si="167"/>
        <v>0</v>
      </c>
      <c r="AT330" s="794">
        <f t="shared" si="167"/>
        <v>0</v>
      </c>
      <c r="AU330" s="794">
        <f t="shared" si="167"/>
        <v>0</v>
      </c>
      <c r="AV330" s="794">
        <f t="shared" si="167"/>
        <v>0</v>
      </c>
      <c r="AW330" s="794">
        <f t="shared" si="167"/>
        <v>0</v>
      </c>
      <c r="AX330" s="794">
        <f t="shared" si="167"/>
        <v>0</v>
      </c>
      <c r="AY330" s="794">
        <f t="shared" si="167"/>
        <v>0</v>
      </c>
      <c r="AZ330" s="794">
        <f t="shared" si="167"/>
        <v>0</v>
      </c>
      <c r="BA330" s="794">
        <f t="shared" si="167"/>
        <v>0</v>
      </c>
      <c r="BB330" s="794">
        <f t="shared" si="167"/>
        <v>0</v>
      </c>
      <c r="BC330" s="794">
        <f t="shared" si="167"/>
        <v>0</v>
      </c>
      <c r="BD330" s="794">
        <f t="shared" si="167"/>
        <v>0</v>
      </c>
      <c r="BE330" s="794">
        <f t="shared" si="167"/>
        <v>0</v>
      </c>
      <c r="BF330" s="794">
        <f t="shared" si="167"/>
        <v>0</v>
      </c>
      <c r="BG330" s="794">
        <f t="shared" si="167"/>
        <v>0</v>
      </c>
      <c r="BH330" s="794">
        <f t="shared" si="167"/>
        <v>0</v>
      </c>
      <c r="BI330" s="794">
        <f t="shared" si="167"/>
        <v>0</v>
      </c>
      <c r="BJ330" s="794">
        <f t="shared" si="167"/>
        <v>0</v>
      </c>
      <c r="BK330" s="794">
        <f t="shared" si="167"/>
        <v>0</v>
      </c>
      <c r="BL330" s="794">
        <f t="shared" si="167"/>
        <v>0</v>
      </c>
      <c r="BM330" s="794">
        <f t="shared" si="167"/>
        <v>0</v>
      </c>
      <c r="BN330" s="794">
        <f t="shared" si="167"/>
        <v>0</v>
      </c>
      <c r="BO330" s="794">
        <f t="shared" si="167"/>
        <v>0</v>
      </c>
      <c r="BP330" s="794">
        <f t="shared" si="167"/>
        <v>0</v>
      </c>
      <c r="BQ330" s="794">
        <f t="shared" si="167"/>
        <v>0</v>
      </c>
      <c r="BR330" s="794">
        <f t="shared" si="167"/>
        <v>0</v>
      </c>
      <c r="BS330" s="794">
        <f t="shared" si="166"/>
        <v>0</v>
      </c>
      <c r="BT330" s="794">
        <f t="shared" si="166"/>
        <v>0</v>
      </c>
      <c r="BU330" s="794">
        <f t="shared" si="166"/>
        <v>0</v>
      </c>
      <c r="BV330" s="794">
        <f t="shared" si="166"/>
        <v>0</v>
      </c>
      <c r="BW330" s="794">
        <f t="shared" si="166"/>
        <v>0</v>
      </c>
      <c r="BX330" s="794">
        <f t="shared" si="166"/>
        <v>0</v>
      </c>
      <c r="BY330" s="794">
        <f t="shared" si="166"/>
        <v>0</v>
      </c>
      <c r="BZ330" s="794">
        <f t="shared" si="166"/>
        <v>0</v>
      </c>
      <c r="CA330" s="794">
        <f t="shared" si="166"/>
        <v>0</v>
      </c>
      <c r="CB330" s="794">
        <f t="shared" si="166"/>
        <v>0</v>
      </c>
      <c r="CC330" s="794">
        <f t="shared" si="166"/>
        <v>0</v>
      </c>
      <c r="CD330" s="794">
        <f t="shared" si="166"/>
        <v>0</v>
      </c>
      <c r="CE330" s="794">
        <f t="shared" si="166"/>
        <v>0</v>
      </c>
      <c r="CF330" s="794">
        <f t="shared" si="166"/>
        <v>0</v>
      </c>
      <c r="CG330" s="794">
        <f t="shared" si="166"/>
        <v>0</v>
      </c>
      <c r="CH330" s="794">
        <f t="shared" si="166"/>
        <v>0</v>
      </c>
      <c r="CI330" s="795">
        <f t="shared" si="166"/>
        <v>0</v>
      </c>
      <c r="CK330" s="1404"/>
    </row>
    <row r="331" spans="2:89">
      <c r="B331" s="1016" t="s">
        <v>644</v>
      </c>
      <c r="C331" s="980" t="s">
        <v>434</v>
      </c>
      <c r="D331" s="983" t="s">
        <v>645</v>
      </c>
      <c r="E331" s="1014" t="s">
        <v>146</v>
      </c>
      <c r="F331" s="1015">
        <v>2</v>
      </c>
      <c r="G331" s="633">
        <f t="shared" si="167"/>
        <v>0</v>
      </c>
      <c r="H331" s="633">
        <f t="shared" si="167"/>
        <v>0</v>
      </c>
      <c r="I331" s="633">
        <f t="shared" si="167"/>
        <v>0</v>
      </c>
      <c r="J331" s="633">
        <f t="shared" si="167"/>
        <v>0</v>
      </c>
      <c r="K331" s="633">
        <f t="shared" si="167"/>
        <v>0</v>
      </c>
      <c r="L331" s="633">
        <f t="shared" si="167"/>
        <v>0</v>
      </c>
      <c r="M331" s="794">
        <f t="shared" si="167"/>
        <v>0</v>
      </c>
      <c r="N331" s="794">
        <f t="shared" si="167"/>
        <v>0</v>
      </c>
      <c r="O331" s="794">
        <f t="shared" si="167"/>
        <v>0</v>
      </c>
      <c r="P331" s="794">
        <f t="shared" si="167"/>
        <v>0</v>
      </c>
      <c r="Q331" s="794">
        <f t="shared" si="167"/>
        <v>0</v>
      </c>
      <c r="R331" s="794">
        <f t="shared" si="167"/>
        <v>0</v>
      </c>
      <c r="S331" s="794">
        <f t="shared" si="167"/>
        <v>0</v>
      </c>
      <c r="T331" s="794">
        <f t="shared" si="167"/>
        <v>0</v>
      </c>
      <c r="U331" s="794">
        <f t="shared" si="167"/>
        <v>0</v>
      </c>
      <c r="V331" s="794">
        <f t="shared" si="167"/>
        <v>0</v>
      </c>
      <c r="W331" s="794">
        <f t="shared" si="167"/>
        <v>0</v>
      </c>
      <c r="X331" s="794">
        <f t="shared" si="167"/>
        <v>0</v>
      </c>
      <c r="Y331" s="794">
        <f t="shared" si="167"/>
        <v>0</v>
      </c>
      <c r="Z331" s="794">
        <f t="shared" si="167"/>
        <v>0</v>
      </c>
      <c r="AA331" s="794">
        <f t="shared" si="167"/>
        <v>0</v>
      </c>
      <c r="AB331" s="794">
        <f t="shared" si="167"/>
        <v>0</v>
      </c>
      <c r="AC331" s="794">
        <f t="shared" si="167"/>
        <v>0</v>
      </c>
      <c r="AD331" s="794">
        <f t="shared" si="167"/>
        <v>0</v>
      </c>
      <c r="AE331" s="794">
        <f t="shared" si="167"/>
        <v>0</v>
      </c>
      <c r="AF331" s="794">
        <f t="shared" si="167"/>
        <v>0</v>
      </c>
      <c r="AG331" s="794">
        <f t="shared" si="167"/>
        <v>0</v>
      </c>
      <c r="AH331" s="794">
        <f t="shared" si="167"/>
        <v>0</v>
      </c>
      <c r="AI331" s="794">
        <f t="shared" si="167"/>
        <v>0</v>
      </c>
      <c r="AJ331" s="794">
        <f t="shared" si="167"/>
        <v>0</v>
      </c>
      <c r="AK331" s="794">
        <f t="shared" si="167"/>
        <v>0</v>
      </c>
      <c r="AL331" s="794">
        <f t="shared" si="167"/>
        <v>0</v>
      </c>
      <c r="AM331" s="794">
        <f t="shared" si="167"/>
        <v>0</v>
      </c>
      <c r="AN331" s="794">
        <f t="shared" si="167"/>
        <v>0</v>
      </c>
      <c r="AO331" s="794">
        <f t="shared" si="167"/>
        <v>0</v>
      </c>
      <c r="AP331" s="794">
        <f t="shared" si="167"/>
        <v>0</v>
      </c>
      <c r="AQ331" s="794">
        <f t="shared" si="167"/>
        <v>0</v>
      </c>
      <c r="AR331" s="794">
        <f t="shared" si="167"/>
        <v>0</v>
      </c>
      <c r="AS331" s="794">
        <f t="shared" si="167"/>
        <v>0</v>
      </c>
      <c r="AT331" s="794">
        <f t="shared" si="167"/>
        <v>0</v>
      </c>
      <c r="AU331" s="794">
        <f t="shared" si="167"/>
        <v>0</v>
      </c>
      <c r="AV331" s="794">
        <f t="shared" si="167"/>
        <v>0</v>
      </c>
      <c r="AW331" s="794">
        <f t="shared" si="167"/>
        <v>0</v>
      </c>
      <c r="AX331" s="794">
        <f t="shared" si="167"/>
        <v>0</v>
      </c>
      <c r="AY331" s="794">
        <f t="shared" si="167"/>
        <v>0</v>
      </c>
      <c r="AZ331" s="794">
        <f t="shared" si="167"/>
        <v>0</v>
      </c>
      <c r="BA331" s="794">
        <f t="shared" si="167"/>
        <v>0</v>
      </c>
      <c r="BB331" s="794">
        <f t="shared" si="167"/>
        <v>0</v>
      </c>
      <c r="BC331" s="794">
        <f t="shared" si="167"/>
        <v>0</v>
      </c>
      <c r="BD331" s="794">
        <f t="shared" si="167"/>
        <v>0</v>
      </c>
      <c r="BE331" s="794">
        <f t="shared" si="167"/>
        <v>0</v>
      </c>
      <c r="BF331" s="794">
        <f t="shared" si="167"/>
        <v>0</v>
      </c>
      <c r="BG331" s="794">
        <f t="shared" si="167"/>
        <v>0</v>
      </c>
      <c r="BH331" s="794">
        <f t="shared" si="167"/>
        <v>0</v>
      </c>
      <c r="BI331" s="794">
        <f t="shared" si="167"/>
        <v>0</v>
      </c>
      <c r="BJ331" s="794">
        <f t="shared" si="167"/>
        <v>0</v>
      </c>
      <c r="BK331" s="794">
        <f t="shared" si="167"/>
        <v>0</v>
      </c>
      <c r="BL331" s="794">
        <f t="shared" si="167"/>
        <v>0</v>
      </c>
      <c r="BM331" s="794">
        <f t="shared" si="167"/>
        <v>0</v>
      </c>
      <c r="BN331" s="794">
        <f t="shared" si="167"/>
        <v>0</v>
      </c>
      <c r="BO331" s="794">
        <f t="shared" si="167"/>
        <v>0</v>
      </c>
      <c r="BP331" s="794">
        <f t="shared" si="167"/>
        <v>0</v>
      </c>
      <c r="BQ331" s="794">
        <f t="shared" si="167"/>
        <v>0</v>
      </c>
      <c r="BR331" s="794">
        <f>BR241+BR299</f>
        <v>0</v>
      </c>
      <c r="BS331" s="794">
        <f t="shared" si="166"/>
        <v>0</v>
      </c>
      <c r="BT331" s="794">
        <f t="shared" si="166"/>
        <v>0</v>
      </c>
      <c r="BU331" s="794">
        <f t="shared" si="166"/>
        <v>0</v>
      </c>
      <c r="BV331" s="794">
        <f t="shared" si="166"/>
        <v>0</v>
      </c>
      <c r="BW331" s="794">
        <f t="shared" si="166"/>
        <v>0</v>
      </c>
      <c r="BX331" s="794">
        <f t="shared" si="166"/>
        <v>0</v>
      </c>
      <c r="BY331" s="794">
        <f t="shared" si="166"/>
        <v>0</v>
      </c>
      <c r="BZ331" s="794">
        <f t="shared" si="166"/>
        <v>0</v>
      </c>
      <c r="CA331" s="794">
        <f t="shared" si="166"/>
        <v>0</v>
      </c>
      <c r="CB331" s="794">
        <f t="shared" si="166"/>
        <v>0</v>
      </c>
      <c r="CC331" s="794">
        <f t="shared" si="166"/>
        <v>0</v>
      </c>
      <c r="CD331" s="794">
        <f t="shared" si="166"/>
        <v>0</v>
      </c>
      <c r="CE331" s="794">
        <f t="shared" si="166"/>
        <v>0</v>
      </c>
      <c r="CF331" s="794">
        <f t="shared" si="166"/>
        <v>0</v>
      </c>
      <c r="CG331" s="794">
        <f t="shared" si="166"/>
        <v>0</v>
      </c>
      <c r="CH331" s="794">
        <f t="shared" si="166"/>
        <v>0</v>
      </c>
      <c r="CI331" s="795">
        <f t="shared" si="166"/>
        <v>0</v>
      </c>
      <c r="CK331" s="1404"/>
    </row>
    <row r="332" spans="2:89">
      <c r="B332" s="1016" t="s">
        <v>646</v>
      </c>
      <c r="C332" s="980" t="s">
        <v>153</v>
      </c>
      <c r="D332" s="983" t="s">
        <v>647</v>
      </c>
      <c r="E332" s="1014" t="s">
        <v>146</v>
      </c>
      <c r="F332" s="1015">
        <v>2</v>
      </c>
      <c r="G332" s="633">
        <f>SUM(G326:G331)</f>
        <v>0</v>
      </c>
      <c r="H332" s="633">
        <f t="shared" ref="H332:BS332" si="168">SUM(H326:H331)</f>
        <v>0</v>
      </c>
      <c r="I332" s="633">
        <f t="shared" si="168"/>
        <v>0</v>
      </c>
      <c r="J332" s="633">
        <f t="shared" si="168"/>
        <v>0</v>
      </c>
      <c r="K332" s="633">
        <f t="shared" si="168"/>
        <v>0</v>
      </c>
      <c r="L332" s="633">
        <f t="shared" si="168"/>
        <v>0</v>
      </c>
      <c r="M332" s="794">
        <f t="shared" si="168"/>
        <v>0</v>
      </c>
      <c r="N332" s="794">
        <f t="shared" si="168"/>
        <v>0</v>
      </c>
      <c r="O332" s="794">
        <f t="shared" si="168"/>
        <v>0</v>
      </c>
      <c r="P332" s="794">
        <f t="shared" si="168"/>
        <v>0</v>
      </c>
      <c r="Q332" s="794">
        <f t="shared" si="168"/>
        <v>0</v>
      </c>
      <c r="R332" s="794">
        <f t="shared" si="168"/>
        <v>0</v>
      </c>
      <c r="S332" s="794">
        <f t="shared" si="168"/>
        <v>0</v>
      </c>
      <c r="T332" s="794">
        <f t="shared" si="168"/>
        <v>0</v>
      </c>
      <c r="U332" s="794">
        <f t="shared" si="168"/>
        <v>0</v>
      </c>
      <c r="V332" s="794">
        <f t="shared" si="168"/>
        <v>0</v>
      </c>
      <c r="W332" s="794">
        <f t="shared" si="168"/>
        <v>0</v>
      </c>
      <c r="X332" s="794">
        <f t="shared" si="168"/>
        <v>0</v>
      </c>
      <c r="Y332" s="794">
        <f t="shared" si="168"/>
        <v>0</v>
      </c>
      <c r="Z332" s="794">
        <f t="shared" si="168"/>
        <v>0</v>
      </c>
      <c r="AA332" s="794">
        <f t="shared" si="168"/>
        <v>0</v>
      </c>
      <c r="AB332" s="794">
        <f t="shared" si="168"/>
        <v>0</v>
      </c>
      <c r="AC332" s="794">
        <f t="shared" si="168"/>
        <v>0</v>
      </c>
      <c r="AD332" s="794">
        <f t="shared" si="168"/>
        <v>0</v>
      </c>
      <c r="AE332" s="794">
        <f t="shared" si="168"/>
        <v>0</v>
      </c>
      <c r="AF332" s="794">
        <f t="shared" si="168"/>
        <v>0</v>
      </c>
      <c r="AG332" s="794">
        <f t="shared" si="168"/>
        <v>0</v>
      </c>
      <c r="AH332" s="794">
        <f t="shared" si="168"/>
        <v>0</v>
      </c>
      <c r="AI332" s="794">
        <f t="shared" si="168"/>
        <v>0</v>
      </c>
      <c r="AJ332" s="794">
        <f t="shared" si="168"/>
        <v>0</v>
      </c>
      <c r="AK332" s="794">
        <f t="shared" si="168"/>
        <v>0</v>
      </c>
      <c r="AL332" s="794">
        <f t="shared" si="168"/>
        <v>0</v>
      </c>
      <c r="AM332" s="794">
        <f t="shared" si="168"/>
        <v>0</v>
      </c>
      <c r="AN332" s="794">
        <f t="shared" si="168"/>
        <v>0</v>
      </c>
      <c r="AO332" s="794">
        <f t="shared" si="168"/>
        <v>0</v>
      </c>
      <c r="AP332" s="794">
        <f t="shared" si="168"/>
        <v>0</v>
      </c>
      <c r="AQ332" s="794">
        <f t="shared" si="168"/>
        <v>0</v>
      </c>
      <c r="AR332" s="794">
        <f t="shared" si="168"/>
        <v>0</v>
      </c>
      <c r="AS332" s="794">
        <f t="shared" si="168"/>
        <v>0</v>
      </c>
      <c r="AT332" s="794">
        <f t="shared" si="168"/>
        <v>0</v>
      </c>
      <c r="AU332" s="794">
        <f t="shared" si="168"/>
        <v>0</v>
      </c>
      <c r="AV332" s="794">
        <f t="shared" si="168"/>
        <v>0</v>
      </c>
      <c r="AW332" s="794">
        <f t="shared" si="168"/>
        <v>0</v>
      </c>
      <c r="AX332" s="794">
        <f t="shared" si="168"/>
        <v>0</v>
      </c>
      <c r="AY332" s="794">
        <f t="shared" si="168"/>
        <v>0</v>
      </c>
      <c r="AZ332" s="794">
        <f t="shared" si="168"/>
        <v>0</v>
      </c>
      <c r="BA332" s="794">
        <f t="shared" si="168"/>
        <v>0</v>
      </c>
      <c r="BB332" s="794">
        <f t="shared" si="168"/>
        <v>0</v>
      </c>
      <c r="BC332" s="794">
        <f t="shared" si="168"/>
        <v>0</v>
      </c>
      <c r="BD332" s="794">
        <f t="shared" si="168"/>
        <v>0</v>
      </c>
      <c r="BE332" s="794">
        <f t="shared" si="168"/>
        <v>0</v>
      </c>
      <c r="BF332" s="794">
        <f t="shared" si="168"/>
        <v>0</v>
      </c>
      <c r="BG332" s="794">
        <f t="shared" si="168"/>
        <v>0</v>
      </c>
      <c r="BH332" s="794">
        <f t="shared" si="168"/>
        <v>0</v>
      </c>
      <c r="BI332" s="794">
        <f t="shared" si="168"/>
        <v>0</v>
      </c>
      <c r="BJ332" s="794">
        <f t="shared" si="168"/>
        <v>0</v>
      </c>
      <c r="BK332" s="794">
        <f t="shared" si="168"/>
        <v>0</v>
      </c>
      <c r="BL332" s="794">
        <f t="shared" si="168"/>
        <v>0</v>
      </c>
      <c r="BM332" s="794">
        <f t="shared" si="168"/>
        <v>0</v>
      </c>
      <c r="BN332" s="794">
        <f t="shared" si="168"/>
        <v>0</v>
      </c>
      <c r="BO332" s="794">
        <f t="shared" si="168"/>
        <v>0</v>
      </c>
      <c r="BP332" s="794">
        <f t="shared" si="168"/>
        <v>0</v>
      </c>
      <c r="BQ332" s="794">
        <f t="shared" si="168"/>
        <v>0</v>
      </c>
      <c r="BR332" s="794">
        <f t="shared" si="168"/>
        <v>0</v>
      </c>
      <c r="BS332" s="794">
        <f t="shared" si="168"/>
        <v>0</v>
      </c>
      <c r="BT332" s="794">
        <f t="shared" ref="BT332:CI332" si="169">SUM(BT326:BT331)</f>
        <v>0</v>
      </c>
      <c r="BU332" s="794">
        <f t="shared" si="169"/>
        <v>0</v>
      </c>
      <c r="BV332" s="794">
        <f t="shared" si="169"/>
        <v>0</v>
      </c>
      <c r="BW332" s="794">
        <f t="shared" si="169"/>
        <v>0</v>
      </c>
      <c r="BX332" s="794">
        <f t="shared" si="169"/>
        <v>0</v>
      </c>
      <c r="BY332" s="794">
        <f t="shared" si="169"/>
        <v>0</v>
      </c>
      <c r="BZ332" s="794">
        <f t="shared" si="169"/>
        <v>0</v>
      </c>
      <c r="CA332" s="794">
        <f t="shared" si="169"/>
        <v>0</v>
      </c>
      <c r="CB332" s="794">
        <f t="shared" si="169"/>
        <v>0</v>
      </c>
      <c r="CC332" s="794">
        <f t="shared" si="169"/>
        <v>0</v>
      </c>
      <c r="CD332" s="794">
        <f t="shared" si="169"/>
        <v>0</v>
      </c>
      <c r="CE332" s="794">
        <f t="shared" si="169"/>
        <v>0</v>
      </c>
      <c r="CF332" s="794">
        <f t="shared" si="169"/>
        <v>0</v>
      </c>
      <c r="CG332" s="794">
        <f t="shared" si="169"/>
        <v>0</v>
      </c>
      <c r="CH332" s="794">
        <f t="shared" si="169"/>
        <v>0</v>
      </c>
      <c r="CI332" s="795">
        <f t="shared" si="169"/>
        <v>0</v>
      </c>
      <c r="CK332" s="1404"/>
    </row>
    <row r="333" spans="2:89" ht="15" thickBot="1">
      <c r="B333" s="1043" t="s">
        <v>648</v>
      </c>
      <c r="C333" s="1044" t="s">
        <v>438</v>
      </c>
      <c r="D333" s="1045" t="s">
        <v>649</v>
      </c>
      <c r="E333" s="1046" t="s">
        <v>440</v>
      </c>
      <c r="F333" s="1023">
        <v>2</v>
      </c>
      <c r="G333" s="805" t="e">
        <f>(G332*1000000)/(G347*1000)</f>
        <v>#DIV/0!</v>
      </c>
      <c r="H333" s="805" t="e">
        <f t="shared" ref="H333:BS333" si="170">(H332*1000000)/(H347*1000)</f>
        <v>#DIV/0!</v>
      </c>
      <c r="I333" s="805" t="e">
        <f t="shared" si="170"/>
        <v>#DIV/0!</v>
      </c>
      <c r="J333" s="805" t="e">
        <f t="shared" si="170"/>
        <v>#DIV/0!</v>
      </c>
      <c r="K333" s="805" t="e">
        <f t="shared" si="170"/>
        <v>#DIV/0!</v>
      </c>
      <c r="L333" s="805" t="e">
        <f t="shared" si="170"/>
        <v>#DIV/0!</v>
      </c>
      <c r="M333" s="834" t="e">
        <f t="shared" si="170"/>
        <v>#DIV/0!</v>
      </c>
      <c r="N333" s="834" t="e">
        <f t="shared" si="170"/>
        <v>#DIV/0!</v>
      </c>
      <c r="O333" s="834" t="e">
        <f t="shared" si="170"/>
        <v>#DIV/0!</v>
      </c>
      <c r="P333" s="834" t="e">
        <f t="shared" si="170"/>
        <v>#DIV/0!</v>
      </c>
      <c r="Q333" s="834" t="e">
        <f t="shared" si="170"/>
        <v>#DIV/0!</v>
      </c>
      <c r="R333" s="834" t="e">
        <f t="shared" si="170"/>
        <v>#DIV/0!</v>
      </c>
      <c r="S333" s="834" t="e">
        <f t="shared" si="170"/>
        <v>#DIV/0!</v>
      </c>
      <c r="T333" s="834" t="e">
        <f t="shared" si="170"/>
        <v>#DIV/0!</v>
      </c>
      <c r="U333" s="834" t="e">
        <f t="shared" si="170"/>
        <v>#DIV/0!</v>
      </c>
      <c r="V333" s="834" t="e">
        <f t="shared" si="170"/>
        <v>#DIV/0!</v>
      </c>
      <c r="W333" s="834" t="e">
        <f t="shared" si="170"/>
        <v>#DIV/0!</v>
      </c>
      <c r="X333" s="834" t="e">
        <f t="shared" si="170"/>
        <v>#DIV/0!</v>
      </c>
      <c r="Y333" s="834" t="e">
        <f t="shared" si="170"/>
        <v>#DIV/0!</v>
      </c>
      <c r="Z333" s="834" t="e">
        <f t="shared" si="170"/>
        <v>#DIV/0!</v>
      </c>
      <c r="AA333" s="834" t="e">
        <f t="shared" si="170"/>
        <v>#DIV/0!</v>
      </c>
      <c r="AB333" s="834" t="e">
        <f t="shared" si="170"/>
        <v>#DIV/0!</v>
      </c>
      <c r="AC333" s="834" t="e">
        <f t="shared" si="170"/>
        <v>#DIV/0!</v>
      </c>
      <c r="AD333" s="834" t="e">
        <f t="shared" si="170"/>
        <v>#DIV/0!</v>
      </c>
      <c r="AE333" s="834" t="e">
        <f t="shared" si="170"/>
        <v>#DIV/0!</v>
      </c>
      <c r="AF333" s="834" t="e">
        <f t="shared" si="170"/>
        <v>#DIV/0!</v>
      </c>
      <c r="AG333" s="834" t="e">
        <f t="shared" si="170"/>
        <v>#DIV/0!</v>
      </c>
      <c r="AH333" s="834" t="e">
        <f t="shared" si="170"/>
        <v>#DIV/0!</v>
      </c>
      <c r="AI333" s="834" t="e">
        <f t="shared" si="170"/>
        <v>#DIV/0!</v>
      </c>
      <c r="AJ333" s="834" t="e">
        <f t="shared" si="170"/>
        <v>#DIV/0!</v>
      </c>
      <c r="AK333" s="834" t="e">
        <f t="shared" si="170"/>
        <v>#DIV/0!</v>
      </c>
      <c r="AL333" s="834" t="e">
        <f t="shared" si="170"/>
        <v>#DIV/0!</v>
      </c>
      <c r="AM333" s="834" t="e">
        <f t="shared" si="170"/>
        <v>#DIV/0!</v>
      </c>
      <c r="AN333" s="834" t="e">
        <f t="shared" si="170"/>
        <v>#DIV/0!</v>
      </c>
      <c r="AO333" s="834" t="e">
        <f t="shared" si="170"/>
        <v>#DIV/0!</v>
      </c>
      <c r="AP333" s="834" t="e">
        <f t="shared" si="170"/>
        <v>#DIV/0!</v>
      </c>
      <c r="AQ333" s="834" t="e">
        <f t="shared" si="170"/>
        <v>#DIV/0!</v>
      </c>
      <c r="AR333" s="834" t="e">
        <f t="shared" si="170"/>
        <v>#DIV/0!</v>
      </c>
      <c r="AS333" s="834" t="e">
        <f t="shared" si="170"/>
        <v>#DIV/0!</v>
      </c>
      <c r="AT333" s="834" t="e">
        <f t="shared" si="170"/>
        <v>#DIV/0!</v>
      </c>
      <c r="AU333" s="834" t="e">
        <f t="shared" si="170"/>
        <v>#DIV/0!</v>
      </c>
      <c r="AV333" s="834" t="e">
        <f t="shared" si="170"/>
        <v>#DIV/0!</v>
      </c>
      <c r="AW333" s="834" t="e">
        <f t="shared" si="170"/>
        <v>#DIV/0!</v>
      </c>
      <c r="AX333" s="834" t="e">
        <f t="shared" si="170"/>
        <v>#DIV/0!</v>
      </c>
      <c r="AY333" s="834" t="e">
        <f t="shared" si="170"/>
        <v>#DIV/0!</v>
      </c>
      <c r="AZ333" s="834" t="e">
        <f t="shared" si="170"/>
        <v>#DIV/0!</v>
      </c>
      <c r="BA333" s="834" t="e">
        <f t="shared" si="170"/>
        <v>#DIV/0!</v>
      </c>
      <c r="BB333" s="834" t="e">
        <f t="shared" si="170"/>
        <v>#DIV/0!</v>
      </c>
      <c r="BC333" s="834" t="e">
        <f t="shared" si="170"/>
        <v>#DIV/0!</v>
      </c>
      <c r="BD333" s="834" t="e">
        <f t="shared" si="170"/>
        <v>#DIV/0!</v>
      </c>
      <c r="BE333" s="834" t="e">
        <f t="shared" si="170"/>
        <v>#DIV/0!</v>
      </c>
      <c r="BF333" s="834" t="e">
        <f t="shared" si="170"/>
        <v>#DIV/0!</v>
      </c>
      <c r="BG333" s="834" t="e">
        <f t="shared" si="170"/>
        <v>#DIV/0!</v>
      </c>
      <c r="BH333" s="834" t="e">
        <f t="shared" si="170"/>
        <v>#DIV/0!</v>
      </c>
      <c r="BI333" s="834" t="e">
        <f t="shared" si="170"/>
        <v>#DIV/0!</v>
      </c>
      <c r="BJ333" s="834" t="e">
        <f t="shared" si="170"/>
        <v>#DIV/0!</v>
      </c>
      <c r="BK333" s="834" t="e">
        <f t="shared" si="170"/>
        <v>#DIV/0!</v>
      </c>
      <c r="BL333" s="834" t="e">
        <f t="shared" si="170"/>
        <v>#DIV/0!</v>
      </c>
      <c r="BM333" s="834" t="e">
        <f t="shared" si="170"/>
        <v>#DIV/0!</v>
      </c>
      <c r="BN333" s="834" t="e">
        <f t="shared" si="170"/>
        <v>#DIV/0!</v>
      </c>
      <c r="BO333" s="834" t="e">
        <f t="shared" si="170"/>
        <v>#DIV/0!</v>
      </c>
      <c r="BP333" s="834" t="e">
        <f t="shared" si="170"/>
        <v>#DIV/0!</v>
      </c>
      <c r="BQ333" s="834" t="e">
        <f t="shared" si="170"/>
        <v>#DIV/0!</v>
      </c>
      <c r="BR333" s="834" t="e">
        <f t="shared" si="170"/>
        <v>#DIV/0!</v>
      </c>
      <c r="BS333" s="834" t="e">
        <f t="shared" si="170"/>
        <v>#DIV/0!</v>
      </c>
      <c r="BT333" s="834" t="e">
        <f t="shared" ref="BT333:CI333" si="171">(BT332*1000000)/(BT347*1000)</f>
        <v>#DIV/0!</v>
      </c>
      <c r="BU333" s="834" t="e">
        <f t="shared" si="171"/>
        <v>#DIV/0!</v>
      </c>
      <c r="BV333" s="834" t="e">
        <f t="shared" si="171"/>
        <v>#DIV/0!</v>
      </c>
      <c r="BW333" s="834" t="e">
        <f t="shared" si="171"/>
        <v>#DIV/0!</v>
      </c>
      <c r="BX333" s="834" t="e">
        <f t="shared" si="171"/>
        <v>#DIV/0!</v>
      </c>
      <c r="BY333" s="834" t="e">
        <f t="shared" si="171"/>
        <v>#DIV/0!</v>
      </c>
      <c r="BZ333" s="834" t="e">
        <f t="shared" si="171"/>
        <v>#DIV/0!</v>
      </c>
      <c r="CA333" s="834" t="e">
        <f t="shared" si="171"/>
        <v>#DIV/0!</v>
      </c>
      <c r="CB333" s="834" t="e">
        <f t="shared" si="171"/>
        <v>#DIV/0!</v>
      </c>
      <c r="CC333" s="834" t="e">
        <f t="shared" si="171"/>
        <v>#DIV/0!</v>
      </c>
      <c r="CD333" s="834" t="e">
        <f t="shared" si="171"/>
        <v>#DIV/0!</v>
      </c>
      <c r="CE333" s="834" t="e">
        <f t="shared" si="171"/>
        <v>#DIV/0!</v>
      </c>
      <c r="CF333" s="834" t="e">
        <f t="shared" si="171"/>
        <v>#DIV/0!</v>
      </c>
      <c r="CG333" s="834" t="e">
        <f t="shared" si="171"/>
        <v>#DIV/0!</v>
      </c>
      <c r="CH333" s="834" t="e">
        <f t="shared" si="171"/>
        <v>#DIV/0!</v>
      </c>
      <c r="CI333" s="835" t="e">
        <f t="shared" si="171"/>
        <v>#DIV/0!</v>
      </c>
      <c r="CK333" s="1404"/>
    </row>
    <row r="334" spans="2:89">
      <c r="B334" s="1024" t="s">
        <v>650</v>
      </c>
      <c r="C334" s="1025" t="s">
        <v>442</v>
      </c>
      <c r="D334" s="990" t="s">
        <v>79</v>
      </c>
      <c r="E334" s="1047" t="s">
        <v>254</v>
      </c>
      <c r="F334" s="1048">
        <v>2</v>
      </c>
      <c r="G334" s="657"/>
      <c r="H334" s="657"/>
      <c r="I334" s="657"/>
      <c r="J334" s="657"/>
      <c r="K334" s="657"/>
      <c r="L334" s="657"/>
      <c r="M334" s="658"/>
      <c r="N334" s="658"/>
      <c r="O334" s="658"/>
      <c r="P334" s="658"/>
      <c r="Q334" s="658"/>
      <c r="R334" s="658"/>
      <c r="S334" s="658"/>
      <c r="T334" s="658"/>
      <c r="U334" s="658"/>
      <c r="V334" s="658"/>
      <c r="W334" s="658"/>
      <c r="X334" s="658"/>
      <c r="Y334" s="658"/>
      <c r="Z334" s="658"/>
      <c r="AA334" s="658"/>
      <c r="AB334" s="658"/>
      <c r="AC334" s="658"/>
      <c r="AD334" s="658"/>
      <c r="AE334" s="658"/>
      <c r="AF334" s="658"/>
      <c r="AG334" s="658"/>
      <c r="AH334" s="658"/>
      <c r="AI334" s="658"/>
      <c r="AJ334" s="658"/>
      <c r="AK334" s="658"/>
      <c r="AL334" s="658"/>
      <c r="AM334" s="658"/>
      <c r="AN334" s="658"/>
      <c r="AO334" s="658"/>
      <c r="AP334" s="658"/>
      <c r="AQ334" s="658"/>
      <c r="AR334" s="658"/>
      <c r="AS334" s="658"/>
      <c r="AT334" s="658"/>
      <c r="AU334" s="658"/>
      <c r="AV334" s="658"/>
      <c r="AW334" s="658"/>
      <c r="AX334" s="658"/>
      <c r="AY334" s="658"/>
      <c r="AZ334" s="658"/>
      <c r="BA334" s="658"/>
      <c r="BB334" s="658"/>
      <c r="BC334" s="658"/>
      <c r="BD334" s="658"/>
      <c r="BE334" s="658"/>
      <c r="BF334" s="658"/>
      <c r="BG334" s="658"/>
      <c r="BH334" s="658"/>
      <c r="BI334" s="658"/>
      <c r="BJ334" s="658"/>
      <c r="BK334" s="658"/>
      <c r="BL334" s="658"/>
      <c r="BM334" s="658"/>
      <c r="BN334" s="658"/>
      <c r="BO334" s="658"/>
      <c r="BP334" s="658"/>
      <c r="BQ334" s="658"/>
      <c r="BR334" s="658"/>
      <c r="BS334" s="658"/>
      <c r="BT334" s="658"/>
      <c r="BU334" s="658"/>
      <c r="BV334" s="658"/>
      <c r="BW334" s="658"/>
      <c r="BX334" s="658"/>
      <c r="BY334" s="658"/>
      <c r="BZ334" s="658"/>
      <c r="CA334" s="658"/>
      <c r="CB334" s="658"/>
      <c r="CC334" s="658"/>
      <c r="CD334" s="658"/>
      <c r="CE334" s="658"/>
      <c r="CF334" s="658"/>
      <c r="CG334" s="658"/>
      <c r="CH334" s="658"/>
      <c r="CI334" s="659"/>
      <c r="CK334" s="1404"/>
    </row>
    <row r="335" spans="2:89">
      <c r="B335" s="1029" t="s">
        <v>651</v>
      </c>
      <c r="C335" s="1030" t="s">
        <v>444</v>
      </c>
      <c r="D335" s="994" t="s">
        <v>79</v>
      </c>
      <c r="E335" s="1036" t="s">
        <v>254</v>
      </c>
      <c r="F335" s="1037">
        <v>2</v>
      </c>
      <c r="G335" s="661"/>
      <c r="H335" s="661"/>
      <c r="I335" s="661"/>
      <c r="J335" s="661"/>
      <c r="K335" s="661"/>
      <c r="L335" s="661"/>
      <c r="M335" s="662"/>
      <c r="N335" s="662"/>
      <c r="O335" s="662"/>
      <c r="P335" s="662"/>
      <c r="Q335" s="662"/>
      <c r="R335" s="662"/>
      <c r="S335" s="662"/>
      <c r="T335" s="662"/>
      <c r="U335" s="662"/>
      <c r="V335" s="662"/>
      <c r="W335" s="662"/>
      <c r="X335" s="662"/>
      <c r="Y335" s="662"/>
      <c r="Z335" s="662"/>
      <c r="AA335" s="662"/>
      <c r="AB335" s="662"/>
      <c r="AC335" s="662"/>
      <c r="AD335" s="662"/>
      <c r="AE335" s="662"/>
      <c r="AF335" s="662"/>
      <c r="AG335" s="662"/>
      <c r="AH335" s="662"/>
      <c r="AI335" s="662"/>
      <c r="AJ335" s="662"/>
      <c r="AK335" s="662"/>
      <c r="AL335" s="662"/>
      <c r="AM335" s="662"/>
      <c r="AN335" s="662"/>
      <c r="AO335" s="662"/>
      <c r="AP335" s="662"/>
      <c r="AQ335" s="662"/>
      <c r="AR335" s="662"/>
      <c r="AS335" s="662"/>
      <c r="AT335" s="662"/>
      <c r="AU335" s="662"/>
      <c r="AV335" s="662"/>
      <c r="AW335" s="662"/>
      <c r="AX335" s="662"/>
      <c r="AY335" s="662"/>
      <c r="AZ335" s="662"/>
      <c r="BA335" s="662"/>
      <c r="BB335" s="662"/>
      <c r="BC335" s="662"/>
      <c r="BD335" s="662"/>
      <c r="BE335" s="662"/>
      <c r="BF335" s="662"/>
      <c r="BG335" s="662"/>
      <c r="BH335" s="662"/>
      <c r="BI335" s="662"/>
      <c r="BJ335" s="662"/>
      <c r="BK335" s="662"/>
      <c r="BL335" s="662"/>
      <c r="BM335" s="662"/>
      <c r="BN335" s="662"/>
      <c r="BO335" s="662"/>
      <c r="BP335" s="662"/>
      <c r="BQ335" s="662"/>
      <c r="BR335" s="662"/>
      <c r="BS335" s="662"/>
      <c r="BT335" s="662"/>
      <c r="BU335" s="662"/>
      <c r="BV335" s="662"/>
      <c r="BW335" s="662"/>
      <c r="BX335" s="662"/>
      <c r="BY335" s="662"/>
      <c r="BZ335" s="662"/>
      <c r="CA335" s="662"/>
      <c r="CB335" s="662"/>
      <c r="CC335" s="662"/>
      <c r="CD335" s="662"/>
      <c r="CE335" s="662"/>
      <c r="CF335" s="662"/>
      <c r="CG335" s="662"/>
      <c r="CH335" s="662"/>
      <c r="CI335" s="663"/>
      <c r="CK335" s="1404"/>
    </row>
    <row r="336" spans="2:89">
      <c r="B336" s="1049" t="s">
        <v>652</v>
      </c>
      <c r="C336" s="1050" t="s">
        <v>446</v>
      </c>
      <c r="D336" s="994" t="s">
        <v>79</v>
      </c>
      <c r="E336" s="1036" t="s">
        <v>254</v>
      </c>
      <c r="F336" s="1037">
        <v>2</v>
      </c>
      <c r="G336" s="661"/>
      <c r="H336" s="661"/>
      <c r="I336" s="661"/>
      <c r="J336" s="661"/>
      <c r="K336" s="661"/>
      <c r="L336" s="661"/>
      <c r="M336" s="662"/>
      <c r="N336" s="662"/>
      <c r="O336" s="662"/>
      <c r="P336" s="662"/>
      <c r="Q336" s="662"/>
      <c r="R336" s="662"/>
      <c r="S336" s="662"/>
      <c r="T336" s="662"/>
      <c r="U336" s="662"/>
      <c r="V336" s="662"/>
      <c r="W336" s="662"/>
      <c r="X336" s="662"/>
      <c r="Y336" s="662"/>
      <c r="Z336" s="662"/>
      <c r="AA336" s="662"/>
      <c r="AB336" s="662"/>
      <c r="AC336" s="662"/>
      <c r="AD336" s="662"/>
      <c r="AE336" s="662"/>
      <c r="AF336" s="662"/>
      <c r="AG336" s="662"/>
      <c r="AH336" s="662"/>
      <c r="AI336" s="662"/>
      <c r="AJ336" s="662"/>
      <c r="AK336" s="662"/>
      <c r="AL336" s="662"/>
      <c r="AM336" s="662"/>
      <c r="AN336" s="662"/>
      <c r="AO336" s="662"/>
      <c r="AP336" s="662"/>
      <c r="AQ336" s="662"/>
      <c r="AR336" s="662"/>
      <c r="AS336" s="662"/>
      <c r="AT336" s="662"/>
      <c r="AU336" s="662"/>
      <c r="AV336" s="662"/>
      <c r="AW336" s="662"/>
      <c r="AX336" s="662"/>
      <c r="AY336" s="662"/>
      <c r="AZ336" s="662"/>
      <c r="BA336" s="662"/>
      <c r="BB336" s="662"/>
      <c r="BC336" s="662"/>
      <c r="BD336" s="662"/>
      <c r="BE336" s="662"/>
      <c r="BF336" s="662"/>
      <c r="BG336" s="662"/>
      <c r="BH336" s="662"/>
      <c r="BI336" s="662"/>
      <c r="BJ336" s="662"/>
      <c r="BK336" s="662"/>
      <c r="BL336" s="662"/>
      <c r="BM336" s="662"/>
      <c r="BN336" s="662"/>
      <c r="BO336" s="662"/>
      <c r="BP336" s="662"/>
      <c r="BQ336" s="662"/>
      <c r="BR336" s="662"/>
      <c r="BS336" s="662"/>
      <c r="BT336" s="662"/>
      <c r="BU336" s="662"/>
      <c r="BV336" s="662"/>
      <c r="BW336" s="662"/>
      <c r="BX336" s="662"/>
      <c r="BY336" s="662"/>
      <c r="BZ336" s="662"/>
      <c r="CA336" s="662"/>
      <c r="CB336" s="662"/>
      <c r="CC336" s="662"/>
      <c r="CD336" s="662"/>
      <c r="CE336" s="662"/>
      <c r="CF336" s="662"/>
      <c r="CG336" s="662"/>
      <c r="CH336" s="662"/>
      <c r="CI336" s="663"/>
      <c r="CK336" s="1404"/>
    </row>
    <row r="337" spans="2:89" ht="28.5">
      <c r="B337" s="1049" t="s">
        <v>653</v>
      </c>
      <c r="C337" s="1050" t="s">
        <v>448</v>
      </c>
      <c r="D337" s="666" t="s">
        <v>449</v>
      </c>
      <c r="E337" s="667" t="s">
        <v>254</v>
      </c>
      <c r="F337" s="668">
        <v>2</v>
      </c>
      <c r="G337" s="661"/>
      <c r="H337" s="661">
        <f t="shared" ref="H337:M337" si="172">G337+SUM(H338:H343)</f>
        <v>0</v>
      </c>
      <c r="I337" s="661">
        <f t="shared" si="172"/>
        <v>0</v>
      </c>
      <c r="J337" s="661">
        <f t="shared" si="172"/>
        <v>0</v>
      </c>
      <c r="K337" s="661">
        <f t="shared" si="172"/>
        <v>0</v>
      </c>
      <c r="L337" s="661">
        <f t="shared" si="172"/>
        <v>0</v>
      </c>
      <c r="M337" s="614">
        <f t="shared" si="172"/>
        <v>0</v>
      </c>
      <c r="N337" s="614">
        <f t="shared" ref="N337:BY337" si="173">M337+SUM(N338:N343)</f>
        <v>0</v>
      </c>
      <c r="O337" s="614">
        <f t="shared" si="173"/>
        <v>0</v>
      </c>
      <c r="P337" s="614">
        <f t="shared" si="173"/>
        <v>0</v>
      </c>
      <c r="Q337" s="614">
        <f t="shared" si="173"/>
        <v>0</v>
      </c>
      <c r="R337" s="614">
        <f t="shared" si="173"/>
        <v>0</v>
      </c>
      <c r="S337" s="614">
        <f t="shared" si="173"/>
        <v>0</v>
      </c>
      <c r="T337" s="614">
        <f t="shared" si="173"/>
        <v>0</v>
      </c>
      <c r="U337" s="614">
        <f t="shared" si="173"/>
        <v>0</v>
      </c>
      <c r="V337" s="614">
        <f t="shared" si="173"/>
        <v>0</v>
      </c>
      <c r="W337" s="614">
        <f t="shared" si="173"/>
        <v>0</v>
      </c>
      <c r="X337" s="614">
        <f t="shared" si="173"/>
        <v>0</v>
      </c>
      <c r="Y337" s="614">
        <f t="shared" si="173"/>
        <v>0</v>
      </c>
      <c r="Z337" s="614">
        <f t="shared" si="173"/>
        <v>0</v>
      </c>
      <c r="AA337" s="614">
        <f t="shared" si="173"/>
        <v>0</v>
      </c>
      <c r="AB337" s="614">
        <f t="shared" si="173"/>
        <v>0</v>
      </c>
      <c r="AC337" s="614">
        <f t="shared" si="173"/>
        <v>0</v>
      </c>
      <c r="AD337" s="614">
        <f t="shared" si="173"/>
        <v>0</v>
      </c>
      <c r="AE337" s="614">
        <f t="shared" si="173"/>
        <v>0</v>
      </c>
      <c r="AF337" s="614">
        <f t="shared" si="173"/>
        <v>0</v>
      </c>
      <c r="AG337" s="614">
        <f t="shared" si="173"/>
        <v>0</v>
      </c>
      <c r="AH337" s="614">
        <f t="shared" si="173"/>
        <v>0</v>
      </c>
      <c r="AI337" s="614">
        <f t="shared" si="173"/>
        <v>0</v>
      </c>
      <c r="AJ337" s="614">
        <f t="shared" si="173"/>
        <v>0</v>
      </c>
      <c r="AK337" s="614">
        <f t="shared" si="173"/>
        <v>0</v>
      </c>
      <c r="AL337" s="614">
        <f t="shared" si="173"/>
        <v>0</v>
      </c>
      <c r="AM337" s="614">
        <f t="shared" si="173"/>
        <v>0</v>
      </c>
      <c r="AN337" s="614">
        <f t="shared" si="173"/>
        <v>0</v>
      </c>
      <c r="AO337" s="614">
        <f t="shared" si="173"/>
        <v>0</v>
      </c>
      <c r="AP337" s="614">
        <f t="shared" si="173"/>
        <v>0</v>
      </c>
      <c r="AQ337" s="614">
        <f t="shared" si="173"/>
        <v>0</v>
      </c>
      <c r="AR337" s="614">
        <f t="shared" si="173"/>
        <v>0</v>
      </c>
      <c r="AS337" s="614">
        <f t="shared" si="173"/>
        <v>0</v>
      </c>
      <c r="AT337" s="614">
        <f t="shared" si="173"/>
        <v>0</v>
      </c>
      <c r="AU337" s="614">
        <f t="shared" si="173"/>
        <v>0</v>
      </c>
      <c r="AV337" s="614">
        <f t="shared" si="173"/>
        <v>0</v>
      </c>
      <c r="AW337" s="614">
        <f t="shared" si="173"/>
        <v>0</v>
      </c>
      <c r="AX337" s="614">
        <f t="shared" si="173"/>
        <v>0</v>
      </c>
      <c r="AY337" s="614">
        <f t="shared" si="173"/>
        <v>0</v>
      </c>
      <c r="AZ337" s="614">
        <f t="shared" si="173"/>
        <v>0</v>
      </c>
      <c r="BA337" s="614">
        <f t="shared" si="173"/>
        <v>0</v>
      </c>
      <c r="BB337" s="614">
        <f t="shared" si="173"/>
        <v>0</v>
      </c>
      <c r="BC337" s="614">
        <f t="shared" si="173"/>
        <v>0</v>
      </c>
      <c r="BD337" s="614">
        <f t="shared" si="173"/>
        <v>0</v>
      </c>
      <c r="BE337" s="614">
        <f t="shared" si="173"/>
        <v>0</v>
      </c>
      <c r="BF337" s="614">
        <f t="shared" si="173"/>
        <v>0</v>
      </c>
      <c r="BG337" s="614">
        <f t="shared" si="173"/>
        <v>0</v>
      </c>
      <c r="BH337" s="614">
        <f t="shared" si="173"/>
        <v>0</v>
      </c>
      <c r="BI337" s="614">
        <f t="shared" si="173"/>
        <v>0</v>
      </c>
      <c r="BJ337" s="614">
        <f t="shared" si="173"/>
        <v>0</v>
      </c>
      <c r="BK337" s="614">
        <f t="shared" si="173"/>
        <v>0</v>
      </c>
      <c r="BL337" s="614">
        <f t="shared" si="173"/>
        <v>0</v>
      </c>
      <c r="BM337" s="614">
        <f t="shared" si="173"/>
        <v>0</v>
      </c>
      <c r="BN337" s="614">
        <f t="shared" si="173"/>
        <v>0</v>
      </c>
      <c r="BO337" s="614">
        <f t="shared" si="173"/>
        <v>0</v>
      </c>
      <c r="BP337" s="614">
        <f t="shared" si="173"/>
        <v>0</v>
      </c>
      <c r="BQ337" s="614">
        <f t="shared" si="173"/>
        <v>0</v>
      </c>
      <c r="BR337" s="614">
        <f t="shared" si="173"/>
        <v>0</v>
      </c>
      <c r="BS337" s="614">
        <f t="shared" si="173"/>
        <v>0</v>
      </c>
      <c r="BT337" s="614">
        <f t="shared" si="173"/>
        <v>0</v>
      </c>
      <c r="BU337" s="614">
        <f t="shared" si="173"/>
        <v>0</v>
      </c>
      <c r="BV337" s="614">
        <f t="shared" si="173"/>
        <v>0</v>
      </c>
      <c r="BW337" s="614">
        <f t="shared" si="173"/>
        <v>0</v>
      </c>
      <c r="BX337" s="614">
        <f t="shared" si="173"/>
        <v>0</v>
      </c>
      <c r="BY337" s="614">
        <f t="shared" si="173"/>
        <v>0</v>
      </c>
      <c r="BZ337" s="614">
        <f t="shared" ref="BZ337:CI337" si="174">BY337+SUM(BZ338:BZ343)</f>
        <v>0</v>
      </c>
      <c r="CA337" s="614">
        <f t="shared" si="174"/>
        <v>0</v>
      </c>
      <c r="CB337" s="614">
        <f t="shared" si="174"/>
        <v>0</v>
      </c>
      <c r="CC337" s="614">
        <f t="shared" si="174"/>
        <v>0</v>
      </c>
      <c r="CD337" s="614">
        <f t="shared" si="174"/>
        <v>0</v>
      </c>
      <c r="CE337" s="614">
        <f t="shared" si="174"/>
        <v>0</v>
      </c>
      <c r="CF337" s="614">
        <f t="shared" si="174"/>
        <v>0</v>
      </c>
      <c r="CG337" s="614">
        <f t="shared" si="174"/>
        <v>0</v>
      </c>
      <c r="CH337" s="614">
        <f t="shared" si="174"/>
        <v>0</v>
      </c>
      <c r="CI337" s="610">
        <f t="shared" si="174"/>
        <v>0</v>
      </c>
      <c r="CK337" s="1404"/>
    </row>
    <row r="338" spans="2:89">
      <c r="B338" s="1049" t="s">
        <v>654</v>
      </c>
      <c r="C338" s="1050" t="s">
        <v>451</v>
      </c>
      <c r="D338" s="666" t="s">
        <v>452</v>
      </c>
      <c r="E338" s="667" t="s">
        <v>254</v>
      </c>
      <c r="F338" s="668">
        <v>2</v>
      </c>
      <c r="G338" s="661"/>
      <c r="H338" s="661"/>
      <c r="I338" s="661"/>
      <c r="J338" s="661"/>
      <c r="K338" s="661"/>
      <c r="L338" s="661"/>
      <c r="M338" s="662"/>
      <c r="N338" s="662"/>
      <c r="O338" s="662"/>
      <c r="P338" s="662"/>
      <c r="Q338" s="662"/>
      <c r="R338" s="662"/>
      <c r="S338" s="662"/>
      <c r="T338" s="662"/>
      <c r="U338" s="662"/>
      <c r="V338" s="662"/>
      <c r="W338" s="662"/>
      <c r="X338" s="662"/>
      <c r="Y338" s="662"/>
      <c r="Z338" s="662"/>
      <c r="AA338" s="662"/>
      <c r="AB338" s="662"/>
      <c r="AC338" s="662"/>
      <c r="AD338" s="662"/>
      <c r="AE338" s="662"/>
      <c r="AF338" s="662"/>
      <c r="AG338" s="662"/>
      <c r="AH338" s="662"/>
      <c r="AI338" s="662"/>
      <c r="AJ338" s="662"/>
      <c r="AK338" s="662"/>
      <c r="AL338" s="662"/>
      <c r="AM338" s="662"/>
      <c r="AN338" s="662"/>
      <c r="AO338" s="662"/>
      <c r="AP338" s="662"/>
      <c r="AQ338" s="662"/>
      <c r="AR338" s="662"/>
      <c r="AS338" s="662"/>
      <c r="AT338" s="662"/>
      <c r="AU338" s="662"/>
      <c r="AV338" s="662"/>
      <c r="AW338" s="662"/>
      <c r="AX338" s="662"/>
      <c r="AY338" s="662"/>
      <c r="AZ338" s="662"/>
      <c r="BA338" s="662"/>
      <c r="BB338" s="662"/>
      <c r="BC338" s="662"/>
      <c r="BD338" s="662"/>
      <c r="BE338" s="662"/>
      <c r="BF338" s="662"/>
      <c r="BG338" s="662"/>
      <c r="BH338" s="662"/>
      <c r="BI338" s="662"/>
      <c r="BJ338" s="662"/>
      <c r="BK338" s="662"/>
      <c r="BL338" s="662"/>
      <c r="BM338" s="662"/>
      <c r="BN338" s="662"/>
      <c r="BO338" s="662"/>
      <c r="BP338" s="662"/>
      <c r="BQ338" s="662"/>
      <c r="BR338" s="662"/>
      <c r="BS338" s="662"/>
      <c r="BT338" s="662"/>
      <c r="BU338" s="662"/>
      <c r="BV338" s="662"/>
      <c r="BW338" s="662"/>
      <c r="BX338" s="662"/>
      <c r="BY338" s="662"/>
      <c r="BZ338" s="662"/>
      <c r="CA338" s="662"/>
      <c r="CB338" s="662"/>
      <c r="CC338" s="662"/>
      <c r="CD338" s="662"/>
      <c r="CE338" s="662"/>
      <c r="CF338" s="662"/>
      <c r="CG338" s="662"/>
      <c r="CH338" s="662"/>
      <c r="CI338" s="663"/>
      <c r="CK338" s="1404"/>
    </row>
    <row r="339" spans="2:89">
      <c r="B339" s="1049" t="s">
        <v>655</v>
      </c>
      <c r="C339" s="1050" t="s">
        <v>454</v>
      </c>
      <c r="D339" s="666" t="s">
        <v>455</v>
      </c>
      <c r="E339" s="667" t="s">
        <v>254</v>
      </c>
      <c r="F339" s="668">
        <v>2</v>
      </c>
      <c r="G339" s="661"/>
      <c r="H339" s="661"/>
      <c r="I339" s="661"/>
      <c r="J339" s="661"/>
      <c r="K339" s="661"/>
      <c r="L339" s="661"/>
      <c r="M339" s="662"/>
      <c r="N339" s="662"/>
      <c r="O339" s="662"/>
      <c r="P339" s="662"/>
      <c r="Q339" s="662"/>
      <c r="R339" s="662"/>
      <c r="S339" s="662"/>
      <c r="T339" s="662"/>
      <c r="U339" s="662"/>
      <c r="V339" s="662"/>
      <c r="W339" s="662"/>
      <c r="X339" s="662"/>
      <c r="Y339" s="662"/>
      <c r="Z339" s="662"/>
      <c r="AA339" s="662"/>
      <c r="AB339" s="662"/>
      <c r="AC339" s="662"/>
      <c r="AD339" s="662"/>
      <c r="AE339" s="662"/>
      <c r="AF339" s="662"/>
      <c r="AG339" s="662"/>
      <c r="AH339" s="662"/>
      <c r="AI339" s="662"/>
      <c r="AJ339" s="662"/>
      <c r="AK339" s="662"/>
      <c r="AL339" s="662"/>
      <c r="AM339" s="662"/>
      <c r="AN339" s="662"/>
      <c r="AO339" s="662"/>
      <c r="AP339" s="662"/>
      <c r="AQ339" s="662"/>
      <c r="AR339" s="662"/>
      <c r="AS339" s="662"/>
      <c r="AT339" s="662"/>
      <c r="AU339" s="662"/>
      <c r="AV339" s="662"/>
      <c r="AW339" s="662"/>
      <c r="AX339" s="662"/>
      <c r="AY339" s="662"/>
      <c r="AZ339" s="662"/>
      <c r="BA339" s="662"/>
      <c r="BB339" s="662"/>
      <c r="BC339" s="662"/>
      <c r="BD339" s="662"/>
      <c r="BE339" s="662"/>
      <c r="BF339" s="662"/>
      <c r="BG339" s="662"/>
      <c r="BH339" s="662"/>
      <c r="BI339" s="662"/>
      <c r="BJ339" s="662"/>
      <c r="BK339" s="662"/>
      <c r="BL339" s="662"/>
      <c r="BM339" s="662"/>
      <c r="BN339" s="662"/>
      <c r="BO339" s="662"/>
      <c r="BP339" s="662"/>
      <c r="BQ339" s="662"/>
      <c r="BR339" s="662"/>
      <c r="BS339" s="662"/>
      <c r="BT339" s="662"/>
      <c r="BU339" s="662"/>
      <c r="BV339" s="662"/>
      <c r="BW339" s="662"/>
      <c r="BX339" s="662"/>
      <c r="BY339" s="662"/>
      <c r="BZ339" s="662"/>
      <c r="CA339" s="662"/>
      <c r="CB339" s="662"/>
      <c r="CC339" s="662"/>
      <c r="CD339" s="662"/>
      <c r="CE339" s="662"/>
      <c r="CF339" s="662"/>
      <c r="CG339" s="662"/>
      <c r="CH339" s="662"/>
      <c r="CI339" s="663"/>
      <c r="CK339" s="1404"/>
    </row>
    <row r="340" spans="2:89">
      <c r="B340" s="1049" t="s">
        <v>656</v>
      </c>
      <c r="C340" s="1050" t="s">
        <v>457</v>
      </c>
      <c r="D340" s="666" t="s">
        <v>458</v>
      </c>
      <c r="E340" s="667" t="s">
        <v>254</v>
      </c>
      <c r="F340" s="668">
        <v>2</v>
      </c>
      <c r="G340" s="661"/>
      <c r="H340" s="661"/>
      <c r="I340" s="661"/>
      <c r="J340" s="661"/>
      <c r="K340" s="661"/>
      <c r="L340" s="661"/>
      <c r="M340" s="662"/>
      <c r="N340" s="662"/>
      <c r="O340" s="662"/>
      <c r="P340" s="662"/>
      <c r="Q340" s="662"/>
      <c r="R340" s="662"/>
      <c r="S340" s="662"/>
      <c r="T340" s="662"/>
      <c r="U340" s="662"/>
      <c r="V340" s="662"/>
      <c r="W340" s="662"/>
      <c r="X340" s="662"/>
      <c r="Y340" s="662"/>
      <c r="Z340" s="662"/>
      <c r="AA340" s="662"/>
      <c r="AB340" s="662"/>
      <c r="AC340" s="662"/>
      <c r="AD340" s="662"/>
      <c r="AE340" s="662"/>
      <c r="AF340" s="662"/>
      <c r="AG340" s="662"/>
      <c r="AH340" s="662"/>
      <c r="AI340" s="662"/>
      <c r="AJ340" s="662"/>
      <c r="AK340" s="662"/>
      <c r="AL340" s="662"/>
      <c r="AM340" s="662"/>
      <c r="AN340" s="662"/>
      <c r="AO340" s="662"/>
      <c r="AP340" s="662"/>
      <c r="AQ340" s="662"/>
      <c r="AR340" s="662"/>
      <c r="AS340" s="662"/>
      <c r="AT340" s="662"/>
      <c r="AU340" s="662"/>
      <c r="AV340" s="662"/>
      <c r="AW340" s="662"/>
      <c r="AX340" s="662"/>
      <c r="AY340" s="662"/>
      <c r="AZ340" s="662"/>
      <c r="BA340" s="662"/>
      <c r="BB340" s="662"/>
      <c r="BC340" s="662"/>
      <c r="BD340" s="662"/>
      <c r="BE340" s="662"/>
      <c r="BF340" s="662"/>
      <c r="BG340" s="662"/>
      <c r="BH340" s="662"/>
      <c r="BI340" s="662"/>
      <c r="BJ340" s="662"/>
      <c r="BK340" s="662"/>
      <c r="BL340" s="662"/>
      <c r="BM340" s="662"/>
      <c r="BN340" s="662"/>
      <c r="BO340" s="662"/>
      <c r="BP340" s="662"/>
      <c r="BQ340" s="662"/>
      <c r="BR340" s="662"/>
      <c r="BS340" s="662"/>
      <c r="BT340" s="662"/>
      <c r="BU340" s="662"/>
      <c r="BV340" s="662"/>
      <c r="BW340" s="662"/>
      <c r="BX340" s="662"/>
      <c r="BY340" s="662"/>
      <c r="BZ340" s="662"/>
      <c r="CA340" s="662"/>
      <c r="CB340" s="662"/>
      <c r="CC340" s="662"/>
      <c r="CD340" s="662"/>
      <c r="CE340" s="662"/>
      <c r="CF340" s="662"/>
      <c r="CG340" s="662"/>
      <c r="CH340" s="662"/>
      <c r="CI340" s="663"/>
      <c r="CK340" s="1404"/>
    </row>
    <row r="341" spans="2:89" ht="28.5">
      <c r="B341" s="1049" t="s">
        <v>657</v>
      </c>
      <c r="C341" s="1050" t="s">
        <v>460</v>
      </c>
      <c r="D341" s="666" t="s">
        <v>461</v>
      </c>
      <c r="E341" s="667" t="s">
        <v>254</v>
      </c>
      <c r="F341" s="668">
        <v>2</v>
      </c>
      <c r="G341" s="661"/>
      <c r="H341" s="661"/>
      <c r="I341" s="661"/>
      <c r="J341" s="661"/>
      <c r="K341" s="661"/>
      <c r="L341" s="661"/>
      <c r="M341" s="662"/>
      <c r="N341" s="662"/>
      <c r="O341" s="662"/>
      <c r="P341" s="662"/>
      <c r="Q341" s="662"/>
      <c r="R341" s="662"/>
      <c r="S341" s="662"/>
      <c r="T341" s="662"/>
      <c r="U341" s="662"/>
      <c r="V341" s="662"/>
      <c r="W341" s="662"/>
      <c r="X341" s="662"/>
      <c r="Y341" s="662"/>
      <c r="Z341" s="662"/>
      <c r="AA341" s="662"/>
      <c r="AB341" s="662"/>
      <c r="AC341" s="662"/>
      <c r="AD341" s="662"/>
      <c r="AE341" s="662"/>
      <c r="AF341" s="662"/>
      <c r="AG341" s="662"/>
      <c r="AH341" s="662"/>
      <c r="AI341" s="662"/>
      <c r="AJ341" s="662"/>
      <c r="AK341" s="662"/>
      <c r="AL341" s="662"/>
      <c r="AM341" s="662"/>
      <c r="AN341" s="662"/>
      <c r="AO341" s="662"/>
      <c r="AP341" s="662"/>
      <c r="AQ341" s="662"/>
      <c r="AR341" s="662"/>
      <c r="AS341" s="662"/>
      <c r="AT341" s="662"/>
      <c r="AU341" s="662"/>
      <c r="AV341" s="662"/>
      <c r="AW341" s="662"/>
      <c r="AX341" s="662"/>
      <c r="AY341" s="662"/>
      <c r="AZ341" s="662"/>
      <c r="BA341" s="662"/>
      <c r="BB341" s="662"/>
      <c r="BC341" s="662"/>
      <c r="BD341" s="662"/>
      <c r="BE341" s="662"/>
      <c r="BF341" s="662"/>
      <c r="BG341" s="662"/>
      <c r="BH341" s="662"/>
      <c r="BI341" s="662"/>
      <c r="BJ341" s="662"/>
      <c r="BK341" s="662"/>
      <c r="BL341" s="662"/>
      <c r="BM341" s="662"/>
      <c r="BN341" s="662"/>
      <c r="BO341" s="662"/>
      <c r="BP341" s="662"/>
      <c r="BQ341" s="662"/>
      <c r="BR341" s="662"/>
      <c r="BS341" s="662"/>
      <c r="BT341" s="662"/>
      <c r="BU341" s="662"/>
      <c r="BV341" s="662"/>
      <c r="BW341" s="662"/>
      <c r="BX341" s="662"/>
      <c r="BY341" s="662"/>
      <c r="BZ341" s="662"/>
      <c r="CA341" s="662"/>
      <c r="CB341" s="662"/>
      <c r="CC341" s="662"/>
      <c r="CD341" s="662"/>
      <c r="CE341" s="662"/>
      <c r="CF341" s="662"/>
      <c r="CG341" s="662"/>
      <c r="CH341" s="662"/>
      <c r="CI341" s="663"/>
      <c r="CK341" s="1404"/>
    </row>
    <row r="342" spans="2:89">
      <c r="B342" s="1049" t="s">
        <v>658</v>
      </c>
      <c r="C342" s="1050" t="s">
        <v>463</v>
      </c>
      <c r="D342" s="666" t="s">
        <v>464</v>
      </c>
      <c r="E342" s="667" t="s">
        <v>254</v>
      </c>
      <c r="F342" s="668">
        <v>2</v>
      </c>
      <c r="G342" s="661"/>
      <c r="H342" s="661"/>
      <c r="I342" s="661"/>
      <c r="J342" s="661"/>
      <c r="K342" s="661"/>
      <c r="L342" s="661"/>
      <c r="M342" s="662"/>
      <c r="N342" s="662"/>
      <c r="O342" s="662"/>
      <c r="P342" s="662"/>
      <c r="Q342" s="662"/>
      <c r="R342" s="662"/>
      <c r="S342" s="662"/>
      <c r="T342" s="662"/>
      <c r="U342" s="662"/>
      <c r="V342" s="662"/>
      <c r="W342" s="662"/>
      <c r="X342" s="662"/>
      <c r="Y342" s="662"/>
      <c r="Z342" s="662"/>
      <c r="AA342" s="662"/>
      <c r="AB342" s="662"/>
      <c r="AC342" s="662"/>
      <c r="AD342" s="662"/>
      <c r="AE342" s="662"/>
      <c r="AF342" s="662"/>
      <c r="AG342" s="662"/>
      <c r="AH342" s="662"/>
      <c r="AI342" s="662"/>
      <c r="AJ342" s="662"/>
      <c r="AK342" s="662"/>
      <c r="AL342" s="662"/>
      <c r="AM342" s="662"/>
      <c r="AN342" s="662"/>
      <c r="AO342" s="662"/>
      <c r="AP342" s="662"/>
      <c r="AQ342" s="662"/>
      <c r="AR342" s="662"/>
      <c r="AS342" s="662"/>
      <c r="AT342" s="662"/>
      <c r="AU342" s="662"/>
      <c r="AV342" s="662"/>
      <c r="AW342" s="662"/>
      <c r="AX342" s="662"/>
      <c r="AY342" s="662"/>
      <c r="AZ342" s="662"/>
      <c r="BA342" s="662"/>
      <c r="BB342" s="662"/>
      <c r="BC342" s="662"/>
      <c r="BD342" s="662"/>
      <c r="BE342" s="662"/>
      <c r="BF342" s="662"/>
      <c r="BG342" s="662"/>
      <c r="BH342" s="662"/>
      <c r="BI342" s="662"/>
      <c r="BJ342" s="662"/>
      <c r="BK342" s="662"/>
      <c r="BL342" s="662"/>
      <c r="BM342" s="662"/>
      <c r="BN342" s="662"/>
      <c r="BO342" s="662"/>
      <c r="BP342" s="662"/>
      <c r="BQ342" s="662"/>
      <c r="BR342" s="662"/>
      <c r="BS342" s="662"/>
      <c r="BT342" s="662"/>
      <c r="BU342" s="662"/>
      <c r="BV342" s="662"/>
      <c r="BW342" s="662"/>
      <c r="BX342" s="662"/>
      <c r="BY342" s="662"/>
      <c r="BZ342" s="662"/>
      <c r="CA342" s="662"/>
      <c r="CB342" s="662"/>
      <c r="CC342" s="662"/>
      <c r="CD342" s="662"/>
      <c r="CE342" s="662"/>
      <c r="CF342" s="662"/>
      <c r="CG342" s="662"/>
      <c r="CH342" s="662"/>
      <c r="CI342" s="663"/>
      <c r="CK342" s="1404"/>
    </row>
    <row r="343" spans="2:89" ht="28.5">
      <c r="B343" s="1049" t="s">
        <v>659</v>
      </c>
      <c r="C343" s="1050" t="s">
        <v>466</v>
      </c>
      <c r="D343" s="666" t="s">
        <v>467</v>
      </c>
      <c r="E343" s="667" t="s">
        <v>254</v>
      </c>
      <c r="F343" s="668">
        <v>2</v>
      </c>
      <c r="G343" s="661"/>
      <c r="H343" s="661"/>
      <c r="I343" s="661"/>
      <c r="J343" s="661"/>
      <c r="K343" s="661"/>
      <c r="L343" s="661"/>
      <c r="M343" s="662"/>
      <c r="N343" s="662"/>
      <c r="O343" s="662"/>
      <c r="P343" s="662"/>
      <c r="Q343" s="662"/>
      <c r="R343" s="662"/>
      <c r="S343" s="662"/>
      <c r="T343" s="662"/>
      <c r="U343" s="662"/>
      <c r="V343" s="662"/>
      <c r="W343" s="662"/>
      <c r="X343" s="662"/>
      <c r="Y343" s="662"/>
      <c r="Z343" s="662"/>
      <c r="AA343" s="662"/>
      <c r="AB343" s="662"/>
      <c r="AC343" s="662"/>
      <c r="AD343" s="662"/>
      <c r="AE343" s="662"/>
      <c r="AF343" s="662"/>
      <c r="AG343" s="662"/>
      <c r="AH343" s="662"/>
      <c r="AI343" s="662"/>
      <c r="AJ343" s="662"/>
      <c r="AK343" s="662"/>
      <c r="AL343" s="662"/>
      <c r="AM343" s="662"/>
      <c r="AN343" s="662"/>
      <c r="AO343" s="662"/>
      <c r="AP343" s="662"/>
      <c r="AQ343" s="662"/>
      <c r="AR343" s="662"/>
      <c r="AS343" s="662"/>
      <c r="AT343" s="662"/>
      <c r="AU343" s="662"/>
      <c r="AV343" s="662"/>
      <c r="AW343" s="662"/>
      <c r="AX343" s="662"/>
      <c r="AY343" s="662"/>
      <c r="AZ343" s="662"/>
      <c r="BA343" s="662"/>
      <c r="BB343" s="662"/>
      <c r="BC343" s="662"/>
      <c r="BD343" s="662"/>
      <c r="BE343" s="662"/>
      <c r="BF343" s="662"/>
      <c r="BG343" s="662"/>
      <c r="BH343" s="662"/>
      <c r="BI343" s="662"/>
      <c r="BJ343" s="662"/>
      <c r="BK343" s="662"/>
      <c r="BL343" s="662"/>
      <c r="BM343" s="662"/>
      <c r="BN343" s="662"/>
      <c r="BO343" s="662"/>
      <c r="BP343" s="662"/>
      <c r="BQ343" s="662"/>
      <c r="BR343" s="662"/>
      <c r="BS343" s="662"/>
      <c r="BT343" s="662"/>
      <c r="BU343" s="662"/>
      <c r="BV343" s="662"/>
      <c r="BW343" s="662"/>
      <c r="BX343" s="662"/>
      <c r="BY343" s="662"/>
      <c r="BZ343" s="662"/>
      <c r="CA343" s="662"/>
      <c r="CB343" s="662"/>
      <c r="CC343" s="662"/>
      <c r="CD343" s="662"/>
      <c r="CE343" s="662"/>
      <c r="CF343" s="662"/>
      <c r="CG343" s="662"/>
      <c r="CH343" s="662"/>
      <c r="CI343" s="663"/>
      <c r="CK343" s="1404"/>
    </row>
    <row r="344" spans="2:89">
      <c r="B344" s="1049" t="s">
        <v>660</v>
      </c>
      <c r="C344" s="1050" t="s">
        <v>469</v>
      </c>
      <c r="D344" s="994" t="s">
        <v>79</v>
      </c>
      <c r="E344" s="1036" t="s">
        <v>254</v>
      </c>
      <c r="F344" s="1037">
        <v>2</v>
      </c>
      <c r="G344" s="661"/>
      <c r="H344" s="661"/>
      <c r="I344" s="661"/>
      <c r="J344" s="661"/>
      <c r="K344" s="661"/>
      <c r="L344" s="661"/>
      <c r="M344" s="662"/>
      <c r="N344" s="662"/>
      <c r="O344" s="662"/>
      <c r="P344" s="662"/>
      <c r="Q344" s="662"/>
      <c r="R344" s="662"/>
      <c r="S344" s="662"/>
      <c r="T344" s="662"/>
      <c r="U344" s="662"/>
      <c r="V344" s="662"/>
      <c r="W344" s="662"/>
      <c r="X344" s="662"/>
      <c r="Y344" s="662"/>
      <c r="Z344" s="662"/>
      <c r="AA344" s="662"/>
      <c r="AB344" s="662"/>
      <c r="AC344" s="662"/>
      <c r="AD344" s="662"/>
      <c r="AE344" s="662"/>
      <c r="AF344" s="662"/>
      <c r="AG344" s="662"/>
      <c r="AH344" s="662"/>
      <c r="AI344" s="662"/>
      <c r="AJ344" s="662"/>
      <c r="AK344" s="662"/>
      <c r="AL344" s="662"/>
      <c r="AM344" s="662"/>
      <c r="AN344" s="662"/>
      <c r="AO344" s="662"/>
      <c r="AP344" s="662"/>
      <c r="AQ344" s="662"/>
      <c r="AR344" s="662"/>
      <c r="AS344" s="662"/>
      <c r="AT344" s="662"/>
      <c r="AU344" s="662"/>
      <c r="AV344" s="662"/>
      <c r="AW344" s="662"/>
      <c r="AX344" s="662"/>
      <c r="AY344" s="662"/>
      <c r="AZ344" s="662"/>
      <c r="BA344" s="662"/>
      <c r="BB344" s="662"/>
      <c r="BC344" s="662"/>
      <c r="BD344" s="662"/>
      <c r="BE344" s="662"/>
      <c r="BF344" s="662"/>
      <c r="BG344" s="662"/>
      <c r="BH344" s="662"/>
      <c r="BI344" s="662"/>
      <c r="BJ344" s="662"/>
      <c r="BK344" s="662"/>
      <c r="BL344" s="662"/>
      <c r="BM344" s="662"/>
      <c r="BN344" s="662"/>
      <c r="BO344" s="662"/>
      <c r="BP344" s="662"/>
      <c r="BQ344" s="662"/>
      <c r="BR344" s="662"/>
      <c r="BS344" s="662"/>
      <c r="BT344" s="662"/>
      <c r="BU344" s="662"/>
      <c r="BV344" s="662"/>
      <c r="BW344" s="662"/>
      <c r="BX344" s="662"/>
      <c r="BY344" s="662"/>
      <c r="BZ344" s="662"/>
      <c r="CA344" s="662"/>
      <c r="CB344" s="662"/>
      <c r="CC344" s="662"/>
      <c r="CD344" s="662"/>
      <c r="CE344" s="662"/>
      <c r="CF344" s="662"/>
      <c r="CG344" s="662"/>
      <c r="CH344" s="662"/>
      <c r="CI344" s="663"/>
      <c r="CK344" s="1404"/>
    </row>
    <row r="345" spans="2:89" ht="28.5">
      <c r="B345" s="1049" t="s">
        <v>661</v>
      </c>
      <c r="C345" s="1050" t="s">
        <v>471</v>
      </c>
      <c r="D345" s="994" t="s">
        <v>79</v>
      </c>
      <c r="E345" s="1036" t="s">
        <v>254</v>
      </c>
      <c r="F345" s="1037">
        <v>2</v>
      </c>
      <c r="G345" s="661"/>
      <c r="H345" s="661"/>
      <c r="I345" s="661"/>
      <c r="J345" s="661"/>
      <c r="K345" s="661"/>
      <c r="L345" s="661"/>
      <c r="M345" s="662"/>
      <c r="N345" s="662"/>
      <c r="O345" s="662"/>
      <c r="P345" s="662"/>
      <c r="Q345" s="662"/>
      <c r="R345" s="662"/>
      <c r="S345" s="662"/>
      <c r="T345" s="662"/>
      <c r="U345" s="662"/>
      <c r="V345" s="662"/>
      <c r="W345" s="662"/>
      <c r="X345" s="662"/>
      <c r="Y345" s="662"/>
      <c r="Z345" s="662"/>
      <c r="AA345" s="662"/>
      <c r="AB345" s="662"/>
      <c r="AC345" s="662"/>
      <c r="AD345" s="662"/>
      <c r="AE345" s="662"/>
      <c r="AF345" s="662"/>
      <c r="AG345" s="662"/>
      <c r="AH345" s="662"/>
      <c r="AI345" s="662"/>
      <c r="AJ345" s="662"/>
      <c r="AK345" s="662"/>
      <c r="AL345" s="662"/>
      <c r="AM345" s="662"/>
      <c r="AN345" s="662"/>
      <c r="AO345" s="662"/>
      <c r="AP345" s="662"/>
      <c r="AQ345" s="662"/>
      <c r="AR345" s="662"/>
      <c r="AS345" s="662"/>
      <c r="AT345" s="662"/>
      <c r="AU345" s="662"/>
      <c r="AV345" s="662"/>
      <c r="AW345" s="662"/>
      <c r="AX345" s="662"/>
      <c r="AY345" s="662"/>
      <c r="AZ345" s="662"/>
      <c r="BA345" s="662"/>
      <c r="BB345" s="662"/>
      <c r="BC345" s="662"/>
      <c r="BD345" s="662"/>
      <c r="BE345" s="662"/>
      <c r="BF345" s="662"/>
      <c r="BG345" s="662"/>
      <c r="BH345" s="662"/>
      <c r="BI345" s="662"/>
      <c r="BJ345" s="662"/>
      <c r="BK345" s="662"/>
      <c r="BL345" s="662"/>
      <c r="BM345" s="662"/>
      <c r="BN345" s="662"/>
      <c r="BO345" s="662"/>
      <c r="BP345" s="662"/>
      <c r="BQ345" s="662"/>
      <c r="BR345" s="662"/>
      <c r="BS345" s="662"/>
      <c r="BT345" s="662"/>
      <c r="BU345" s="662"/>
      <c r="BV345" s="662"/>
      <c r="BW345" s="662"/>
      <c r="BX345" s="662"/>
      <c r="BY345" s="662"/>
      <c r="BZ345" s="662"/>
      <c r="CA345" s="662"/>
      <c r="CB345" s="662"/>
      <c r="CC345" s="662"/>
      <c r="CD345" s="662"/>
      <c r="CE345" s="662"/>
      <c r="CF345" s="662"/>
      <c r="CG345" s="662"/>
      <c r="CH345" s="662"/>
      <c r="CI345" s="663"/>
      <c r="CK345" s="1404"/>
    </row>
    <row r="346" spans="2:89">
      <c r="B346" s="1049" t="s">
        <v>662</v>
      </c>
      <c r="C346" s="1050" t="s">
        <v>473</v>
      </c>
      <c r="D346" s="994" t="s">
        <v>79</v>
      </c>
      <c r="E346" s="1036" t="s">
        <v>254</v>
      </c>
      <c r="F346" s="1037">
        <v>2</v>
      </c>
      <c r="G346" s="661"/>
      <c r="H346" s="661"/>
      <c r="I346" s="661"/>
      <c r="J346" s="661"/>
      <c r="K346" s="661"/>
      <c r="L346" s="661"/>
      <c r="M346" s="662"/>
      <c r="N346" s="662"/>
      <c r="O346" s="662"/>
      <c r="P346" s="662"/>
      <c r="Q346" s="662"/>
      <c r="R346" s="662"/>
      <c r="S346" s="662"/>
      <c r="T346" s="662"/>
      <c r="U346" s="662"/>
      <c r="V346" s="662"/>
      <c r="W346" s="662"/>
      <c r="X346" s="662"/>
      <c r="Y346" s="662"/>
      <c r="Z346" s="662"/>
      <c r="AA346" s="662"/>
      <c r="AB346" s="662"/>
      <c r="AC346" s="662"/>
      <c r="AD346" s="662"/>
      <c r="AE346" s="662"/>
      <c r="AF346" s="662"/>
      <c r="AG346" s="662"/>
      <c r="AH346" s="662"/>
      <c r="AI346" s="662"/>
      <c r="AJ346" s="662"/>
      <c r="AK346" s="662"/>
      <c r="AL346" s="662"/>
      <c r="AM346" s="662"/>
      <c r="AN346" s="662"/>
      <c r="AO346" s="662"/>
      <c r="AP346" s="662"/>
      <c r="AQ346" s="662"/>
      <c r="AR346" s="662"/>
      <c r="AS346" s="662"/>
      <c r="AT346" s="662"/>
      <c r="AU346" s="662"/>
      <c r="AV346" s="662"/>
      <c r="AW346" s="662"/>
      <c r="AX346" s="662"/>
      <c r="AY346" s="662"/>
      <c r="AZ346" s="662"/>
      <c r="BA346" s="662"/>
      <c r="BB346" s="662"/>
      <c r="BC346" s="662"/>
      <c r="BD346" s="662"/>
      <c r="BE346" s="662"/>
      <c r="BF346" s="662"/>
      <c r="BG346" s="662"/>
      <c r="BH346" s="662"/>
      <c r="BI346" s="662"/>
      <c r="BJ346" s="662"/>
      <c r="BK346" s="662"/>
      <c r="BL346" s="662"/>
      <c r="BM346" s="662"/>
      <c r="BN346" s="662"/>
      <c r="BO346" s="662"/>
      <c r="BP346" s="662"/>
      <c r="BQ346" s="662"/>
      <c r="BR346" s="662"/>
      <c r="BS346" s="662"/>
      <c r="BT346" s="662"/>
      <c r="BU346" s="662"/>
      <c r="BV346" s="662"/>
      <c r="BW346" s="662"/>
      <c r="BX346" s="662"/>
      <c r="BY346" s="662"/>
      <c r="BZ346" s="662"/>
      <c r="CA346" s="662"/>
      <c r="CB346" s="662"/>
      <c r="CC346" s="662"/>
      <c r="CD346" s="662"/>
      <c r="CE346" s="662"/>
      <c r="CF346" s="662"/>
      <c r="CG346" s="662"/>
      <c r="CH346" s="662"/>
      <c r="CI346" s="663"/>
      <c r="CK346" s="1404"/>
    </row>
    <row r="347" spans="2:89" ht="29.25" thickBot="1">
      <c r="B347" s="1051" t="s">
        <v>663</v>
      </c>
      <c r="C347" s="1052" t="s">
        <v>475</v>
      </c>
      <c r="D347" s="1053" t="s">
        <v>664</v>
      </c>
      <c r="E347" s="1054" t="s">
        <v>254</v>
      </c>
      <c r="F347" s="1055">
        <v>2</v>
      </c>
      <c r="G347" s="805">
        <f>SUM(G334:G337)+G344+G345+G346</f>
        <v>0</v>
      </c>
      <c r="H347" s="805">
        <f t="shared" ref="H347:BS347" si="175">SUM(H334:H337)+H344+H345+H346</f>
        <v>0</v>
      </c>
      <c r="I347" s="805">
        <f t="shared" si="175"/>
        <v>0</v>
      </c>
      <c r="J347" s="805">
        <f t="shared" si="175"/>
        <v>0</v>
      </c>
      <c r="K347" s="805">
        <f t="shared" si="175"/>
        <v>0</v>
      </c>
      <c r="L347" s="805">
        <f t="shared" si="175"/>
        <v>0</v>
      </c>
      <c r="M347" s="805">
        <f t="shared" si="175"/>
        <v>0</v>
      </c>
      <c r="N347" s="805">
        <f t="shared" si="175"/>
        <v>0</v>
      </c>
      <c r="O347" s="805">
        <f t="shared" si="175"/>
        <v>0</v>
      </c>
      <c r="P347" s="805">
        <f t="shared" si="175"/>
        <v>0</v>
      </c>
      <c r="Q347" s="805">
        <f t="shared" si="175"/>
        <v>0</v>
      </c>
      <c r="R347" s="805">
        <f t="shared" si="175"/>
        <v>0</v>
      </c>
      <c r="S347" s="805">
        <f t="shared" si="175"/>
        <v>0</v>
      </c>
      <c r="T347" s="805">
        <f t="shared" si="175"/>
        <v>0</v>
      </c>
      <c r="U347" s="805">
        <f t="shared" si="175"/>
        <v>0</v>
      </c>
      <c r="V347" s="805">
        <f t="shared" si="175"/>
        <v>0</v>
      </c>
      <c r="W347" s="805">
        <f t="shared" si="175"/>
        <v>0</v>
      </c>
      <c r="X347" s="805">
        <f t="shared" si="175"/>
        <v>0</v>
      </c>
      <c r="Y347" s="805">
        <f t="shared" si="175"/>
        <v>0</v>
      </c>
      <c r="Z347" s="805">
        <f t="shared" si="175"/>
        <v>0</v>
      </c>
      <c r="AA347" s="805">
        <f t="shared" si="175"/>
        <v>0</v>
      </c>
      <c r="AB347" s="805">
        <f t="shared" si="175"/>
        <v>0</v>
      </c>
      <c r="AC347" s="805">
        <f t="shared" si="175"/>
        <v>0</v>
      </c>
      <c r="AD347" s="805">
        <f t="shared" si="175"/>
        <v>0</v>
      </c>
      <c r="AE347" s="805">
        <f t="shared" si="175"/>
        <v>0</v>
      </c>
      <c r="AF347" s="805">
        <f t="shared" si="175"/>
        <v>0</v>
      </c>
      <c r="AG347" s="805">
        <f t="shared" si="175"/>
        <v>0</v>
      </c>
      <c r="AH347" s="805">
        <f t="shared" si="175"/>
        <v>0</v>
      </c>
      <c r="AI347" s="805">
        <f t="shared" si="175"/>
        <v>0</v>
      </c>
      <c r="AJ347" s="805">
        <f t="shared" si="175"/>
        <v>0</v>
      </c>
      <c r="AK347" s="805">
        <f t="shared" si="175"/>
        <v>0</v>
      </c>
      <c r="AL347" s="805">
        <f t="shared" si="175"/>
        <v>0</v>
      </c>
      <c r="AM347" s="805">
        <f t="shared" si="175"/>
        <v>0</v>
      </c>
      <c r="AN347" s="805">
        <f t="shared" si="175"/>
        <v>0</v>
      </c>
      <c r="AO347" s="805">
        <f t="shared" si="175"/>
        <v>0</v>
      </c>
      <c r="AP347" s="805">
        <f t="shared" si="175"/>
        <v>0</v>
      </c>
      <c r="AQ347" s="805">
        <f t="shared" si="175"/>
        <v>0</v>
      </c>
      <c r="AR347" s="805">
        <f t="shared" si="175"/>
        <v>0</v>
      </c>
      <c r="AS347" s="805">
        <f t="shared" si="175"/>
        <v>0</v>
      </c>
      <c r="AT347" s="805">
        <f t="shared" si="175"/>
        <v>0</v>
      </c>
      <c r="AU347" s="805">
        <f t="shared" si="175"/>
        <v>0</v>
      </c>
      <c r="AV347" s="805">
        <f t="shared" si="175"/>
        <v>0</v>
      </c>
      <c r="AW347" s="805">
        <f t="shared" si="175"/>
        <v>0</v>
      </c>
      <c r="AX347" s="805">
        <f t="shared" si="175"/>
        <v>0</v>
      </c>
      <c r="AY347" s="805">
        <f t="shared" si="175"/>
        <v>0</v>
      </c>
      <c r="AZ347" s="805">
        <f t="shared" si="175"/>
        <v>0</v>
      </c>
      <c r="BA347" s="805">
        <f t="shared" si="175"/>
        <v>0</v>
      </c>
      <c r="BB347" s="805">
        <f t="shared" si="175"/>
        <v>0</v>
      </c>
      <c r="BC347" s="805">
        <f t="shared" si="175"/>
        <v>0</v>
      </c>
      <c r="BD347" s="805">
        <f t="shared" si="175"/>
        <v>0</v>
      </c>
      <c r="BE347" s="805">
        <f t="shared" si="175"/>
        <v>0</v>
      </c>
      <c r="BF347" s="805">
        <f t="shared" si="175"/>
        <v>0</v>
      </c>
      <c r="BG347" s="805">
        <f t="shared" si="175"/>
        <v>0</v>
      </c>
      <c r="BH347" s="805">
        <f t="shared" si="175"/>
        <v>0</v>
      </c>
      <c r="BI347" s="805">
        <f t="shared" si="175"/>
        <v>0</v>
      </c>
      <c r="BJ347" s="805">
        <f t="shared" si="175"/>
        <v>0</v>
      </c>
      <c r="BK347" s="805">
        <f t="shared" si="175"/>
        <v>0</v>
      </c>
      <c r="BL347" s="805">
        <f t="shared" si="175"/>
        <v>0</v>
      </c>
      <c r="BM347" s="805">
        <f t="shared" si="175"/>
        <v>0</v>
      </c>
      <c r="BN347" s="805">
        <f t="shared" si="175"/>
        <v>0</v>
      </c>
      <c r="BO347" s="805">
        <f t="shared" si="175"/>
        <v>0</v>
      </c>
      <c r="BP347" s="805">
        <f t="shared" si="175"/>
        <v>0</v>
      </c>
      <c r="BQ347" s="805">
        <f t="shared" si="175"/>
        <v>0</v>
      </c>
      <c r="BR347" s="805">
        <f t="shared" si="175"/>
        <v>0</v>
      </c>
      <c r="BS347" s="805">
        <f t="shared" si="175"/>
        <v>0</v>
      </c>
      <c r="BT347" s="805">
        <f t="shared" ref="BT347:CI347" si="176">SUM(BT334:BT337)+BT344+BT345+BT346</f>
        <v>0</v>
      </c>
      <c r="BU347" s="805">
        <f t="shared" si="176"/>
        <v>0</v>
      </c>
      <c r="BV347" s="805">
        <f t="shared" si="176"/>
        <v>0</v>
      </c>
      <c r="BW347" s="805">
        <f t="shared" si="176"/>
        <v>0</v>
      </c>
      <c r="BX347" s="805">
        <f t="shared" si="176"/>
        <v>0</v>
      </c>
      <c r="BY347" s="805">
        <f t="shared" si="176"/>
        <v>0</v>
      </c>
      <c r="BZ347" s="805">
        <f t="shared" si="176"/>
        <v>0</v>
      </c>
      <c r="CA347" s="805">
        <f t="shared" si="176"/>
        <v>0</v>
      </c>
      <c r="CB347" s="805">
        <f t="shared" si="176"/>
        <v>0</v>
      </c>
      <c r="CC347" s="805">
        <f t="shared" si="176"/>
        <v>0</v>
      </c>
      <c r="CD347" s="805">
        <f t="shared" si="176"/>
        <v>0</v>
      </c>
      <c r="CE347" s="805">
        <f t="shared" si="176"/>
        <v>0</v>
      </c>
      <c r="CF347" s="805">
        <f t="shared" si="176"/>
        <v>0</v>
      </c>
      <c r="CG347" s="805">
        <f t="shared" si="176"/>
        <v>0</v>
      </c>
      <c r="CH347" s="805">
        <f t="shared" si="176"/>
        <v>0</v>
      </c>
      <c r="CI347" s="805">
        <f t="shared" si="176"/>
        <v>0</v>
      </c>
      <c r="CK347" s="1404"/>
    </row>
    <row r="348" spans="2:89">
      <c r="B348" s="1009" t="s">
        <v>665</v>
      </c>
      <c r="C348" s="1010" t="s">
        <v>478</v>
      </c>
      <c r="D348" s="1001" t="s">
        <v>79</v>
      </c>
      <c r="E348" s="1056" t="s">
        <v>254</v>
      </c>
      <c r="F348" s="1057">
        <v>2</v>
      </c>
      <c r="G348" s="657"/>
      <c r="H348" s="657"/>
      <c r="I348" s="657"/>
      <c r="J348" s="657"/>
      <c r="K348" s="657"/>
      <c r="L348" s="657"/>
      <c r="M348" s="658"/>
      <c r="N348" s="658"/>
      <c r="O348" s="658"/>
      <c r="P348" s="658"/>
      <c r="Q348" s="658"/>
      <c r="R348" s="658"/>
      <c r="S348" s="658"/>
      <c r="T348" s="658"/>
      <c r="U348" s="658"/>
      <c r="V348" s="658"/>
      <c r="W348" s="658"/>
      <c r="X348" s="658"/>
      <c r="Y348" s="658"/>
      <c r="Z348" s="658"/>
      <c r="AA348" s="658"/>
      <c r="AB348" s="658"/>
      <c r="AC348" s="658"/>
      <c r="AD348" s="658"/>
      <c r="AE348" s="658"/>
      <c r="AF348" s="658"/>
      <c r="AG348" s="658"/>
      <c r="AH348" s="658"/>
      <c r="AI348" s="658"/>
      <c r="AJ348" s="658"/>
      <c r="AK348" s="658"/>
      <c r="AL348" s="658"/>
      <c r="AM348" s="658"/>
      <c r="AN348" s="658"/>
      <c r="AO348" s="658"/>
      <c r="AP348" s="658"/>
      <c r="AQ348" s="658"/>
      <c r="AR348" s="658"/>
      <c r="AS348" s="658"/>
      <c r="AT348" s="658"/>
      <c r="AU348" s="658"/>
      <c r="AV348" s="658"/>
      <c r="AW348" s="658"/>
      <c r="AX348" s="658"/>
      <c r="AY348" s="658"/>
      <c r="AZ348" s="658"/>
      <c r="BA348" s="658"/>
      <c r="BB348" s="658"/>
      <c r="BC348" s="658"/>
      <c r="BD348" s="658"/>
      <c r="BE348" s="658"/>
      <c r="BF348" s="658"/>
      <c r="BG348" s="658"/>
      <c r="BH348" s="658"/>
      <c r="BI348" s="658"/>
      <c r="BJ348" s="658"/>
      <c r="BK348" s="658"/>
      <c r="BL348" s="658"/>
      <c r="BM348" s="658"/>
      <c r="BN348" s="658"/>
      <c r="BO348" s="658"/>
      <c r="BP348" s="658"/>
      <c r="BQ348" s="658"/>
      <c r="BR348" s="658"/>
      <c r="BS348" s="658"/>
      <c r="BT348" s="658"/>
      <c r="BU348" s="658"/>
      <c r="BV348" s="658"/>
      <c r="BW348" s="658"/>
      <c r="BX348" s="658"/>
      <c r="BY348" s="658"/>
      <c r="BZ348" s="658"/>
      <c r="CA348" s="658"/>
      <c r="CB348" s="658"/>
      <c r="CC348" s="658"/>
      <c r="CD348" s="658"/>
      <c r="CE348" s="658"/>
      <c r="CF348" s="658"/>
      <c r="CG348" s="658"/>
      <c r="CH348" s="658"/>
      <c r="CI348" s="659"/>
      <c r="CK348" s="1404"/>
    </row>
    <row r="349" spans="2:89">
      <c r="B349" s="1016" t="s">
        <v>666</v>
      </c>
      <c r="C349" s="977" t="s">
        <v>480</v>
      </c>
      <c r="D349" s="983" t="s">
        <v>79</v>
      </c>
      <c r="E349" s="1058" t="s">
        <v>254</v>
      </c>
      <c r="F349" s="1059">
        <v>2</v>
      </c>
      <c r="G349" s="661"/>
      <c r="H349" s="661"/>
      <c r="I349" s="661"/>
      <c r="J349" s="661"/>
      <c r="K349" s="661"/>
      <c r="L349" s="661"/>
      <c r="M349" s="662"/>
      <c r="N349" s="662"/>
      <c r="O349" s="662"/>
      <c r="P349" s="662"/>
      <c r="Q349" s="662"/>
      <c r="R349" s="662"/>
      <c r="S349" s="662"/>
      <c r="T349" s="662"/>
      <c r="U349" s="662"/>
      <c r="V349" s="662"/>
      <c r="W349" s="662"/>
      <c r="X349" s="662"/>
      <c r="Y349" s="662"/>
      <c r="Z349" s="662"/>
      <c r="AA349" s="662"/>
      <c r="AB349" s="662"/>
      <c r="AC349" s="662"/>
      <c r="AD349" s="662"/>
      <c r="AE349" s="662"/>
      <c r="AF349" s="662"/>
      <c r="AG349" s="662"/>
      <c r="AH349" s="662"/>
      <c r="AI349" s="662"/>
      <c r="AJ349" s="662"/>
      <c r="AK349" s="662"/>
      <c r="AL349" s="662"/>
      <c r="AM349" s="662"/>
      <c r="AN349" s="662"/>
      <c r="AO349" s="662"/>
      <c r="AP349" s="662"/>
      <c r="AQ349" s="662"/>
      <c r="AR349" s="662"/>
      <c r="AS349" s="662"/>
      <c r="AT349" s="662"/>
      <c r="AU349" s="662"/>
      <c r="AV349" s="662"/>
      <c r="AW349" s="662"/>
      <c r="AX349" s="662"/>
      <c r="AY349" s="662"/>
      <c r="AZ349" s="662"/>
      <c r="BA349" s="662"/>
      <c r="BB349" s="662"/>
      <c r="BC349" s="662"/>
      <c r="BD349" s="662"/>
      <c r="BE349" s="662"/>
      <c r="BF349" s="662"/>
      <c r="BG349" s="662"/>
      <c r="BH349" s="662"/>
      <c r="BI349" s="662"/>
      <c r="BJ349" s="662"/>
      <c r="BK349" s="662"/>
      <c r="BL349" s="662"/>
      <c r="BM349" s="662"/>
      <c r="BN349" s="662"/>
      <c r="BO349" s="662"/>
      <c r="BP349" s="662"/>
      <c r="BQ349" s="662"/>
      <c r="BR349" s="662"/>
      <c r="BS349" s="662"/>
      <c r="BT349" s="662"/>
      <c r="BU349" s="662"/>
      <c r="BV349" s="662"/>
      <c r="BW349" s="662"/>
      <c r="BX349" s="662"/>
      <c r="BY349" s="662"/>
      <c r="BZ349" s="662"/>
      <c r="CA349" s="662"/>
      <c r="CB349" s="662"/>
      <c r="CC349" s="662"/>
      <c r="CD349" s="662"/>
      <c r="CE349" s="662"/>
      <c r="CF349" s="662"/>
      <c r="CG349" s="662"/>
      <c r="CH349" s="662"/>
      <c r="CI349" s="663"/>
      <c r="CK349" s="1404"/>
    </row>
    <row r="350" spans="2:89">
      <c r="B350" s="1013" t="s">
        <v>667</v>
      </c>
      <c r="C350" s="1060" t="s">
        <v>482</v>
      </c>
      <c r="D350" s="983" t="s">
        <v>79</v>
      </c>
      <c r="E350" s="1058" t="s">
        <v>254</v>
      </c>
      <c r="F350" s="1059">
        <v>2</v>
      </c>
      <c r="G350" s="661"/>
      <c r="H350" s="661"/>
      <c r="I350" s="661"/>
      <c r="J350" s="661"/>
      <c r="K350" s="661"/>
      <c r="L350" s="661"/>
      <c r="M350" s="662"/>
      <c r="N350" s="662"/>
      <c r="O350" s="662"/>
      <c r="P350" s="662"/>
      <c r="Q350" s="662"/>
      <c r="R350" s="662"/>
      <c r="S350" s="662"/>
      <c r="T350" s="662"/>
      <c r="U350" s="662"/>
      <c r="V350" s="662"/>
      <c r="W350" s="662"/>
      <c r="X350" s="662"/>
      <c r="Y350" s="662"/>
      <c r="Z350" s="662"/>
      <c r="AA350" s="662"/>
      <c r="AB350" s="662"/>
      <c r="AC350" s="662"/>
      <c r="AD350" s="662"/>
      <c r="AE350" s="662"/>
      <c r="AF350" s="662"/>
      <c r="AG350" s="662"/>
      <c r="AH350" s="662"/>
      <c r="AI350" s="662"/>
      <c r="AJ350" s="662"/>
      <c r="AK350" s="662"/>
      <c r="AL350" s="662"/>
      <c r="AM350" s="662"/>
      <c r="AN350" s="662"/>
      <c r="AO350" s="662"/>
      <c r="AP350" s="662"/>
      <c r="AQ350" s="662"/>
      <c r="AR350" s="662"/>
      <c r="AS350" s="662"/>
      <c r="AT350" s="662"/>
      <c r="AU350" s="662"/>
      <c r="AV350" s="662"/>
      <c r="AW350" s="662"/>
      <c r="AX350" s="662"/>
      <c r="AY350" s="662"/>
      <c r="AZ350" s="662"/>
      <c r="BA350" s="662"/>
      <c r="BB350" s="662"/>
      <c r="BC350" s="662"/>
      <c r="BD350" s="662"/>
      <c r="BE350" s="662"/>
      <c r="BF350" s="662"/>
      <c r="BG350" s="662"/>
      <c r="BH350" s="662"/>
      <c r="BI350" s="662"/>
      <c r="BJ350" s="662"/>
      <c r="BK350" s="662"/>
      <c r="BL350" s="662"/>
      <c r="BM350" s="662"/>
      <c r="BN350" s="662"/>
      <c r="BO350" s="662"/>
      <c r="BP350" s="662"/>
      <c r="BQ350" s="662"/>
      <c r="BR350" s="662"/>
      <c r="BS350" s="662"/>
      <c r="BT350" s="662"/>
      <c r="BU350" s="662"/>
      <c r="BV350" s="662"/>
      <c r="BW350" s="662"/>
      <c r="BX350" s="662"/>
      <c r="BY350" s="662"/>
      <c r="BZ350" s="662"/>
      <c r="CA350" s="662"/>
      <c r="CB350" s="662"/>
      <c r="CC350" s="662"/>
      <c r="CD350" s="662"/>
      <c r="CE350" s="662"/>
      <c r="CF350" s="662"/>
      <c r="CG350" s="662"/>
      <c r="CH350" s="662"/>
      <c r="CI350" s="663"/>
      <c r="CK350" s="1404"/>
    </row>
    <row r="351" spans="2:89">
      <c r="B351" s="1013" t="s">
        <v>668</v>
      </c>
      <c r="C351" s="1060" t="s">
        <v>484</v>
      </c>
      <c r="D351" s="983" t="s">
        <v>79</v>
      </c>
      <c r="E351" s="1058" t="s">
        <v>254</v>
      </c>
      <c r="F351" s="1059">
        <v>2</v>
      </c>
      <c r="G351" s="661"/>
      <c r="H351" s="661"/>
      <c r="I351" s="661"/>
      <c r="J351" s="661"/>
      <c r="K351" s="661"/>
      <c r="L351" s="661"/>
      <c r="M351" s="662"/>
      <c r="N351" s="662"/>
      <c r="O351" s="662"/>
      <c r="P351" s="662"/>
      <c r="Q351" s="662"/>
      <c r="R351" s="662"/>
      <c r="S351" s="662"/>
      <c r="T351" s="662"/>
      <c r="U351" s="662"/>
      <c r="V351" s="662"/>
      <c r="W351" s="662"/>
      <c r="X351" s="662"/>
      <c r="Y351" s="662"/>
      <c r="Z351" s="662"/>
      <c r="AA351" s="662"/>
      <c r="AB351" s="662"/>
      <c r="AC351" s="662"/>
      <c r="AD351" s="662"/>
      <c r="AE351" s="662"/>
      <c r="AF351" s="662"/>
      <c r="AG351" s="662"/>
      <c r="AH351" s="662"/>
      <c r="AI351" s="662"/>
      <c r="AJ351" s="662"/>
      <c r="AK351" s="662"/>
      <c r="AL351" s="662"/>
      <c r="AM351" s="662"/>
      <c r="AN351" s="662"/>
      <c r="AO351" s="662"/>
      <c r="AP351" s="662"/>
      <c r="AQ351" s="662"/>
      <c r="AR351" s="662"/>
      <c r="AS351" s="662"/>
      <c r="AT351" s="662"/>
      <c r="AU351" s="662"/>
      <c r="AV351" s="662"/>
      <c r="AW351" s="662"/>
      <c r="AX351" s="662"/>
      <c r="AY351" s="662"/>
      <c r="AZ351" s="662"/>
      <c r="BA351" s="662"/>
      <c r="BB351" s="662"/>
      <c r="BC351" s="662"/>
      <c r="BD351" s="662"/>
      <c r="BE351" s="662"/>
      <c r="BF351" s="662"/>
      <c r="BG351" s="662"/>
      <c r="BH351" s="662"/>
      <c r="BI351" s="662"/>
      <c r="BJ351" s="662"/>
      <c r="BK351" s="662"/>
      <c r="BL351" s="662"/>
      <c r="BM351" s="662"/>
      <c r="BN351" s="662"/>
      <c r="BO351" s="662"/>
      <c r="BP351" s="662"/>
      <c r="BQ351" s="662"/>
      <c r="BR351" s="662"/>
      <c r="BS351" s="662"/>
      <c r="BT351" s="662"/>
      <c r="BU351" s="662"/>
      <c r="BV351" s="662"/>
      <c r="BW351" s="662"/>
      <c r="BX351" s="662"/>
      <c r="BY351" s="662"/>
      <c r="BZ351" s="662"/>
      <c r="CA351" s="662"/>
      <c r="CB351" s="662"/>
      <c r="CC351" s="662"/>
      <c r="CD351" s="662"/>
      <c r="CE351" s="662"/>
      <c r="CF351" s="662"/>
      <c r="CG351" s="662"/>
      <c r="CH351" s="662"/>
      <c r="CI351" s="663"/>
      <c r="CK351" s="1404"/>
    </row>
    <row r="352" spans="2:89">
      <c r="B352" s="1061" t="s">
        <v>669</v>
      </c>
      <c r="C352" s="1060" t="s">
        <v>486</v>
      </c>
      <c r="D352" s="1062" t="s">
        <v>670</v>
      </c>
      <c r="E352" s="1058" t="s">
        <v>254</v>
      </c>
      <c r="F352" s="1059">
        <v>2</v>
      </c>
      <c r="G352" s="633">
        <f>SUM(G348:G351)</f>
        <v>0</v>
      </c>
      <c r="H352" s="633">
        <f t="shared" ref="H352:BS352" si="177">SUM(H348:H351)</f>
        <v>0</v>
      </c>
      <c r="I352" s="633">
        <f t="shared" si="177"/>
        <v>0</v>
      </c>
      <c r="J352" s="633">
        <f t="shared" si="177"/>
        <v>0</v>
      </c>
      <c r="K352" s="633">
        <f t="shared" si="177"/>
        <v>0</v>
      </c>
      <c r="L352" s="633">
        <f t="shared" si="177"/>
        <v>0</v>
      </c>
      <c r="M352" s="794">
        <f t="shared" si="177"/>
        <v>0</v>
      </c>
      <c r="N352" s="794">
        <f t="shared" si="177"/>
        <v>0</v>
      </c>
      <c r="O352" s="794">
        <f t="shared" si="177"/>
        <v>0</v>
      </c>
      <c r="P352" s="794">
        <f t="shared" si="177"/>
        <v>0</v>
      </c>
      <c r="Q352" s="794">
        <f t="shared" si="177"/>
        <v>0</v>
      </c>
      <c r="R352" s="794">
        <f t="shared" si="177"/>
        <v>0</v>
      </c>
      <c r="S352" s="794">
        <f t="shared" si="177"/>
        <v>0</v>
      </c>
      <c r="T352" s="794">
        <f t="shared" si="177"/>
        <v>0</v>
      </c>
      <c r="U352" s="794">
        <f t="shared" si="177"/>
        <v>0</v>
      </c>
      <c r="V352" s="794">
        <f t="shared" si="177"/>
        <v>0</v>
      </c>
      <c r="W352" s="794">
        <f t="shared" si="177"/>
        <v>0</v>
      </c>
      <c r="X352" s="794">
        <f t="shared" si="177"/>
        <v>0</v>
      </c>
      <c r="Y352" s="794">
        <f t="shared" si="177"/>
        <v>0</v>
      </c>
      <c r="Z352" s="794">
        <f t="shared" si="177"/>
        <v>0</v>
      </c>
      <c r="AA352" s="794">
        <f t="shared" si="177"/>
        <v>0</v>
      </c>
      <c r="AB352" s="794">
        <f t="shared" si="177"/>
        <v>0</v>
      </c>
      <c r="AC352" s="794">
        <f t="shared" si="177"/>
        <v>0</v>
      </c>
      <c r="AD352" s="794">
        <f t="shared" si="177"/>
        <v>0</v>
      </c>
      <c r="AE352" s="794">
        <f t="shared" si="177"/>
        <v>0</v>
      </c>
      <c r="AF352" s="794">
        <f t="shared" si="177"/>
        <v>0</v>
      </c>
      <c r="AG352" s="794">
        <f t="shared" si="177"/>
        <v>0</v>
      </c>
      <c r="AH352" s="794">
        <f t="shared" si="177"/>
        <v>0</v>
      </c>
      <c r="AI352" s="794">
        <f t="shared" si="177"/>
        <v>0</v>
      </c>
      <c r="AJ352" s="794">
        <f t="shared" si="177"/>
        <v>0</v>
      </c>
      <c r="AK352" s="794">
        <f t="shared" si="177"/>
        <v>0</v>
      </c>
      <c r="AL352" s="794">
        <f t="shared" si="177"/>
        <v>0</v>
      </c>
      <c r="AM352" s="794">
        <f t="shared" si="177"/>
        <v>0</v>
      </c>
      <c r="AN352" s="794">
        <f t="shared" si="177"/>
        <v>0</v>
      </c>
      <c r="AO352" s="794">
        <f t="shared" si="177"/>
        <v>0</v>
      </c>
      <c r="AP352" s="794">
        <f t="shared" si="177"/>
        <v>0</v>
      </c>
      <c r="AQ352" s="794">
        <f t="shared" si="177"/>
        <v>0</v>
      </c>
      <c r="AR352" s="794">
        <f t="shared" si="177"/>
        <v>0</v>
      </c>
      <c r="AS352" s="794">
        <f t="shared" si="177"/>
        <v>0</v>
      </c>
      <c r="AT352" s="794">
        <f t="shared" si="177"/>
        <v>0</v>
      </c>
      <c r="AU352" s="794">
        <f t="shared" si="177"/>
        <v>0</v>
      </c>
      <c r="AV352" s="794">
        <f t="shared" si="177"/>
        <v>0</v>
      </c>
      <c r="AW352" s="794">
        <f t="shared" si="177"/>
        <v>0</v>
      </c>
      <c r="AX352" s="794">
        <f t="shared" si="177"/>
        <v>0</v>
      </c>
      <c r="AY352" s="794">
        <f t="shared" si="177"/>
        <v>0</v>
      </c>
      <c r="AZ352" s="794">
        <f t="shared" si="177"/>
        <v>0</v>
      </c>
      <c r="BA352" s="794">
        <f t="shared" si="177"/>
        <v>0</v>
      </c>
      <c r="BB352" s="794">
        <f t="shared" si="177"/>
        <v>0</v>
      </c>
      <c r="BC352" s="794">
        <f t="shared" si="177"/>
        <v>0</v>
      </c>
      <c r="BD352" s="794">
        <f t="shared" si="177"/>
        <v>0</v>
      </c>
      <c r="BE352" s="794">
        <f t="shared" si="177"/>
        <v>0</v>
      </c>
      <c r="BF352" s="794">
        <f t="shared" si="177"/>
        <v>0</v>
      </c>
      <c r="BG352" s="794">
        <f t="shared" si="177"/>
        <v>0</v>
      </c>
      <c r="BH352" s="794">
        <f t="shared" si="177"/>
        <v>0</v>
      </c>
      <c r="BI352" s="794">
        <f t="shared" si="177"/>
        <v>0</v>
      </c>
      <c r="BJ352" s="794">
        <f t="shared" si="177"/>
        <v>0</v>
      </c>
      <c r="BK352" s="794">
        <f t="shared" si="177"/>
        <v>0</v>
      </c>
      <c r="BL352" s="794">
        <f t="shared" si="177"/>
        <v>0</v>
      </c>
      <c r="BM352" s="794">
        <f t="shared" si="177"/>
        <v>0</v>
      </c>
      <c r="BN352" s="794">
        <f t="shared" si="177"/>
        <v>0</v>
      </c>
      <c r="BO352" s="794">
        <f t="shared" si="177"/>
        <v>0</v>
      </c>
      <c r="BP352" s="794">
        <f t="shared" si="177"/>
        <v>0</v>
      </c>
      <c r="BQ352" s="794">
        <f t="shared" si="177"/>
        <v>0</v>
      </c>
      <c r="BR352" s="794">
        <f t="shared" si="177"/>
        <v>0</v>
      </c>
      <c r="BS352" s="794">
        <f t="shared" si="177"/>
        <v>0</v>
      </c>
      <c r="BT352" s="794">
        <f t="shared" ref="BT352:CI352" si="178">SUM(BT348:BT351)</f>
        <v>0</v>
      </c>
      <c r="BU352" s="794">
        <f t="shared" si="178"/>
        <v>0</v>
      </c>
      <c r="BV352" s="794">
        <f t="shared" si="178"/>
        <v>0</v>
      </c>
      <c r="BW352" s="794">
        <f t="shared" si="178"/>
        <v>0</v>
      </c>
      <c r="BX352" s="794">
        <f t="shared" si="178"/>
        <v>0</v>
      </c>
      <c r="BY352" s="794">
        <f t="shared" si="178"/>
        <v>0</v>
      </c>
      <c r="BZ352" s="794">
        <f t="shared" si="178"/>
        <v>0</v>
      </c>
      <c r="CA352" s="794">
        <f t="shared" si="178"/>
        <v>0</v>
      </c>
      <c r="CB352" s="794">
        <f t="shared" si="178"/>
        <v>0</v>
      </c>
      <c r="CC352" s="794">
        <f t="shared" si="178"/>
        <v>0</v>
      </c>
      <c r="CD352" s="794">
        <f t="shared" si="178"/>
        <v>0</v>
      </c>
      <c r="CE352" s="794">
        <f t="shared" si="178"/>
        <v>0</v>
      </c>
      <c r="CF352" s="794">
        <f t="shared" si="178"/>
        <v>0</v>
      </c>
      <c r="CG352" s="794">
        <f t="shared" si="178"/>
        <v>0</v>
      </c>
      <c r="CH352" s="794">
        <f t="shared" si="178"/>
        <v>0</v>
      </c>
      <c r="CI352" s="795">
        <f t="shared" si="178"/>
        <v>0</v>
      </c>
      <c r="CK352" s="1404"/>
    </row>
    <row r="353" spans="2:89" ht="28.5">
      <c r="B353" s="1061" t="s">
        <v>671</v>
      </c>
      <c r="C353" s="1060" t="s">
        <v>489</v>
      </c>
      <c r="D353" s="1062" t="s">
        <v>672</v>
      </c>
      <c r="E353" s="1058" t="s">
        <v>491</v>
      </c>
      <c r="F353" s="1059">
        <v>1</v>
      </c>
      <c r="G353" s="826" t="e">
        <f>(G351+G350)/(G337+G345)</f>
        <v>#DIV/0!</v>
      </c>
      <c r="H353" s="826" t="e">
        <f t="shared" ref="H353:BS353" si="179">(H351+H350)/(H337+H345)</f>
        <v>#DIV/0!</v>
      </c>
      <c r="I353" s="826" t="e">
        <f t="shared" si="179"/>
        <v>#DIV/0!</v>
      </c>
      <c r="J353" s="826" t="e">
        <f t="shared" si="179"/>
        <v>#DIV/0!</v>
      </c>
      <c r="K353" s="826" t="e">
        <f t="shared" si="179"/>
        <v>#DIV/0!</v>
      </c>
      <c r="L353" s="826" t="e">
        <f t="shared" si="179"/>
        <v>#DIV/0!</v>
      </c>
      <c r="M353" s="826" t="e">
        <f t="shared" si="179"/>
        <v>#DIV/0!</v>
      </c>
      <c r="N353" s="826" t="e">
        <f t="shared" si="179"/>
        <v>#DIV/0!</v>
      </c>
      <c r="O353" s="826" t="e">
        <f t="shared" si="179"/>
        <v>#DIV/0!</v>
      </c>
      <c r="P353" s="826" t="e">
        <f t="shared" si="179"/>
        <v>#DIV/0!</v>
      </c>
      <c r="Q353" s="826" t="e">
        <f t="shared" si="179"/>
        <v>#DIV/0!</v>
      </c>
      <c r="R353" s="826" t="e">
        <f t="shared" si="179"/>
        <v>#DIV/0!</v>
      </c>
      <c r="S353" s="826" t="e">
        <f t="shared" si="179"/>
        <v>#DIV/0!</v>
      </c>
      <c r="T353" s="826" t="e">
        <f t="shared" si="179"/>
        <v>#DIV/0!</v>
      </c>
      <c r="U353" s="826" t="e">
        <f t="shared" si="179"/>
        <v>#DIV/0!</v>
      </c>
      <c r="V353" s="826" t="e">
        <f t="shared" si="179"/>
        <v>#DIV/0!</v>
      </c>
      <c r="W353" s="826" t="e">
        <f t="shared" si="179"/>
        <v>#DIV/0!</v>
      </c>
      <c r="X353" s="826" t="e">
        <f t="shared" si="179"/>
        <v>#DIV/0!</v>
      </c>
      <c r="Y353" s="826" t="e">
        <f t="shared" si="179"/>
        <v>#DIV/0!</v>
      </c>
      <c r="Z353" s="826" t="e">
        <f t="shared" si="179"/>
        <v>#DIV/0!</v>
      </c>
      <c r="AA353" s="826" t="e">
        <f t="shared" si="179"/>
        <v>#DIV/0!</v>
      </c>
      <c r="AB353" s="826" t="e">
        <f t="shared" si="179"/>
        <v>#DIV/0!</v>
      </c>
      <c r="AC353" s="826" t="e">
        <f t="shared" si="179"/>
        <v>#DIV/0!</v>
      </c>
      <c r="AD353" s="826" t="e">
        <f t="shared" si="179"/>
        <v>#DIV/0!</v>
      </c>
      <c r="AE353" s="826" t="e">
        <f t="shared" si="179"/>
        <v>#DIV/0!</v>
      </c>
      <c r="AF353" s="826" t="e">
        <f t="shared" si="179"/>
        <v>#DIV/0!</v>
      </c>
      <c r="AG353" s="826" t="e">
        <f t="shared" si="179"/>
        <v>#DIV/0!</v>
      </c>
      <c r="AH353" s="826" t="e">
        <f t="shared" si="179"/>
        <v>#DIV/0!</v>
      </c>
      <c r="AI353" s="826" t="e">
        <f t="shared" si="179"/>
        <v>#DIV/0!</v>
      </c>
      <c r="AJ353" s="826" t="e">
        <f t="shared" si="179"/>
        <v>#DIV/0!</v>
      </c>
      <c r="AK353" s="826" t="e">
        <f t="shared" si="179"/>
        <v>#DIV/0!</v>
      </c>
      <c r="AL353" s="826" t="e">
        <f t="shared" si="179"/>
        <v>#DIV/0!</v>
      </c>
      <c r="AM353" s="826" t="e">
        <f t="shared" si="179"/>
        <v>#DIV/0!</v>
      </c>
      <c r="AN353" s="826" t="e">
        <f t="shared" si="179"/>
        <v>#DIV/0!</v>
      </c>
      <c r="AO353" s="826" t="e">
        <f t="shared" si="179"/>
        <v>#DIV/0!</v>
      </c>
      <c r="AP353" s="826" t="e">
        <f t="shared" si="179"/>
        <v>#DIV/0!</v>
      </c>
      <c r="AQ353" s="826" t="e">
        <f t="shared" si="179"/>
        <v>#DIV/0!</v>
      </c>
      <c r="AR353" s="826" t="e">
        <f t="shared" si="179"/>
        <v>#DIV/0!</v>
      </c>
      <c r="AS353" s="826" t="e">
        <f t="shared" si="179"/>
        <v>#DIV/0!</v>
      </c>
      <c r="AT353" s="826" t="e">
        <f t="shared" si="179"/>
        <v>#DIV/0!</v>
      </c>
      <c r="AU353" s="826" t="e">
        <f t="shared" si="179"/>
        <v>#DIV/0!</v>
      </c>
      <c r="AV353" s="826" t="e">
        <f t="shared" si="179"/>
        <v>#DIV/0!</v>
      </c>
      <c r="AW353" s="826" t="e">
        <f t="shared" si="179"/>
        <v>#DIV/0!</v>
      </c>
      <c r="AX353" s="826" t="e">
        <f t="shared" si="179"/>
        <v>#DIV/0!</v>
      </c>
      <c r="AY353" s="826" t="e">
        <f t="shared" si="179"/>
        <v>#DIV/0!</v>
      </c>
      <c r="AZ353" s="826" t="e">
        <f t="shared" si="179"/>
        <v>#DIV/0!</v>
      </c>
      <c r="BA353" s="826" t="e">
        <f t="shared" si="179"/>
        <v>#DIV/0!</v>
      </c>
      <c r="BB353" s="826" t="e">
        <f t="shared" si="179"/>
        <v>#DIV/0!</v>
      </c>
      <c r="BC353" s="826" t="e">
        <f t="shared" si="179"/>
        <v>#DIV/0!</v>
      </c>
      <c r="BD353" s="826" t="e">
        <f t="shared" si="179"/>
        <v>#DIV/0!</v>
      </c>
      <c r="BE353" s="826" t="e">
        <f t="shared" si="179"/>
        <v>#DIV/0!</v>
      </c>
      <c r="BF353" s="826" t="e">
        <f t="shared" si="179"/>
        <v>#DIV/0!</v>
      </c>
      <c r="BG353" s="826" t="e">
        <f t="shared" si="179"/>
        <v>#DIV/0!</v>
      </c>
      <c r="BH353" s="826" t="e">
        <f t="shared" si="179"/>
        <v>#DIV/0!</v>
      </c>
      <c r="BI353" s="826" t="e">
        <f t="shared" si="179"/>
        <v>#DIV/0!</v>
      </c>
      <c r="BJ353" s="826" t="e">
        <f t="shared" si="179"/>
        <v>#DIV/0!</v>
      </c>
      <c r="BK353" s="826" t="e">
        <f t="shared" si="179"/>
        <v>#DIV/0!</v>
      </c>
      <c r="BL353" s="826" t="e">
        <f t="shared" si="179"/>
        <v>#DIV/0!</v>
      </c>
      <c r="BM353" s="826" t="e">
        <f t="shared" si="179"/>
        <v>#DIV/0!</v>
      </c>
      <c r="BN353" s="826" t="e">
        <f t="shared" si="179"/>
        <v>#DIV/0!</v>
      </c>
      <c r="BO353" s="826" t="e">
        <f t="shared" si="179"/>
        <v>#DIV/0!</v>
      </c>
      <c r="BP353" s="826" t="e">
        <f t="shared" si="179"/>
        <v>#DIV/0!</v>
      </c>
      <c r="BQ353" s="826" t="e">
        <f t="shared" si="179"/>
        <v>#DIV/0!</v>
      </c>
      <c r="BR353" s="826" t="e">
        <f t="shared" si="179"/>
        <v>#DIV/0!</v>
      </c>
      <c r="BS353" s="826" t="e">
        <f t="shared" si="179"/>
        <v>#DIV/0!</v>
      </c>
      <c r="BT353" s="826" t="e">
        <f t="shared" ref="BT353:CI353" si="180">(BT351+BT350)/(BT337+BT345)</f>
        <v>#DIV/0!</v>
      </c>
      <c r="BU353" s="826" t="e">
        <f t="shared" si="180"/>
        <v>#DIV/0!</v>
      </c>
      <c r="BV353" s="826" t="e">
        <f t="shared" si="180"/>
        <v>#DIV/0!</v>
      </c>
      <c r="BW353" s="826" t="e">
        <f t="shared" si="180"/>
        <v>#DIV/0!</v>
      </c>
      <c r="BX353" s="826" t="e">
        <f t="shared" si="180"/>
        <v>#DIV/0!</v>
      </c>
      <c r="BY353" s="826" t="e">
        <f t="shared" si="180"/>
        <v>#DIV/0!</v>
      </c>
      <c r="BZ353" s="826" t="e">
        <f t="shared" si="180"/>
        <v>#DIV/0!</v>
      </c>
      <c r="CA353" s="826" t="e">
        <f t="shared" si="180"/>
        <v>#DIV/0!</v>
      </c>
      <c r="CB353" s="826" t="e">
        <f t="shared" si="180"/>
        <v>#DIV/0!</v>
      </c>
      <c r="CC353" s="826" t="e">
        <f t="shared" si="180"/>
        <v>#DIV/0!</v>
      </c>
      <c r="CD353" s="826" t="e">
        <f t="shared" si="180"/>
        <v>#DIV/0!</v>
      </c>
      <c r="CE353" s="826" t="e">
        <f t="shared" si="180"/>
        <v>#DIV/0!</v>
      </c>
      <c r="CF353" s="826" t="e">
        <f t="shared" si="180"/>
        <v>#DIV/0!</v>
      </c>
      <c r="CG353" s="826" t="e">
        <f t="shared" si="180"/>
        <v>#DIV/0!</v>
      </c>
      <c r="CH353" s="826" t="e">
        <f t="shared" si="180"/>
        <v>#DIV/0!</v>
      </c>
      <c r="CI353" s="826" t="e">
        <f t="shared" si="180"/>
        <v>#DIV/0!</v>
      </c>
      <c r="CK353" s="1404"/>
    </row>
    <row r="354" spans="2:89" ht="28.5">
      <c r="B354" s="1061" t="s">
        <v>673</v>
      </c>
      <c r="C354" s="1060" t="s">
        <v>493</v>
      </c>
      <c r="D354" s="1062" t="s">
        <v>674</v>
      </c>
      <c r="E354" s="1058" t="s">
        <v>285</v>
      </c>
      <c r="F354" s="1059">
        <v>1</v>
      </c>
      <c r="G354" s="819" t="e">
        <f>G337/(G337+G345)</f>
        <v>#DIV/0!</v>
      </c>
      <c r="H354" s="819" t="e">
        <f t="shared" ref="H354:BS354" si="181">H337/(H337+H345)</f>
        <v>#DIV/0!</v>
      </c>
      <c r="I354" s="819" t="e">
        <f t="shared" si="181"/>
        <v>#DIV/0!</v>
      </c>
      <c r="J354" s="819" t="e">
        <f t="shared" si="181"/>
        <v>#DIV/0!</v>
      </c>
      <c r="K354" s="819" t="e">
        <f t="shared" si="181"/>
        <v>#DIV/0!</v>
      </c>
      <c r="L354" s="819" t="e">
        <f t="shared" si="181"/>
        <v>#DIV/0!</v>
      </c>
      <c r="M354" s="820" t="e">
        <f t="shared" si="181"/>
        <v>#DIV/0!</v>
      </c>
      <c r="N354" s="820" t="e">
        <f t="shared" si="181"/>
        <v>#DIV/0!</v>
      </c>
      <c r="O354" s="820" t="e">
        <f t="shared" si="181"/>
        <v>#DIV/0!</v>
      </c>
      <c r="P354" s="820" t="e">
        <f t="shared" si="181"/>
        <v>#DIV/0!</v>
      </c>
      <c r="Q354" s="820" t="e">
        <f t="shared" si="181"/>
        <v>#DIV/0!</v>
      </c>
      <c r="R354" s="820" t="e">
        <f t="shared" si="181"/>
        <v>#DIV/0!</v>
      </c>
      <c r="S354" s="820" t="e">
        <f t="shared" si="181"/>
        <v>#DIV/0!</v>
      </c>
      <c r="T354" s="820" t="e">
        <f t="shared" si="181"/>
        <v>#DIV/0!</v>
      </c>
      <c r="U354" s="820" t="e">
        <f t="shared" si="181"/>
        <v>#DIV/0!</v>
      </c>
      <c r="V354" s="820" t="e">
        <f t="shared" si="181"/>
        <v>#DIV/0!</v>
      </c>
      <c r="W354" s="820" t="e">
        <f t="shared" si="181"/>
        <v>#DIV/0!</v>
      </c>
      <c r="X354" s="820" t="e">
        <f t="shared" si="181"/>
        <v>#DIV/0!</v>
      </c>
      <c r="Y354" s="820" t="e">
        <f t="shared" si="181"/>
        <v>#DIV/0!</v>
      </c>
      <c r="Z354" s="820" t="e">
        <f t="shared" si="181"/>
        <v>#DIV/0!</v>
      </c>
      <c r="AA354" s="820" t="e">
        <f t="shared" si="181"/>
        <v>#DIV/0!</v>
      </c>
      <c r="AB354" s="820" t="e">
        <f t="shared" si="181"/>
        <v>#DIV/0!</v>
      </c>
      <c r="AC354" s="820" t="e">
        <f t="shared" si="181"/>
        <v>#DIV/0!</v>
      </c>
      <c r="AD354" s="820" t="e">
        <f t="shared" si="181"/>
        <v>#DIV/0!</v>
      </c>
      <c r="AE354" s="820" t="e">
        <f t="shared" si="181"/>
        <v>#DIV/0!</v>
      </c>
      <c r="AF354" s="820" t="e">
        <f t="shared" si="181"/>
        <v>#DIV/0!</v>
      </c>
      <c r="AG354" s="820" t="e">
        <f t="shared" si="181"/>
        <v>#DIV/0!</v>
      </c>
      <c r="AH354" s="820" t="e">
        <f t="shared" si="181"/>
        <v>#DIV/0!</v>
      </c>
      <c r="AI354" s="820" t="e">
        <f t="shared" si="181"/>
        <v>#DIV/0!</v>
      </c>
      <c r="AJ354" s="820" t="e">
        <f t="shared" si="181"/>
        <v>#DIV/0!</v>
      </c>
      <c r="AK354" s="820" t="e">
        <f t="shared" si="181"/>
        <v>#DIV/0!</v>
      </c>
      <c r="AL354" s="820" t="e">
        <f t="shared" si="181"/>
        <v>#DIV/0!</v>
      </c>
      <c r="AM354" s="820" t="e">
        <f t="shared" si="181"/>
        <v>#DIV/0!</v>
      </c>
      <c r="AN354" s="820" t="e">
        <f t="shared" si="181"/>
        <v>#DIV/0!</v>
      </c>
      <c r="AO354" s="820" t="e">
        <f t="shared" si="181"/>
        <v>#DIV/0!</v>
      </c>
      <c r="AP354" s="820" t="e">
        <f t="shared" si="181"/>
        <v>#DIV/0!</v>
      </c>
      <c r="AQ354" s="820" t="e">
        <f t="shared" si="181"/>
        <v>#DIV/0!</v>
      </c>
      <c r="AR354" s="820" t="e">
        <f t="shared" si="181"/>
        <v>#DIV/0!</v>
      </c>
      <c r="AS354" s="820" t="e">
        <f t="shared" si="181"/>
        <v>#DIV/0!</v>
      </c>
      <c r="AT354" s="820" t="e">
        <f t="shared" si="181"/>
        <v>#DIV/0!</v>
      </c>
      <c r="AU354" s="820" t="e">
        <f t="shared" si="181"/>
        <v>#DIV/0!</v>
      </c>
      <c r="AV354" s="820" t="e">
        <f t="shared" si="181"/>
        <v>#DIV/0!</v>
      </c>
      <c r="AW354" s="820" t="e">
        <f t="shared" si="181"/>
        <v>#DIV/0!</v>
      </c>
      <c r="AX354" s="820" t="e">
        <f t="shared" si="181"/>
        <v>#DIV/0!</v>
      </c>
      <c r="AY354" s="820" t="e">
        <f t="shared" si="181"/>
        <v>#DIV/0!</v>
      </c>
      <c r="AZ354" s="820" t="e">
        <f t="shared" si="181"/>
        <v>#DIV/0!</v>
      </c>
      <c r="BA354" s="820" t="e">
        <f t="shared" si="181"/>
        <v>#DIV/0!</v>
      </c>
      <c r="BB354" s="820" t="e">
        <f t="shared" si="181"/>
        <v>#DIV/0!</v>
      </c>
      <c r="BC354" s="820" t="e">
        <f t="shared" si="181"/>
        <v>#DIV/0!</v>
      </c>
      <c r="BD354" s="820" t="e">
        <f t="shared" si="181"/>
        <v>#DIV/0!</v>
      </c>
      <c r="BE354" s="820" t="e">
        <f t="shared" si="181"/>
        <v>#DIV/0!</v>
      </c>
      <c r="BF354" s="820" t="e">
        <f t="shared" si="181"/>
        <v>#DIV/0!</v>
      </c>
      <c r="BG354" s="820" t="e">
        <f t="shared" si="181"/>
        <v>#DIV/0!</v>
      </c>
      <c r="BH354" s="820" t="e">
        <f t="shared" si="181"/>
        <v>#DIV/0!</v>
      </c>
      <c r="BI354" s="820" t="e">
        <f t="shared" si="181"/>
        <v>#DIV/0!</v>
      </c>
      <c r="BJ354" s="820" t="e">
        <f t="shared" si="181"/>
        <v>#DIV/0!</v>
      </c>
      <c r="BK354" s="820" t="e">
        <f t="shared" si="181"/>
        <v>#DIV/0!</v>
      </c>
      <c r="BL354" s="820" t="e">
        <f t="shared" si="181"/>
        <v>#DIV/0!</v>
      </c>
      <c r="BM354" s="820" t="e">
        <f t="shared" si="181"/>
        <v>#DIV/0!</v>
      </c>
      <c r="BN354" s="820" t="e">
        <f t="shared" si="181"/>
        <v>#DIV/0!</v>
      </c>
      <c r="BO354" s="820" t="e">
        <f t="shared" si="181"/>
        <v>#DIV/0!</v>
      </c>
      <c r="BP354" s="820" t="e">
        <f t="shared" si="181"/>
        <v>#DIV/0!</v>
      </c>
      <c r="BQ354" s="820" t="e">
        <f t="shared" si="181"/>
        <v>#DIV/0!</v>
      </c>
      <c r="BR354" s="820" t="e">
        <f t="shared" si="181"/>
        <v>#DIV/0!</v>
      </c>
      <c r="BS354" s="820" t="e">
        <f t="shared" si="181"/>
        <v>#DIV/0!</v>
      </c>
      <c r="BT354" s="820" t="e">
        <f t="shared" ref="BT354:CI354" si="182">BT337/(BT337+BT345)</f>
        <v>#DIV/0!</v>
      </c>
      <c r="BU354" s="820" t="e">
        <f t="shared" si="182"/>
        <v>#DIV/0!</v>
      </c>
      <c r="BV354" s="820" t="e">
        <f t="shared" si="182"/>
        <v>#DIV/0!</v>
      </c>
      <c r="BW354" s="820" t="e">
        <f t="shared" si="182"/>
        <v>#DIV/0!</v>
      </c>
      <c r="BX354" s="820" t="e">
        <f t="shared" si="182"/>
        <v>#DIV/0!</v>
      </c>
      <c r="BY354" s="820" t="e">
        <f t="shared" si="182"/>
        <v>#DIV/0!</v>
      </c>
      <c r="BZ354" s="820" t="e">
        <f t="shared" si="182"/>
        <v>#DIV/0!</v>
      </c>
      <c r="CA354" s="820" t="e">
        <f t="shared" si="182"/>
        <v>#DIV/0!</v>
      </c>
      <c r="CB354" s="820" t="e">
        <f t="shared" si="182"/>
        <v>#DIV/0!</v>
      </c>
      <c r="CC354" s="820" t="e">
        <f t="shared" si="182"/>
        <v>#DIV/0!</v>
      </c>
      <c r="CD354" s="820" t="e">
        <f t="shared" si="182"/>
        <v>#DIV/0!</v>
      </c>
      <c r="CE354" s="820" t="e">
        <f t="shared" si="182"/>
        <v>#DIV/0!</v>
      </c>
      <c r="CF354" s="820" t="e">
        <f t="shared" si="182"/>
        <v>#DIV/0!</v>
      </c>
      <c r="CG354" s="820" t="e">
        <f t="shared" si="182"/>
        <v>#DIV/0!</v>
      </c>
      <c r="CH354" s="820" t="e">
        <f t="shared" si="182"/>
        <v>#DIV/0!</v>
      </c>
      <c r="CI354" s="821" t="e">
        <f t="shared" si="182"/>
        <v>#DIV/0!</v>
      </c>
      <c r="CK354" s="1404"/>
    </row>
    <row r="355" spans="2:89" ht="29.25" thickBot="1">
      <c r="B355" s="1063" t="s">
        <v>675</v>
      </c>
      <c r="C355" s="1064" t="s">
        <v>496</v>
      </c>
      <c r="D355" s="1065" t="s">
        <v>676</v>
      </c>
      <c r="E355" s="1066" t="s">
        <v>285</v>
      </c>
      <c r="F355" s="1067">
        <v>1</v>
      </c>
      <c r="G355" s="861" t="e">
        <f>(G337)/(G337+G346+G345+G344)</f>
        <v>#DIV/0!</v>
      </c>
      <c r="H355" s="861" t="e">
        <f t="shared" ref="H355:BS355" si="183">(H337)/(H337+H346+H345+H344)</f>
        <v>#DIV/0!</v>
      </c>
      <c r="I355" s="861" t="e">
        <f t="shared" si="183"/>
        <v>#DIV/0!</v>
      </c>
      <c r="J355" s="861" t="e">
        <f t="shared" si="183"/>
        <v>#DIV/0!</v>
      </c>
      <c r="K355" s="861" t="e">
        <f t="shared" si="183"/>
        <v>#DIV/0!</v>
      </c>
      <c r="L355" s="861" t="e">
        <f t="shared" si="183"/>
        <v>#DIV/0!</v>
      </c>
      <c r="M355" s="861" t="e">
        <f t="shared" si="183"/>
        <v>#DIV/0!</v>
      </c>
      <c r="N355" s="861" t="e">
        <f t="shared" si="183"/>
        <v>#DIV/0!</v>
      </c>
      <c r="O355" s="861" t="e">
        <f t="shared" si="183"/>
        <v>#DIV/0!</v>
      </c>
      <c r="P355" s="861" t="e">
        <f t="shared" si="183"/>
        <v>#DIV/0!</v>
      </c>
      <c r="Q355" s="861" t="e">
        <f t="shared" si="183"/>
        <v>#DIV/0!</v>
      </c>
      <c r="R355" s="861" t="e">
        <f t="shared" si="183"/>
        <v>#DIV/0!</v>
      </c>
      <c r="S355" s="861" t="e">
        <f t="shared" si="183"/>
        <v>#DIV/0!</v>
      </c>
      <c r="T355" s="861" t="e">
        <f t="shared" si="183"/>
        <v>#DIV/0!</v>
      </c>
      <c r="U355" s="861" t="e">
        <f t="shared" si="183"/>
        <v>#DIV/0!</v>
      </c>
      <c r="V355" s="861" t="e">
        <f t="shared" si="183"/>
        <v>#DIV/0!</v>
      </c>
      <c r="W355" s="861" t="e">
        <f t="shared" si="183"/>
        <v>#DIV/0!</v>
      </c>
      <c r="X355" s="861" t="e">
        <f t="shared" si="183"/>
        <v>#DIV/0!</v>
      </c>
      <c r="Y355" s="861" t="e">
        <f t="shared" si="183"/>
        <v>#DIV/0!</v>
      </c>
      <c r="Z355" s="861" t="e">
        <f t="shared" si="183"/>
        <v>#DIV/0!</v>
      </c>
      <c r="AA355" s="861" t="e">
        <f t="shared" si="183"/>
        <v>#DIV/0!</v>
      </c>
      <c r="AB355" s="861" t="e">
        <f t="shared" si="183"/>
        <v>#DIV/0!</v>
      </c>
      <c r="AC355" s="861" t="e">
        <f t="shared" si="183"/>
        <v>#DIV/0!</v>
      </c>
      <c r="AD355" s="861" t="e">
        <f t="shared" si="183"/>
        <v>#DIV/0!</v>
      </c>
      <c r="AE355" s="861" t="e">
        <f t="shared" si="183"/>
        <v>#DIV/0!</v>
      </c>
      <c r="AF355" s="861" t="e">
        <f t="shared" si="183"/>
        <v>#DIV/0!</v>
      </c>
      <c r="AG355" s="861" t="e">
        <f t="shared" si="183"/>
        <v>#DIV/0!</v>
      </c>
      <c r="AH355" s="861" t="e">
        <f t="shared" si="183"/>
        <v>#DIV/0!</v>
      </c>
      <c r="AI355" s="861" t="e">
        <f t="shared" si="183"/>
        <v>#DIV/0!</v>
      </c>
      <c r="AJ355" s="861" t="e">
        <f t="shared" si="183"/>
        <v>#DIV/0!</v>
      </c>
      <c r="AK355" s="861" t="e">
        <f t="shared" si="183"/>
        <v>#DIV/0!</v>
      </c>
      <c r="AL355" s="861" t="e">
        <f t="shared" si="183"/>
        <v>#DIV/0!</v>
      </c>
      <c r="AM355" s="861" t="e">
        <f t="shared" si="183"/>
        <v>#DIV/0!</v>
      </c>
      <c r="AN355" s="861" t="e">
        <f t="shared" si="183"/>
        <v>#DIV/0!</v>
      </c>
      <c r="AO355" s="861" t="e">
        <f t="shared" si="183"/>
        <v>#DIV/0!</v>
      </c>
      <c r="AP355" s="861" t="e">
        <f t="shared" si="183"/>
        <v>#DIV/0!</v>
      </c>
      <c r="AQ355" s="861" t="e">
        <f t="shared" si="183"/>
        <v>#DIV/0!</v>
      </c>
      <c r="AR355" s="861" t="e">
        <f t="shared" si="183"/>
        <v>#DIV/0!</v>
      </c>
      <c r="AS355" s="861" t="e">
        <f t="shared" si="183"/>
        <v>#DIV/0!</v>
      </c>
      <c r="AT355" s="861" t="e">
        <f t="shared" si="183"/>
        <v>#DIV/0!</v>
      </c>
      <c r="AU355" s="861" t="e">
        <f t="shared" si="183"/>
        <v>#DIV/0!</v>
      </c>
      <c r="AV355" s="861" t="e">
        <f t="shared" si="183"/>
        <v>#DIV/0!</v>
      </c>
      <c r="AW355" s="861" t="e">
        <f t="shared" si="183"/>
        <v>#DIV/0!</v>
      </c>
      <c r="AX355" s="861" t="e">
        <f t="shared" si="183"/>
        <v>#DIV/0!</v>
      </c>
      <c r="AY355" s="861" t="e">
        <f t="shared" si="183"/>
        <v>#DIV/0!</v>
      </c>
      <c r="AZ355" s="861" t="e">
        <f t="shared" si="183"/>
        <v>#DIV/0!</v>
      </c>
      <c r="BA355" s="861" t="e">
        <f t="shared" si="183"/>
        <v>#DIV/0!</v>
      </c>
      <c r="BB355" s="861" t="e">
        <f t="shared" si="183"/>
        <v>#DIV/0!</v>
      </c>
      <c r="BC355" s="861" t="e">
        <f t="shared" si="183"/>
        <v>#DIV/0!</v>
      </c>
      <c r="BD355" s="861" t="e">
        <f t="shared" si="183"/>
        <v>#DIV/0!</v>
      </c>
      <c r="BE355" s="861" t="e">
        <f t="shared" si="183"/>
        <v>#DIV/0!</v>
      </c>
      <c r="BF355" s="861" t="e">
        <f t="shared" si="183"/>
        <v>#DIV/0!</v>
      </c>
      <c r="BG355" s="861" t="e">
        <f t="shared" si="183"/>
        <v>#DIV/0!</v>
      </c>
      <c r="BH355" s="861" t="e">
        <f t="shared" si="183"/>
        <v>#DIV/0!</v>
      </c>
      <c r="BI355" s="861" t="e">
        <f t="shared" si="183"/>
        <v>#DIV/0!</v>
      </c>
      <c r="BJ355" s="861" t="e">
        <f t="shared" si="183"/>
        <v>#DIV/0!</v>
      </c>
      <c r="BK355" s="861" t="e">
        <f t="shared" si="183"/>
        <v>#DIV/0!</v>
      </c>
      <c r="BL355" s="861" t="e">
        <f t="shared" si="183"/>
        <v>#DIV/0!</v>
      </c>
      <c r="BM355" s="861" t="e">
        <f t="shared" si="183"/>
        <v>#DIV/0!</v>
      </c>
      <c r="BN355" s="861" t="e">
        <f t="shared" si="183"/>
        <v>#DIV/0!</v>
      </c>
      <c r="BO355" s="861" t="e">
        <f t="shared" si="183"/>
        <v>#DIV/0!</v>
      </c>
      <c r="BP355" s="861" t="e">
        <f t="shared" si="183"/>
        <v>#DIV/0!</v>
      </c>
      <c r="BQ355" s="861" t="e">
        <f t="shared" si="183"/>
        <v>#DIV/0!</v>
      </c>
      <c r="BR355" s="861" t="e">
        <f t="shared" si="183"/>
        <v>#DIV/0!</v>
      </c>
      <c r="BS355" s="861" t="e">
        <f t="shared" si="183"/>
        <v>#DIV/0!</v>
      </c>
      <c r="BT355" s="861" t="e">
        <f t="shared" ref="BT355:CI355" si="184">(BT337)/(BT337+BT346+BT345+BT344)</f>
        <v>#DIV/0!</v>
      </c>
      <c r="BU355" s="861" t="e">
        <f t="shared" si="184"/>
        <v>#DIV/0!</v>
      </c>
      <c r="BV355" s="861" t="e">
        <f t="shared" si="184"/>
        <v>#DIV/0!</v>
      </c>
      <c r="BW355" s="861" t="e">
        <f t="shared" si="184"/>
        <v>#DIV/0!</v>
      </c>
      <c r="BX355" s="861" t="e">
        <f t="shared" si="184"/>
        <v>#DIV/0!</v>
      </c>
      <c r="BY355" s="861" t="e">
        <f t="shared" si="184"/>
        <v>#DIV/0!</v>
      </c>
      <c r="BZ355" s="861" t="e">
        <f t="shared" si="184"/>
        <v>#DIV/0!</v>
      </c>
      <c r="CA355" s="861" t="e">
        <f t="shared" si="184"/>
        <v>#DIV/0!</v>
      </c>
      <c r="CB355" s="861" t="e">
        <f t="shared" si="184"/>
        <v>#DIV/0!</v>
      </c>
      <c r="CC355" s="861" t="e">
        <f t="shared" si="184"/>
        <v>#DIV/0!</v>
      </c>
      <c r="CD355" s="861" t="e">
        <f t="shared" si="184"/>
        <v>#DIV/0!</v>
      </c>
      <c r="CE355" s="861" t="e">
        <f t="shared" si="184"/>
        <v>#DIV/0!</v>
      </c>
      <c r="CF355" s="861" t="e">
        <f t="shared" si="184"/>
        <v>#DIV/0!</v>
      </c>
      <c r="CG355" s="861" t="e">
        <f t="shared" si="184"/>
        <v>#DIV/0!</v>
      </c>
      <c r="CH355" s="861" t="e">
        <f t="shared" si="184"/>
        <v>#DIV/0!</v>
      </c>
      <c r="CI355" s="861" t="e">
        <f t="shared" si="184"/>
        <v>#DIV/0!</v>
      </c>
      <c r="CK355" s="1404"/>
    </row>
    <row r="356" spans="2:89" ht="29.25" thickBot="1">
      <c r="B356" s="1068" t="s">
        <v>677</v>
      </c>
      <c r="C356" s="1069" t="s">
        <v>155</v>
      </c>
      <c r="D356" s="1069" t="s">
        <v>678</v>
      </c>
      <c r="E356" s="1069" t="s">
        <v>146</v>
      </c>
      <c r="F356" s="1070">
        <v>2</v>
      </c>
      <c r="G356" s="693">
        <f>SUM(G316:G318)+G314+G325+G330+G331+G324</f>
        <v>0</v>
      </c>
      <c r="H356" s="693">
        <f t="shared" ref="H356:BS356" si="185">SUM(H316:H318)+H314+H325+H330+H331+H324</f>
        <v>0</v>
      </c>
      <c r="I356" s="693">
        <f t="shared" si="185"/>
        <v>0</v>
      </c>
      <c r="J356" s="693">
        <f t="shared" si="185"/>
        <v>0</v>
      </c>
      <c r="K356" s="693">
        <f t="shared" si="185"/>
        <v>0</v>
      </c>
      <c r="L356" s="693">
        <f t="shared" si="185"/>
        <v>0</v>
      </c>
      <c r="M356" s="693">
        <f t="shared" si="185"/>
        <v>0</v>
      </c>
      <c r="N356" s="693">
        <f t="shared" si="185"/>
        <v>0</v>
      </c>
      <c r="O356" s="693">
        <f t="shared" si="185"/>
        <v>0</v>
      </c>
      <c r="P356" s="693">
        <f t="shared" si="185"/>
        <v>0</v>
      </c>
      <c r="Q356" s="693">
        <f t="shared" si="185"/>
        <v>0</v>
      </c>
      <c r="R356" s="693">
        <f t="shared" si="185"/>
        <v>0</v>
      </c>
      <c r="S356" s="693">
        <f t="shared" si="185"/>
        <v>0</v>
      </c>
      <c r="T356" s="693">
        <f t="shared" si="185"/>
        <v>0</v>
      </c>
      <c r="U356" s="693">
        <f t="shared" si="185"/>
        <v>0</v>
      </c>
      <c r="V356" s="693">
        <f t="shared" si="185"/>
        <v>0</v>
      </c>
      <c r="W356" s="693">
        <f t="shared" si="185"/>
        <v>0</v>
      </c>
      <c r="X356" s="693">
        <f t="shared" si="185"/>
        <v>0</v>
      </c>
      <c r="Y356" s="693">
        <f t="shared" si="185"/>
        <v>0</v>
      </c>
      <c r="Z356" s="693">
        <f t="shared" si="185"/>
        <v>0</v>
      </c>
      <c r="AA356" s="693">
        <f t="shared" si="185"/>
        <v>0</v>
      </c>
      <c r="AB356" s="693">
        <f t="shared" si="185"/>
        <v>0</v>
      </c>
      <c r="AC356" s="693">
        <f t="shared" si="185"/>
        <v>0</v>
      </c>
      <c r="AD356" s="693">
        <f t="shared" si="185"/>
        <v>0</v>
      </c>
      <c r="AE356" s="693">
        <f t="shared" si="185"/>
        <v>0</v>
      </c>
      <c r="AF356" s="693">
        <f t="shared" si="185"/>
        <v>0</v>
      </c>
      <c r="AG356" s="693">
        <f t="shared" si="185"/>
        <v>0</v>
      </c>
      <c r="AH356" s="693">
        <f t="shared" si="185"/>
        <v>0</v>
      </c>
      <c r="AI356" s="693">
        <f t="shared" si="185"/>
        <v>0</v>
      </c>
      <c r="AJ356" s="693">
        <f t="shared" si="185"/>
        <v>0</v>
      </c>
      <c r="AK356" s="693">
        <f t="shared" si="185"/>
        <v>0</v>
      </c>
      <c r="AL356" s="693">
        <f t="shared" si="185"/>
        <v>0</v>
      </c>
      <c r="AM356" s="693">
        <f t="shared" si="185"/>
        <v>0</v>
      </c>
      <c r="AN356" s="693">
        <f t="shared" si="185"/>
        <v>0</v>
      </c>
      <c r="AO356" s="693">
        <f t="shared" si="185"/>
        <v>0</v>
      </c>
      <c r="AP356" s="693">
        <f t="shared" si="185"/>
        <v>0</v>
      </c>
      <c r="AQ356" s="693">
        <f t="shared" si="185"/>
        <v>0</v>
      </c>
      <c r="AR356" s="693">
        <f t="shared" si="185"/>
        <v>0</v>
      </c>
      <c r="AS356" s="693">
        <f t="shared" si="185"/>
        <v>0</v>
      </c>
      <c r="AT356" s="693">
        <f t="shared" si="185"/>
        <v>0</v>
      </c>
      <c r="AU356" s="693">
        <f t="shared" si="185"/>
        <v>0</v>
      </c>
      <c r="AV356" s="693">
        <f t="shared" si="185"/>
        <v>0</v>
      </c>
      <c r="AW356" s="693">
        <f t="shared" si="185"/>
        <v>0</v>
      </c>
      <c r="AX356" s="693">
        <f t="shared" si="185"/>
        <v>0</v>
      </c>
      <c r="AY356" s="693">
        <f t="shared" si="185"/>
        <v>0</v>
      </c>
      <c r="AZ356" s="693">
        <f t="shared" si="185"/>
        <v>0</v>
      </c>
      <c r="BA356" s="693">
        <f t="shared" si="185"/>
        <v>0</v>
      </c>
      <c r="BB356" s="693">
        <f t="shared" si="185"/>
        <v>0</v>
      </c>
      <c r="BC356" s="693">
        <f t="shared" si="185"/>
        <v>0</v>
      </c>
      <c r="BD356" s="693">
        <f t="shared" si="185"/>
        <v>0</v>
      </c>
      <c r="BE356" s="693">
        <f t="shared" si="185"/>
        <v>0</v>
      </c>
      <c r="BF356" s="693">
        <f t="shared" si="185"/>
        <v>0</v>
      </c>
      <c r="BG356" s="693">
        <f t="shared" si="185"/>
        <v>0</v>
      </c>
      <c r="BH356" s="693">
        <f t="shared" si="185"/>
        <v>0</v>
      </c>
      <c r="BI356" s="693">
        <f t="shared" si="185"/>
        <v>0</v>
      </c>
      <c r="BJ356" s="693">
        <f t="shared" si="185"/>
        <v>0</v>
      </c>
      <c r="BK356" s="693">
        <f t="shared" si="185"/>
        <v>0</v>
      </c>
      <c r="BL356" s="693">
        <f t="shared" si="185"/>
        <v>0</v>
      </c>
      <c r="BM356" s="693">
        <f t="shared" si="185"/>
        <v>0</v>
      </c>
      <c r="BN356" s="693">
        <f t="shared" si="185"/>
        <v>0</v>
      </c>
      <c r="BO356" s="693">
        <f t="shared" si="185"/>
        <v>0</v>
      </c>
      <c r="BP356" s="693">
        <f t="shared" si="185"/>
        <v>0</v>
      </c>
      <c r="BQ356" s="693">
        <f t="shared" si="185"/>
        <v>0</v>
      </c>
      <c r="BR356" s="693">
        <f t="shared" si="185"/>
        <v>0</v>
      </c>
      <c r="BS356" s="693">
        <f t="shared" si="185"/>
        <v>0</v>
      </c>
      <c r="BT356" s="693">
        <f t="shared" ref="BT356:CI356" si="186">SUM(BT316:BT318)+BT314+BT325+BT330+BT331+BT324</f>
        <v>0</v>
      </c>
      <c r="BU356" s="693">
        <f t="shared" si="186"/>
        <v>0</v>
      </c>
      <c r="BV356" s="693">
        <f t="shared" si="186"/>
        <v>0</v>
      </c>
      <c r="BW356" s="693">
        <f t="shared" si="186"/>
        <v>0</v>
      </c>
      <c r="BX356" s="693">
        <f t="shared" si="186"/>
        <v>0</v>
      </c>
      <c r="BY356" s="693">
        <f t="shared" si="186"/>
        <v>0</v>
      </c>
      <c r="BZ356" s="693">
        <f t="shared" si="186"/>
        <v>0</v>
      </c>
      <c r="CA356" s="693">
        <f t="shared" si="186"/>
        <v>0</v>
      </c>
      <c r="CB356" s="693">
        <f t="shared" si="186"/>
        <v>0</v>
      </c>
      <c r="CC356" s="693">
        <f t="shared" si="186"/>
        <v>0</v>
      </c>
      <c r="CD356" s="693">
        <f t="shared" si="186"/>
        <v>0</v>
      </c>
      <c r="CE356" s="693">
        <f t="shared" si="186"/>
        <v>0</v>
      </c>
      <c r="CF356" s="693">
        <f t="shared" si="186"/>
        <v>0</v>
      </c>
      <c r="CG356" s="693">
        <f t="shared" si="186"/>
        <v>0</v>
      </c>
      <c r="CH356" s="693">
        <f t="shared" si="186"/>
        <v>0</v>
      </c>
      <c r="CI356" s="693">
        <f t="shared" si="186"/>
        <v>0</v>
      </c>
      <c r="CK356" s="1404"/>
    </row>
    <row r="357" spans="2:89" ht="28.5">
      <c r="B357" s="999" t="s">
        <v>679</v>
      </c>
      <c r="C357" s="1000" t="s">
        <v>501</v>
      </c>
      <c r="D357" s="1001" t="s">
        <v>79</v>
      </c>
      <c r="E357" s="1000" t="s">
        <v>146</v>
      </c>
      <c r="F357" s="1071">
        <v>2</v>
      </c>
      <c r="G357" s="697"/>
      <c r="H357" s="697"/>
      <c r="I357" s="697"/>
      <c r="J357" s="697"/>
      <c r="K357" s="697"/>
      <c r="L357" s="697"/>
      <c r="M357" s="698"/>
      <c r="N357" s="698"/>
      <c r="O357" s="698"/>
      <c r="P357" s="698"/>
      <c r="Q357" s="698"/>
      <c r="R357" s="698"/>
      <c r="S357" s="698"/>
      <c r="T357" s="698"/>
      <c r="U357" s="698"/>
      <c r="V357" s="698"/>
      <c r="W357" s="698"/>
      <c r="X357" s="698"/>
      <c r="Y357" s="698"/>
      <c r="Z357" s="698"/>
      <c r="AA357" s="698"/>
      <c r="AB357" s="698"/>
      <c r="AC357" s="698"/>
      <c r="AD357" s="698"/>
      <c r="AE357" s="698"/>
      <c r="AF357" s="698"/>
      <c r="AG357" s="698"/>
      <c r="AH357" s="698"/>
      <c r="AI357" s="698"/>
      <c r="AJ357" s="698"/>
      <c r="AK357" s="698"/>
      <c r="AL357" s="698"/>
      <c r="AM357" s="698"/>
      <c r="AN357" s="698"/>
      <c r="AO357" s="698"/>
      <c r="AP357" s="698"/>
      <c r="AQ357" s="698"/>
      <c r="AR357" s="698"/>
      <c r="AS357" s="698"/>
      <c r="AT357" s="698"/>
      <c r="AU357" s="698"/>
      <c r="AV357" s="698"/>
      <c r="AW357" s="698"/>
      <c r="AX357" s="698"/>
      <c r="AY357" s="698"/>
      <c r="AZ357" s="698"/>
      <c r="BA357" s="698"/>
      <c r="BB357" s="698"/>
      <c r="BC357" s="698"/>
      <c r="BD357" s="698"/>
      <c r="BE357" s="698"/>
      <c r="BF357" s="698"/>
      <c r="BG357" s="698"/>
      <c r="BH357" s="698"/>
      <c r="BI357" s="698"/>
      <c r="BJ357" s="698"/>
      <c r="BK357" s="698"/>
      <c r="BL357" s="698"/>
      <c r="BM357" s="698"/>
      <c r="BN357" s="698"/>
      <c r="BO357" s="698"/>
      <c r="BP357" s="698"/>
      <c r="BQ357" s="698"/>
      <c r="BR357" s="698"/>
      <c r="BS357" s="698"/>
      <c r="BT357" s="698"/>
      <c r="BU357" s="698"/>
      <c r="BV357" s="698"/>
      <c r="BW357" s="698"/>
      <c r="BX357" s="698"/>
      <c r="BY357" s="698"/>
      <c r="BZ357" s="698"/>
      <c r="CA357" s="698"/>
      <c r="CB357" s="698"/>
      <c r="CC357" s="698"/>
      <c r="CD357" s="698"/>
      <c r="CE357" s="698"/>
      <c r="CF357" s="698"/>
      <c r="CG357" s="698"/>
      <c r="CH357" s="698"/>
      <c r="CI357" s="699"/>
    </row>
    <row r="358" spans="2:89">
      <c r="B358" s="981" t="s">
        <v>680</v>
      </c>
      <c r="C358" s="982" t="s">
        <v>503</v>
      </c>
      <c r="D358" s="983" t="s">
        <v>79</v>
      </c>
      <c r="E358" s="982" t="s">
        <v>146</v>
      </c>
      <c r="F358" s="978">
        <v>2</v>
      </c>
      <c r="G358" s="703"/>
      <c r="H358" s="703"/>
      <c r="I358" s="703"/>
      <c r="J358" s="703"/>
      <c r="K358" s="703"/>
      <c r="L358" s="703"/>
      <c r="M358" s="704"/>
      <c r="N358" s="704"/>
      <c r="O358" s="704"/>
      <c r="P358" s="704"/>
      <c r="Q358" s="704"/>
      <c r="R358" s="704"/>
      <c r="S358" s="704"/>
      <c r="T358" s="704"/>
      <c r="U358" s="704"/>
      <c r="V358" s="704"/>
      <c r="W358" s="704"/>
      <c r="X358" s="704"/>
      <c r="Y358" s="704"/>
      <c r="Z358" s="704"/>
      <c r="AA358" s="704"/>
      <c r="AB358" s="704"/>
      <c r="AC358" s="704"/>
      <c r="AD358" s="704"/>
      <c r="AE358" s="704"/>
      <c r="AF358" s="704"/>
      <c r="AG358" s="704"/>
      <c r="AH358" s="704"/>
      <c r="AI358" s="704"/>
      <c r="AJ358" s="704"/>
      <c r="AK358" s="704"/>
      <c r="AL358" s="704"/>
      <c r="AM358" s="704"/>
      <c r="AN358" s="704"/>
      <c r="AO358" s="704"/>
      <c r="AP358" s="704"/>
      <c r="AQ358" s="704"/>
      <c r="AR358" s="704"/>
      <c r="AS358" s="704"/>
      <c r="AT358" s="704"/>
      <c r="AU358" s="704"/>
      <c r="AV358" s="704"/>
      <c r="AW358" s="704"/>
      <c r="AX358" s="704"/>
      <c r="AY358" s="704"/>
      <c r="AZ358" s="704"/>
      <c r="BA358" s="704"/>
      <c r="BB358" s="704"/>
      <c r="BC358" s="704"/>
      <c r="BD358" s="704"/>
      <c r="BE358" s="704"/>
      <c r="BF358" s="704"/>
      <c r="BG358" s="704"/>
      <c r="BH358" s="704"/>
      <c r="BI358" s="704"/>
      <c r="BJ358" s="704"/>
      <c r="BK358" s="704"/>
      <c r="BL358" s="704"/>
      <c r="BM358" s="704"/>
      <c r="BN358" s="704"/>
      <c r="BO358" s="704"/>
      <c r="BP358" s="704"/>
      <c r="BQ358" s="704"/>
      <c r="BR358" s="704"/>
      <c r="BS358" s="704"/>
      <c r="BT358" s="704"/>
      <c r="BU358" s="704"/>
      <c r="BV358" s="704"/>
      <c r="BW358" s="704"/>
      <c r="BX358" s="704"/>
      <c r="BY358" s="704"/>
      <c r="BZ358" s="704"/>
      <c r="CA358" s="704"/>
      <c r="CB358" s="704"/>
      <c r="CC358" s="704"/>
      <c r="CD358" s="704"/>
      <c r="CE358" s="704"/>
      <c r="CF358" s="704"/>
      <c r="CG358" s="704"/>
      <c r="CH358" s="704"/>
      <c r="CI358" s="705"/>
    </row>
    <row r="359" spans="2:89">
      <c r="B359" s="981" t="s">
        <v>681</v>
      </c>
      <c r="C359" s="982" t="s">
        <v>294</v>
      </c>
      <c r="D359" s="983" t="s">
        <v>682</v>
      </c>
      <c r="E359" s="982" t="s">
        <v>146</v>
      </c>
      <c r="F359" s="978">
        <v>2</v>
      </c>
      <c r="G359" s="871">
        <f t="shared" ref="G359:BR359" si="187">G357+G358</f>
        <v>0</v>
      </c>
      <c r="H359" s="871">
        <f t="shared" si="187"/>
        <v>0</v>
      </c>
      <c r="I359" s="871">
        <f t="shared" si="187"/>
        <v>0</v>
      </c>
      <c r="J359" s="871">
        <f t="shared" si="187"/>
        <v>0</v>
      </c>
      <c r="K359" s="871">
        <f t="shared" si="187"/>
        <v>0</v>
      </c>
      <c r="L359" s="871">
        <f t="shared" si="187"/>
        <v>0</v>
      </c>
      <c r="M359" s="872">
        <f t="shared" si="187"/>
        <v>0</v>
      </c>
      <c r="N359" s="872">
        <f t="shared" si="187"/>
        <v>0</v>
      </c>
      <c r="O359" s="872">
        <f t="shared" si="187"/>
        <v>0</v>
      </c>
      <c r="P359" s="872">
        <f t="shared" si="187"/>
        <v>0</v>
      </c>
      <c r="Q359" s="872">
        <f t="shared" si="187"/>
        <v>0</v>
      </c>
      <c r="R359" s="872">
        <f t="shared" si="187"/>
        <v>0</v>
      </c>
      <c r="S359" s="872">
        <f t="shared" si="187"/>
        <v>0</v>
      </c>
      <c r="T359" s="872">
        <f t="shared" si="187"/>
        <v>0</v>
      </c>
      <c r="U359" s="872">
        <f t="shared" si="187"/>
        <v>0</v>
      </c>
      <c r="V359" s="872">
        <f t="shared" si="187"/>
        <v>0</v>
      </c>
      <c r="W359" s="872">
        <f t="shared" si="187"/>
        <v>0</v>
      </c>
      <c r="X359" s="872">
        <f t="shared" si="187"/>
        <v>0</v>
      </c>
      <c r="Y359" s="872">
        <f t="shared" si="187"/>
        <v>0</v>
      </c>
      <c r="Z359" s="872">
        <f t="shared" si="187"/>
        <v>0</v>
      </c>
      <c r="AA359" s="872">
        <f t="shared" si="187"/>
        <v>0</v>
      </c>
      <c r="AB359" s="872">
        <f t="shared" si="187"/>
        <v>0</v>
      </c>
      <c r="AC359" s="872">
        <f t="shared" si="187"/>
        <v>0</v>
      </c>
      <c r="AD359" s="872">
        <f t="shared" si="187"/>
        <v>0</v>
      </c>
      <c r="AE359" s="872">
        <f t="shared" si="187"/>
        <v>0</v>
      </c>
      <c r="AF359" s="872">
        <f t="shared" si="187"/>
        <v>0</v>
      </c>
      <c r="AG359" s="872">
        <f t="shared" si="187"/>
        <v>0</v>
      </c>
      <c r="AH359" s="872">
        <f t="shared" si="187"/>
        <v>0</v>
      </c>
      <c r="AI359" s="872">
        <f t="shared" si="187"/>
        <v>0</v>
      </c>
      <c r="AJ359" s="872">
        <f t="shared" si="187"/>
        <v>0</v>
      </c>
      <c r="AK359" s="872">
        <f t="shared" si="187"/>
        <v>0</v>
      </c>
      <c r="AL359" s="872">
        <f t="shared" si="187"/>
        <v>0</v>
      </c>
      <c r="AM359" s="872">
        <f t="shared" si="187"/>
        <v>0</v>
      </c>
      <c r="AN359" s="872">
        <f t="shared" si="187"/>
        <v>0</v>
      </c>
      <c r="AO359" s="872">
        <f t="shared" si="187"/>
        <v>0</v>
      </c>
      <c r="AP359" s="872">
        <f t="shared" si="187"/>
        <v>0</v>
      </c>
      <c r="AQ359" s="872">
        <f t="shared" si="187"/>
        <v>0</v>
      </c>
      <c r="AR359" s="872">
        <f t="shared" si="187"/>
        <v>0</v>
      </c>
      <c r="AS359" s="872">
        <f t="shared" si="187"/>
        <v>0</v>
      </c>
      <c r="AT359" s="872">
        <f t="shared" si="187"/>
        <v>0</v>
      </c>
      <c r="AU359" s="872">
        <f t="shared" si="187"/>
        <v>0</v>
      </c>
      <c r="AV359" s="872">
        <f t="shared" si="187"/>
        <v>0</v>
      </c>
      <c r="AW359" s="872">
        <f t="shared" si="187"/>
        <v>0</v>
      </c>
      <c r="AX359" s="872">
        <f t="shared" si="187"/>
        <v>0</v>
      </c>
      <c r="AY359" s="872">
        <f t="shared" si="187"/>
        <v>0</v>
      </c>
      <c r="AZ359" s="872">
        <f t="shared" si="187"/>
        <v>0</v>
      </c>
      <c r="BA359" s="872">
        <f t="shared" si="187"/>
        <v>0</v>
      </c>
      <c r="BB359" s="872">
        <f t="shared" si="187"/>
        <v>0</v>
      </c>
      <c r="BC359" s="872">
        <f t="shared" si="187"/>
        <v>0</v>
      </c>
      <c r="BD359" s="872">
        <f t="shared" si="187"/>
        <v>0</v>
      </c>
      <c r="BE359" s="872">
        <f t="shared" si="187"/>
        <v>0</v>
      </c>
      <c r="BF359" s="872">
        <f t="shared" si="187"/>
        <v>0</v>
      </c>
      <c r="BG359" s="872">
        <f t="shared" si="187"/>
        <v>0</v>
      </c>
      <c r="BH359" s="872">
        <f t="shared" si="187"/>
        <v>0</v>
      </c>
      <c r="BI359" s="872">
        <f t="shared" si="187"/>
        <v>0</v>
      </c>
      <c r="BJ359" s="872">
        <f t="shared" si="187"/>
        <v>0</v>
      </c>
      <c r="BK359" s="872">
        <f t="shared" si="187"/>
        <v>0</v>
      </c>
      <c r="BL359" s="872">
        <f t="shared" si="187"/>
        <v>0</v>
      </c>
      <c r="BM359" s="872">
        <f t="shared" si="187"/>
        <v>0</v>
      </c>
      <c r="BN359" s="872">
        <f t="shared" si="187"/>
        <v>0</v>
      </c>
      <c r="BO359" s="872">
        <f t="shared" si="187"/>
        <v>0</v>
      </c>
      <c r="BP359" s="872">
        <f t="shared" si="187"/>
        <v>0</v>
      </c>
      <c r="BQ359" s="872">
        <f t="shared" si="187"/>
        <v>0</v>
      </c>
      <c r="BR359" s="872">
        <f t="shared" si="187"/>
        <v>0</v>
      </c>
      <c r="BS359" s="872">
        <f t="shared" ref="BS359:CI359" si="188">BS357+BS358</f>
        <v>0</v>
      </c>
      <c r="BT359" s="872">
        <f t="shared" si="188"/>
        <v>0</v>
      </c>
      <c r="BU359" s="872">
        <f t="shared" si="188"/>
        <v>0</v>
      </c>
      <c r="BV359" s="872">
        <f t="shared" si="188"/>
        <v>0</v>
      </c>
      <c r="BW359" s="872">
        <f t="shared" si="188"/>
        <v>0</v>
      </c>
      <c r="BX359" s="872">
        <f t="shared" si="188"/>
        <v>0</v>
      </c>
      <c r="BY359" s="872">
        <f t="shared" si="188"/>
        <v>0</v>
      </c>
      <c r="BZ359" s="872">
        <f t="shared" si="188"/>
        <v>0</v>
      </c>
      <c r="CA359" s="872">
        <f t="shared" si="188"/>
        <v>0</v>
      </c>
      <c r="CB359" s="872">
        <f t="shared" si="188"/>
        <v>0</v>
      </c>
      <c r="CC359" s="872">
        <f t="shared" si="188"/>
        <v>0</v>
      </c>
      <c r="CD359" s="872">
        <f t="shared" si="188"/>
        <v>0</v>
      </c>
      <c r="CE359" s="872">
        <f t="shared" si="188"/>
        <v>0</v>
      </c>
      <c r="CF359" s="872">
        <f t="shared" si="188"/>
        <v>0</v>
      </c>
      <c r="CG359" s="872">
        <f t="shared" si="188"/>
        <v>0</v>
      </c>
      <c r="CH359" s="872">
        <f t="shared" si="188"/>
        <v>0</v>
      </c>
      <c r="CI359" s="873">
        <f t="shared" si="188"/>
        <v>0</v>
      </c>
    </row>
    <row r="360" spans="2:89">
      <c r="B360" s="1143" t="s">
        <v>683</v>
      </c>
      <c r="C360" s="1144" t="s">
        <v>507</v>
      </c>
      <c r="D360" s="1145" t="s">
        <v>684</v>
      </c>
      <c r="E360" s="1144" t="s">
        <v>146</v>
      </c>
      <c r="F360" s="1146">
        <v>2</v>
      </c>
      <c r="G360" s="874">
        <f>G313-G356</f>
        <v>0</v>
      </c>
      <c r="H360" s="874">
        <f t="shared" ref="H360:BS360" si="189">H313-H356</f>
        <v>0</v>
      </c>
      <c r="I360" s="874">
        <f t="shared" si="189"/>
        <v>0</v>
      </c>
      <c r="J360" s="874">
        <f t="shared" si="189"/>
        <v>0</v>
      </c>
      <c r="K360" s="874">
        <f t="shared" si="189"/>
        <v>0</v>
      </c>
      <c r="L360" s="874">
        <f t="shared" si="189"/>
        <v>0</v>
      </c>
      <c r="M360" s="875">
        <f t="shared" si="189"/>
        <v>0</v>
      </c>
      <c r="N360" s="875">
        <f t="shared" si="189"/>
        <v>0</v>
      </c>
      <c r="O360" s="875">
        <f t="shared" si="189"/>
        <v>0</v>
      </c>
      <c r="P360" s="875">
        <f t="shared" si="189"/>
        <v>0</v>
      </c>
      <c r="Q360" s="875">
        <f t="shared" si="189"/>
        <v>0</v>
      </c>
      <c r="R360" s="875">
        <f t="shared" si="189"/>
        <v>0</v>
      </c>
      <c r="S360" s="875">
        <f t="shared" si="189"/>
        <v>0</v>
      </c>
      <c r="T360" s="875">
        <f t="shared" si="189"/>
        <v>0</v>
      </c>
      <c r="U360" s="875">
        <f t="shared" si="189"/>
        <v>0</v>
      </c>
      <c r="V360" s="875">
        <f t="shared" si="189"/>
        <v>0</v>
      </c>
      <c r="W360" s="875">
        <f t="shared" si="189"/>
        <v>0</v>
      </c>
      <c r="X360" s="875">
        <f t="shared" si="189"/>
        <v>0</v>
      </c>
      <c r="Y360" s="875">
        <f t="shared" si="189"/>
        <v>0</v>
      </c>
      <c r="Z360" s="875">
        <f t="shared" si="189"/>
        <v>0</v>
      </c>
      <c r="AA360" s="875">
        <f t="shared" si="189"/>
        <v>0</v>
      </c>
      <c r="AB360" s="875">
        <f t="shared" si="189"/>
        <v>0</v>
      </c>
      <c r="AC360" s="875">
        <f t="shared" si="189"/>
        <v>0</v>
      </c>
      <c r="AD360" s="875">
        <f t="shared" si="189"/>
        <v>0</v>
      </c>
      <c r="AE360" s="875">
        <f t="shared" si="189"/>
        <v>0</v>
      </c>
      <c r="AF360" s="875">
        <f t="shared" si="189"/>
        <v>0</v>
      </c>
      <c r="AG360" s="875">
        <f t="shared" si="189"/>
        <v>0</v>
      </c>
      <c r="AH360" s="875">
        <f t="shared" si="189"/>
        <v>0</v>
      </c>
      <c r="AI360" s="875">
        <f t="shared" si="189"/>
        <v>0</v>
      </c>
      <c r="AJ360" s="875">
        <f t="shared" si="189"/>
        <v>0</v>
      </c>
      <c r="AK360" s="875">
        <f t="shared" si="189"/>
        <v>0</v>
      </c>
      <c r="AL360" s="875">
        <f t="shared" si="189"/>
        <v>0</v>
      </c>
      <c r="AM360" s="875">
        <f t="shared" si="189"/>
        <v>0</v>
      </c>
      <c r="AN360" s="875">
        <f t="shared" si="189"/>
        <v>0</v>
      </c>
      <c r="AO360" s="875">
        <f t="shared" si="189"/>
        <v>0</v>
      </c>
      <c r="AP360" s="875">
        <f t="shared" si="189"/>
        <v>0</v>
      </c>
      <c r="AQ360" s="875">
        <f t="shared" si="189"/>
        <v>0</v>
      </c>
      <c r="AR360" s="875">
        <f t="shared" si="189"/>
        <v>0</v>
      </c>
      <c r="AS360" s="875">
        <f t="shared" si="189"/>
        <v>0</v>
      </c>
      <c r="AT360" s="875">
        <f t="shared" si="189"/>
        <v>0</v>
      </c>
      <c r="AU360" s="875">
        <f t="shared" si="189"/>
        <v>0</v>
      </c>
      <c r="AV360" s="875">
        <f t="shared" si="189"/>
        <v>0</v>
      </c>
      <c r="AW360" s="875">
        <f t="shared" si="189"/>
        <v>0</v>
      </c>
      <c r="AX360" s="875">
        <f t="shared" si="189"/>
        <v>0</v>
      </c>
      <c r="AY360" s="875">
        <f t="shared" si="189"/>
        <v>0</v>
      </c>
      <c r="AZ360" s="875">
        <f t="shared" si="189"/>
        <v>0</v>
      </c>
      <c r="BA360" s="875">
        <f t="shared" si="189"/>
        <v>0</v>
      </c>
      <c r="BB360" s="875">
        <f t="shared" si="189"/>
        <v>0</v>
      </c>
      <c r="BC360" s="875">
        <f t="shared" si="189"/>
        <v>0</v>
      </c>
      <c r="BD360" s="875">
        <f t="shared" si="189"/>
        <v>0</v>
      </c>
      <c r="BE360" s="875">
        <f t="shared" si="189"/>
        <v>0</v>
      </c>
      <c r="BF360" s="875">
        <f t="shared" si="189"/>
        <v>0</v>
      </c>
      <c r="BG360" s="875">
        <f t="shared" si="189"/>
        <v>0</v>
      </c>
      <c r="BH360" s="875">
        <f t="shared" si="189"/>
        <v>0</v>
      </c>
      <c r="BI360" s="875">
        <f t="shared" si="189"/>
        <v>0</v>
      </c>
      <c r="BJ360" s="875">
        <f t="shared" si="189"/>
        <v>0</v>
      </c>
      <c r="BK360" s="875">
        <f t="shared" si="189"/>
        <v>0</v>
      </c>
      <c r="BL360" s="875">
        <f t="shared" si="189"/>
        <v>0</v>
      </c>
      <c r="BM360" s="875">
        <f t="shared" si="189"/>
        <v>0</v>
      </c>
      <c r="BN360" s="875">
        <f t="shared" si="189"/>
        <v>0</v>
      </c>
      <c r="BO360" s="875">
        <f t="shared" si="189"/>
        <v>0</v>
      </c>
      <c r="BP360" s="875">
        <f t="shared" si="189"/>
        <v>0</v>
      </c>
      <c r="BQ360" s="875">
        <f t="shared" si="189"/>
        <v>0</v>
      </c>
      <c r="BR360" s="875">
        <f t="shared" si="189"/>
        <v>0</v>
      </c>
      <c r="BS360" s="875">
        <f t="shared" si="189"/>
        <v>0</v>
      </c>
      <c r="BT360" s="875">
        <f t="shared" ref="BT360:CI360" si="190">BT313-BT356</f>
        <v>0</v>
      </c>
      <c r="BU360" s="875">
        <f t="shared" si="190"/>
        <v>0</v>
      </c>
      <c r="BV360" s="875">
        <f t="shared" si="190"/>
        <v>0</v>
      </c>
      <c r="BW360" s="875">
        <f t="shared" si="190"/>
        <v>0</v>
      </c>
      <c r="BX360" s="875">
        <f t="shared" si="190"/>
        <v>0</v>
      </c>
      <c r="BY360" s="875">
        <f t="shared" si="190"/>
        <v>0</v>
      </c>
      <c r="BZ360" s="875">
        <f t="shared" si="190"/>
        <v>0</v>
      </c>
      <c r="CA360" s="875">
        <f t="shared" si="190"/>
        <v>0</v>
      </c>
      <c r="CB360" s="875">
        <f t="shared" si="190"/>
        <v>0</v>
      </c>
      <c r="CC360" s="875">
        <f t="shared" si="190"/>
        <v>0</v>
      </c>
      <c r="CD360" s="875">
        <f t="shared" si="190"/>
        <v>0</v>
      </c>
      <c r="CE360" s="875">
        <f t="shared" si="190"/>
        <v>0</v>
      </c>
      <c r="CF360" s="875">
        <f t="shared" si="190"/>
        <v>0</v>
      </c>
      <c r="CG360" s="875">
        <f t="shared" si="190"/>
        <v>0</v>
      </c>
      <c r="CH360" s="875">
        <f t="shared" si="190"/>
        <v>0</v>
      </c>
      <c r="CI360" s="876">
        <f t="shared" si="190"/>
        <v>0</v>
      </c>
    </row>
    <row r="361" spans="2:89" ht="15" thickBot="1">
      <c r="B361" s="981" t="s">
        <v>685</v>
      </c>
      <c r="C361" s="982" t="s">
        <v>510</v>
      </c>
      <c r="D361" s="983" t="s">
        <v>686</v>
      </c>
      <c r="E361" s="982" t="s">
        <v>146</v>
      </c>
      <c r="F361" s="978">
        <v>2</v>
      </c>
      <c r="G361" s="874">
        <f t="shared" ref="G361:BR361" si="191">G304-G315</f>
        <v>0</v>
      </c>
      <c r="H361" s="874">
        <f t="shared" si="191"/>
        <v>0</v>
      </c>
      <c r="I361" s="874">
        <f t="shared" si="191"/>
        <v>0</v>
      </c>
      <c r="J361" s="874">
        <f t="shared" si="191"/>
        <v>0</v>
      </c>
      <c r="K361" s="874">
        <f t="shared" si="191"/>
        <v>0</v>
      </c>
      <c r="L361" s="874">
        <f t="shared" si="191"/>
        <v>0</v>
      </c>
      <c r="M361" s="874">
        <f t="shared" si="191"/>
        <v>0</v>
      </c>
      <c r="N361" s="874">
        <f t="shared" si="191"/>
        <v>0</v>
      </c>
      <c r="O361" s="874">
        <f t="shared" si="191"/>
        <v>0</v>
      </c>
      <c r="P361" s="874">
        <f t="shared" si="191"/>
        <v>0</v>
      </c>
      <c r="Q361" s="874">
        <f t="shared" si="191"/>
        <v>0</v>
      </c>
      <c r="R361" s="874">
        <f t="shared" si="191"/>
        <v>0</v>
      </c>
      <c r="S361" s="874">
        <f t="shared" si="191"/>
        <v>0</v>
      </c>
      <c r="T361" s="874">
        <f t="shared" si="191"/>
        <v>0</v>
      </c>
      <c r="U361" s="874">
        <f t="shared" si="191"/>
        <v>0</v>
      </c>
      <c r="V361" s="874">
        <f t="shared" si="191"/>
        <v>0</v>
      </c>
      <c r="W361" s="874">
        <f t="shared" si="191"/>
        <v>0</v>
      </c>
      <c r="X361" s="874">
        <f t="shared" si="191"/>
        <v>0</v>
      </c>
      <c r="Y361" s="874">
        <f t="shared" si="191"/>
        <v>0</v>
      </c>
      <c r="Z361" s="874">
        <f t="shared" si="191"/>
        <v>0</v>
      </c>
      <c r="AA361" s="874">
        <f t="shared" si="191"/>
        <v>0</v>
      </c>
      <c r="AB361" s="874">
        <f t="shared" si="191"/>
        <v>0</v>
      </c>
      <c r="AC361" s="874">
        <f t="shared" si="191"/>
        <v>0</v>
      </c>
      <c r="AD361" s="874">
        <f t="shared" si="191"/>
        <v>0</v>
      </c>
      <c r="AE361" s="874">
        <f t="shared" si="191"/>
        <v>0</v>
      </c>
      <c r="AF361" s="874">
        <f t="shared" si="191"/>
        <v>0</v>
      </c>
      <c r="AG361" s="874">
        <f t="shared" si="191"/>
        <v>0</v>
      </c>
      <c r="AH361" s="874">
        <f t="shared" si="191"/>
        <v>0</v>
      </c>
      <c r="AI361" s="874">
        <f t="shared" si="191"/>
        <v>0</v>
      </c>
      <c r="AJ361" s="874">
        <f t="shared" si="191"/>
        <v>0</v>
      </c>
      <c r="AK361" s="874">
        <f t="shared" si="191"/>
        <v>0</v>
      </c>
      <c r="AL361" s="874">
        <f t="shared" si="191"/>
        <v>0</v>
      </c>
      <c r="AM361" s="874">
        <f t="shared" si="191"/>
        <v>0</v>
      </c>
      <c r="AN361" s="874">
        <f t="shared" si="191"/>
        <v>0</v>
      </c>
      <c r="AO361" s="874">
        <f t="shared" si="191"/>
        <v>0</v>
      </c>
      <c r="AP361" s="874">
        <f t="shared" si="191"/>
        <v>0</v>
      </c>
      <c r="AQ361" s="874">
        <f t="shared" si="191"/>
        <v>0</v>
      </c>
      <c r="AR361" s="874">
        <f t="shared" si="191"/>
        <v>0</v>
      </c>
      <c r="AS361" s="874">
        <f t="shared" si="191"/>
        <v>0</v>
      </c>
      <c r="AT361" s="874">
        <f t="shared" si="191"/>
        <v>0</v>
      </c>
      <c r="AU361" s="874">
        <f t="shared" si="191"/>
        <v>0</v>
      </c>
      <c r="AV361" s="874">
        <f t="shared" si="191"/>
        <v>0</v>
      </c>
      <c r="AW361" s="874">
        <f t="shared" si="191"/>
        <v>0</v>
      </c>
      <c r="AX361" s="874">
        <f t="shared" si="191"/>
        <v>0</v>
      </c>
      <c r="AY361" s="874">
        <f t="shared" si="191"/>
        <v>0</v>
      </c>
      <c r="AZ361" s="874">
        <f t="shared" si="191"/>
        <v>0</v>
      </c>
      <c r="BA361" s="874">
        <f t="shared" si="191"/>
        <v>0</v>
      </c>
      <c r="BB361" s="874">
        <f t="shared" si="191"/>
        <v>0</v>
      </c>
      <c r="BC361" s="874">
        <f t="shared" si="191"/>
        <v>0</v>
      </c>
      <c r="BD361" s="874">
        <f t="shared" si="191"/>
        <v>0</v>
      </c>
      <c r="BE361" s="874">
        <f t="shared" si="191"/>
        <v>0</v>
      </c>
      <c r="BF361" s="874">
        <f t="shared" si="191"/>
        <v>0</v>
      </c>
      <c r="BG361" s="874">
        <f t="shared" si="191"/>
        <v>0</v>
      </c>
      <c r="BH361" s="874">
        <f t="shared" si="191"/>
        <v>0</v>
      </c>
      <c r="BI361" s="874">
        <f t="shared" si="191"/>
        <v>0</v>
      </c>
      <c r="BJ361" s="874">
        <f t="shared" si="191"/>
        <v>0</v>
      </c>
      <c r="BK361" s="874">
        <f t="shared" si="191"/>
        <v>0</v>
      </c>
      <c r="BL361" s="874">
        <f t="shared" si="191"/>
        <v>0</v>
      </c>
      <c r="BM361" s="874">
        <f t="shared" si="191"/>
        <v>0</v>
      </c>
      <c r="BN361" s="874">
        <f t="shared" si="191"/>
        <v>0</v>
      </c>
      <c r="BO361" s="874">
        <f t="shared" si="191"/>
        <v>0</v>
      </c>
      <c r="BP361" s="874">
        <f t="shared" si="191"/>
        <v>0</v>
      </c>
      <c r="BQ361" s="874">
        <f t="shared" si="191"/>
        <v>0</v>
      </c>
      <c r="BR361" s="874">
        <f t="shared" si="191"/>
        <v>0</v>
      </c>
      <c r="BS361" s="874">
        <f t="shared" ref="BS361:CI361" si="192">BS304-BS315</f>
        <v>0</v>
      </c>
      <c r="BT361" s="874">
        <f t="shared" si="192"/>
        <v>0</v>
      </c>
      <c r="BU361" s="874">
        <f t="shared" si="192"/>
        <v>0</v>
      </c>
      <c r="BV361" s="874">
        <f t="shared" si="192"/>
        <v>0</v>
      </c>
      <c r="BW361" s="874">
        <f t="shared" si="192"/>
        <v>0</v>
      </c>
      <c r="BX361" s="874">
        <f t="shared" si="192"/>
        <v>0</v>
      </c>
      <c r="BY361" s="874">
        <f t="shared" si="192"/>
        <v>0</v>
      </c>
      <c r="BZ361" s="874">
        <f t="shared" si="192"/>
        <v>0</v>
      </c>
      <c r="CA361" s="874">
        <f t="shared" si="192"/>
        <v>0</v>
      </c>
      <c r="CB361" s="874">
        <f t="shared" si="192"/>
        <v>0</v>
      </c>
      <c r="CC361" s="874">
        <f t="shared" si="192"/>
        <v>0</v>
      </c>
      <c r="CD361" s="874">
        <f t="shared" si="192"/>
        <v>0</v>
      </c>
      <c r="CE361" s="874">
        <f t="shared" si="192"/>
        <v>0</v>
      </c>
      <c r="CF361" s="874">
        <f t="shared" si="192"/>
        <v>0</v>
      </c>
      <c r="CG361" s="874">
        <f t="shared" si="192"/>
        <v>0</v>
      </c>
      <c r="CH361" s="874">
        <f t="shared" si="192"/>
        <v>0</v>
      </c>
      <c r="CI361" s="874">
        <f t="shared" si="192"/>
        <v>0</v>
      </c>
    </row>
    <row r="362" spans="2:89">
      <c r="B362" s="1072" t="s">
        <v>687</v>
      </c>
      <c r="C362" s="1073" t="s">
        <v>303</v>
      </c>
      <c r="D362" s="1074" t="s">
        <v>688</v>
      </c>
      <c r="E362" s="1073" t="s">
        <v>146</v>
      </c>
      <c r="F362" s="1075">
        <v>2</v>
      </c>
      <c r="G362" s="881">
        <f>G360-G359</f>
        <v>0</v>
      </c>
      <c r="H362" s="881">
        <f t="shared" ref="H362:BS362" si="193">H360-H359</f>
        <v>0</v>
      </c>
      <c r="I362" s="881">
        <f t="shared" si="193"/>
        <v>0</v>
      </c>
      <c r="J362" s="881">
        <f t="shared" si="193"/>
        <v>0</v>
      </c>
      <c r="K362" s="881">
        <f t="shared" si="193"/>
        <v>0</v>
      </c>
      <c r="L362" s="881">
        <f t="shared" si="193"/>
        <v>0</v>
      </c>
      <c r="M362" s="882">
        <f t="shared" si="193"/>
        <v>0</v>
      </c>
      <c r="N362" s="882">
        <f t="shared" si="193"/>
        <v>0</v>
      </c>
      <c r="O362" s="882">
        <f t="shared" si="193"/>
        <v>0</v>
      </c>
      <c r="P362" s="882">
        <f t="shared" si="193"/>
        <v>0</v>
      </c>
      <c r="Q362" s="882">
        <f t="shared" si="193"/>
        <v>0</v>
      </c>
      <c r="R362" s="882">
        <f t="shared" si="193"/>
        <v>0</v>
      </c>
      <c r="S362" s="882">
        <f t="shared" si="193"/>
        <v>0</v>
      </c>
      <c r="T362" s="882">
        <f t="shared" si="193"/>
        <v>0</v>
      </c>
      <c r="U362" s="882">
        <f t="shared" si="193"/>
        <v>0</v>
      </c>
      <c r="V362" s="882">
        <f t="shared" si="193"/>
        <v>0</v>
      </c>
      <c r="W362" s="882">
        <f t="shared" si="193"/>
        <v>0</v>
      </c>
      <c r="X362" s="882">
        <f t="shared" si="193"/>
        <v>0</v>
      </c>
      <c r="Y362" s="882">
        <f t="shared" si="193"/>
        <v>0</v>
      </c>
      <c r="Z362" s="882">
        <f t="shared" si="193"/>
        <v>0</v>
      </c>
      <c r="AA362" s="882">
        <f t="shared" si="193"/>
        <v>0</v>
      </c>
      <c r="AB362" s="882">
        <f t="shared" si="193"/>
        <v>0</v>
      </c>
      <c r="AC362" s="882">
        <f t="shared" si="193"/>
        <v>0</v>
      </c>
      <c r="AD362" s="882">
        <f t="shared" si="193"/>
        <v>0</v>
      </c>
      <c r="AE362" s="882">
        <f t="shared" si="193"/>
        <v>0</v>
      </c>
      <c r="AF362" s="882">
        <f t="shared" si="193"/>
        <v>0</v>
      </c>
      <c r="AG362" s="882">
        <f t="shared" si="193"/>
        <v>0</v>
      </c>
      <c r="AH362" s="882">
        <f t="shared" si="193"/>
        <v>0</v>
      </c>
      <c r="AI362" s="882">
        <f t="shared" si="193"/>
        <v>0</v>
      </c>
      <c r="AJ362" s="882">
        <f t="shared" si="193"/>
        <v>0</v>
      </c>
      <c r="AK362" s="882">
        <f t="shared" si="193"/>
        <v>0</v>
      </c>
      <c r="AL362" s="882">
        <f t="shared" si="193"/>
        <v>0</v>
      </c>
      <c r="AM362" s="882">
        <f t="shared" si="193"/>
        <v>0</v>
      </c>
      <c r="AN362" s="882">
        <f t="shared" si="193"/>
        <v>0</v>
      </c>
      <c r="AO362" s="882">
        <f t="shared" si="193"/>
        <v>0</v>
      </c>
      <c r="AP362" s="882">
        <f t="shared" si="193"/>
        <v>0</v>
      </c>
      <c r="AQ362" s="882">
        <f t="shared" si="193"/>
        <v>0</v>
      </c>
      <c r="AR362" s="882">
        <f t="shared" si="193"/>
        <v>0</v>
      </c>
      <c r="AS362" s="882">
        <f t="shared" si="193"/>
        <v>0</v>
      </c>
      <c r="AT362" s="882">
        <f t="shared" si="193"/>
        <v>0</v>
      </c>
      <c r="AU362" s="882">
        <f t="shared" si="193"/>
        <v>0</v>
      </c>
      <c r="AV362" s="882">
        <f t="shared" si="193"/>
        <v>0</v>
      </c>
      <c r="AW362" s="882">
        <f t="shared" si="193"/>
        <v>0</v>
      </c>
      <c r="AX362" s="882">
        <f t="shared" si="193"/>
        <v>0</v>
      </c>
      <c r="AY362" s="882">
        <f t="shared" si="193"/>
        <v>0</v>
      </c>
      <c r="AZ362" s="882">
        <f t="shared" si="193"/>
        <v>0</v>
      </c>
      <c r="BA362" s="882">
        <f t="shared" si="193"/>
        <v>0</v>
      </c>
      <c r="BB362" s="882">
        <f t="shared" si="193"/>
        <v>0</v>
      </c>
      <c r="BC362" s="882">
        <f t="shared" si="193"/>
        <v>0</v>
      </c>
      <c r="BD362" s="882">
        <f t="shared" si="193"/>
        <v>0</v>
      </c>
      <c r="BE362" s="882">
        <f t="shared" si="193"/>
        <v>0</v>
      </c>
      <c r="BF362" s="882">
        <f t="shared" si="193"/>
        <v>0</v>
      </c>
      <c r="BG362" s="882">
        <f t="shared" si="193"/>
        <v>0</v>
      </c>
      <c r="BH362" s="882">
        <f t="shared" si="193"/>
        <v>0</v>
      </c>
      <c r="BI362" s="882">
        <f t="shared" si="193"/>
        <v>0</v>
      </c>
      <c r="BJ362" s="882">
        <f t="shared" si="193"/>
        <v>0</v>
      </c>
      <c r="BK362" s="882">
        <f t="shared" si="193"/>
        <v>0</v>
      </c>
      <c r="BL362" s="882">
        <f t="shared" si="193"/>
        <v>0</v>
      </c>
      <c r="BM362" s="882">
        <f t="shared" si="193"/>
        <v>0</v>
      </c>
      <c r="BN362" s="882">
        <f t="shared" si="193"/>
        <v>0</v>
      </c>
      <c r="BO362" s="882">
        <f t="shared" si="193"/>
        <v>0</v>
      </c>
      <c r="BP362" s="882">
        <f t="shared" si="193"/>
        <v>0</v>
      </c>
      <c r="BQ362" s="882">
        <f t="shared" si="193"/>
        <v>0</v>
      </c>
      <c r="BR362" s="882">
        <f t="shared" si="193"/>
        <v>0</v>
      </c>
      <c r="BS362" s="882">
        <f t="shared" si="193"/>
        <v>0</v>
      </c>
      <c r="BT362" s="882">
        <f t="shared" ref="BT362:CI362" si="194">BT360-BT359</f>
        <v>0</v>
      </c>
      <c r="BU362" s="882">
        <f t="shared" si="194"/>
        <v>0</v>
      </c>
      <c r="BV362" s="882">
        <f t="shared" si="194"/>
        <v>0</v>
      </c>
      <c r="BW362" s="882">
        <f t="shared" si="194"/>
        <v>0</v>
      </c>
      <c r="BX362" s="882">
        <f t="shared" si="194"/>
        <v>0</v>
      </c>
      <c r="BY362" s="882">
        <f t="shared" si="194"/>
        <v>0</v>
      </c>
      <c r="BZ362" s="882">
        <f t="shared" si="194"/>
        <v>0</v>
      </c>
      <c r="CA362" s="882">
        <f t="shared" si="194"/>
        <v>0</v>
      </c>
      <c r="CB362" s="882">
        <f t="shared" si="194"/>
        <v>0</v>
      </c>
      <c r="CC362" s="882">
        <f t="shared" si="194"/>
        <v>0</v>
      </c>
      <c r="CD362" s="882">
        <f t="shared" si="194"/>
        <v>0</v>
      </c>
      <c r="CE362" s="882">
        <f t="shared" si="194"/>
        <v>0</v>
      </c>
      <c r="CF362" s="882">
        <f t="shared" si="194"/>
        <v>0</v>
      </c>
      <c r="CG362" s="882">
        <f t="shared" si="194"/>
        <v>0</v>
      </c>
      <c r="CH362" s="882">
        <f t="shared" si="194"/>
        <v>0</v>
      </c>
      <c r="CI362" s="883">
        <f t="shared" si="194"/>
        <v>0</v>
      </c>
    </row>
    <row r="365" spans="2:89" ht="15">
      <c r="B365" s="1407" t="s">
        <v>695</v>
      </c>
      <c r="C365" s="1408"/>
      <c r="D365" s="1408"/>
      <c r="E365" s="1408"/>
      <c r="F365" s="1408"/>
      <c r="G365" s="1408"/>
      <c r="H365" s="1408"/>
      <c r="I365" s="1408"/>
      <c r="J365" s="1408"/>
      <c r="K365" s="1408"/>
      <c r="L365" s="1408"/>
      <c r="M365" s="1408"/>
      <c r="N365" s="1408"/>
      <c r="O365" s="1408"/>
      <c r="P365" s="1408"/>
      <c r="Q365" s="1408"/>
      <c r="R365" s="1408"/>
      <c r="S365" s="1408"/>
      <c r="T365" s="1408"/>
      <c r="U365" s="1408"/>
      <c r="V365" s="1408"/>
      <c r="W365" s="1408"/>
      <c r="X365" s="1408"/>
      <c r="Y365" s="1408"/>
      <c r="Z365" s="1408"/>
      <c r="AA365" s="1408"/>
      <c r="AB365" s="1408"/>
      <c r="AC365" s="1408"/>
      <c r="AD365" s="1408"/>
      <c r="AE365" s="1408"/>
      <c r="AF365" s="1408"/>
      <c r="AG365" s="1408"/>
      <c r="AH365" s="1408"/>
      <c r="AI365" s="1408"/>
      <c r="AJ365" s="1408"/>
      <c r="AK365" s="1408"/>
      <c r="AL365" s="1408"/>
      <c r="AM365" s="1408"/>
      <c r="AN365" s="1408"/>
      <c r="AO365" s="1408"/>
      <c r="AP365" s="1408"/>
      <c r="AQ365" s="1408"/>
      <c r="AR365" s="1408"/>
      <c r="AS365" s="1408"/>
      <c r="AT365" s="1408"/>
      <c r="AU365" s="1408"/>
      <c r="AV365" s="1408"/>
      <c r="AW365" s="1408"/>
      <c r="AX365" s="1408"/>
      <c r="AY365" s="1408"/>
      <c r="AZ365" s="1408"/>
      <c r="BA365" s="1408"/>
      <c r="BB365" s="1408"/>
      <c r="BC365" s="1408"/>
      <c r="BD365" s="1408"/>
      <c r="BE365" s="1408"/>
      <c r="BF365" s="1408"/>
      <c r="BG365" s="1408"/>
      <c r="BH365" s="1408"/>
      <c r="BI365" s="1408"/>
      <c r="BJ365" s="1408"/>
      <c r="BK365" s="1408"/>
      <c r="BL365" s="1408"/>
      <c r="BM365" s="1408"/>
      <c r="BN365" s="1408"/>
      <c r="BO365" s="1408"/>
      <c r="BP365" s="1408"/>
      <c r="BQ365" s="1408"/>
      <c r="BR365" s="1408"/>
      <c r="BS365" s="1408"/>
      <c r="BT365" s="1408"/>
      <c r="BU365" s="1408"/>
      <c r="BV365" s="1408"/>
      <c r="BW365" s="1408"/>
      <c r="BX365" s="1408"/>
      <c r="BY365" s="1408"/>
      <c r="BZ365" s="1408"/>
      <c r="CA365" s="1408"/>
      <c r="CB365" s="1408"/>
      <c r="CC365" s="1408"/>
      <c r="CD365" s="1408"/>
      <c r="CE365" s="1408"/>
      <c r="CF365" s="1408"/>
      <c r="CG365" s="1408"/>
      <c r="CH365" s="1408"/>
      <c r="CI365" s="1409"/>
    </row>
    <row r="366" spans="2:89">
      <c r="B366" s="1410"/>
      <c r="C366" s="1411"/>
      <c r="D366" s="1411"/>
      <c r="E366" s="1411"/>
      <c r="F366" s="1411"/>
      <c r="G366" s="1411"/>
      <c r="H366" s="1411"/>
      <c r="I366" s="1411"/>
      <c r="J366" s="1411"/>
      <c r="K366" s="1411"/>
      <c r="L366" s="1411"/>
      <c r="M366" s="1411"/>
      <c r="N366" s="1411"/>
      <c r="O366" s="1411"/>
      <c r="P366" s="1411"/>
      <c r="Q366" s="1411"/>
      <c r="R366" s="1411"/>
      <c r="S366" s="1411"/>
      <c r="T366" s="1411"/>
      <c r="U366" s="1411"/>
      <c r="V366" s="1411"/>
      <c r="W366" s="1411"/>
      <c r="X366" s="1411"/>
      <c r="Y366" s="1411"/>
      <c r="Z366" s="1411"/>
      <c r="AA366" s="1411"/>
      <c r="AB366" s="1411"/>
      <c r="AC366" s="1411"/>
      <c r="AD366" s="1411"/>
      <c r="AE366" s="1411"/>
      <c r="AF366" s="1411"/>
      <c r="AG366" s="1411"/>
      <c r="AH366" s="1411"/>
      <c r="AI366" s="1411"/>
      <c r="AJ366" s="1411"/>
      <c r="AK366" s="1411"/>
      <c r="AL366" s="1411"/>
      <c r="AM366" s="1411"/>
      <c r="AN366" s="1411"/>
      <c r="AO366" s="1411"/>
      <c r="AP366" s="1411"/>
      <c r="AQ366" s="1411"/>
      <c r="AR366" s="1411"/>
      <c r="AS366" s="1411"/>
      <c r="AT366" s="1411"/>
      <c r="AU366" s="1411"/>
      <c r="AV366" s="1411"/>
      <c r="AW366" s="1411"/>
      <c r="AX366" s="1411"/>
      <c r="AY366" s="1411"/>
      <c r="AZ366" s="1411"/>
      <c r="BA366" s="1411"/>
      <c r="BB366" s="1411"/>
      <c r="BC366" s="1411"/>
      <c r="BD366" s="1411"/>
      <c r="BE366" s="1411"/>
      <c r="BF366" s="1411"/>
      <c r="BG366" s="1411"/>
      <c r="BH366" s="1411"/>
      <c r="BI366" s="1411"/>
      <c r="BJ366" s="1411"/>
      <c r="BK366" s="1411"/>
      <c r="BL366" s="1411"/>
      <c r="BM366" s="1411"/>
      <c r="BN366" s="1411"/>
      <c r="BO366" s="1411"/>
      <c r="BP366" s="1411"/>
      <c r="BQ366" s="1411"/>
      <c r="BR366" s="1411"/>
      <c r="BS366" s="1411"/>
      <c r="BT366" s="1411"/>
      <c r="BU366" s="1411"/>
      <c r="BV366" s="1411"/>
      <c r="BW366" s="1411"/>
      <c r="BX366" s="1411"/>
      <c r="BY366" s="1411"/>
      <c r="BZ366" s="1411"/>
      <c r="CA366" s="1411"/>
      <c r="CB366" s="1411"/>
      <c r="CC366" s="1411"/>
      <c r="CD366" s="1411"/>
      <c r="CE366" s="1411"/>
      <c r="CF366" s="1411"/>
      <c r="CG366" s="1411"/>
      <c r="CH366" s="1411"/>
      <c r="CI366" s="1412"/>
    </row>
    <row r="367" spans="2:89">
      <c r="B367" s="1410" t="s">
        <v>696</v>
      </c>
      <c r="C367" s="1411"/>
      <c r="D367" s="1411"/>
      <c r="E367" s="1411"/>
      <c r="F367" s="1411"/>
      <c r="G367" s="1076" t="s">
        <v>119</v>
      </c>
      <c r="H367" s="1076" t="s">
        <v>120</v>
      </c>
      <c r="I367" s="1076" t="s">
        <v>121</v>
      </c>
      <c r="J367" s="1076" t="s">
        <v>122</v>
      </c>
      <c r="K367" s="1076" t="s">
        <v>123</v>
      </c>
      <c r="L367" s="1076" t="s">
        <v>124</v>
      </c>
      <c r="M367" s="1076" t="s">
        <v>125</v>
      </c>
      <c r="N367" s="1076" t="s">
        <v>126</v>
      </c>
      <c r="O367" s="1076" t="s">
        <v>127</v>
      </c>
      <c r="P367" s="1076" t="s">
        <v>128</v>
      </c>
      <c r="Q367" s="1076" t="s">
        <v>129</v>
      </c>
      <c r="R367" s="1076" t="s">
        <v>130</v>
      </c>
      <c r="S367" s="1076" t="s">
        <v>157</v>
      </c>
      <c r="T367" s="1076" t="s">
        <v>158</v>
      </c>
      <c r="U367" s="1076" t="s">
        <v>159</v>
      </c>
      <c r="V367" s="1076" t="s">
        <v>160</v>
      </c>
      <c r="W367" s="1076" t="s">
        <v>131</v>
      </c>
      <c r="X367" s="1076" t="s">
        <v>161</v>
      </c>
      <c r="Y367" s="1076" t="s">
        <v>162</v>
      </c>
      <c r="Z367" s="1076" t="s">
        <v>163</v>
      </c>
      <c r="AA367" s="1076" t="s">
        <v>164</v>
      </c>
      <c r="AB367" s="1076" t="s">
        <v>132</v>
      </c>
      <c r="AC367" s="1076" t="s">
        <v>165</v>
      </c>
      <c r="AD367" s="1076" t="s">
        <v>166</v>
      </c>
      <c r="AE367" s="1076" t="s">
        <v>167</v>
      </c>
      <c r="AF367" s="1076" t="s">
        <v>168</v>
      </c>
      <c r="AG367" s="1076" t="s">
        <v>133</v>
      </c>
      <c r="AH367" s="1076" t="s">
        <v>169</v>
      </c>
      <c r="AI367" s="1076" t="s">
        <v>170</v>
      </c>
      <c r="AJ367" s="1076" t="s">
        <v>171</v>
      </c>
      <c r="AK367" s="1076" t="s">
        <v>172</v>
      </c>
      <c r="AL367" s="1076" t="s">
        <v>134</v>
      </c>
      <c r="AM367" s="1076" t="s">
        <v>173</v>
      </c>
      <c r="AN367" s="1076" t="s">
        <v>174</v>
      </c>
      <c r="AO367" s="1076" t="s">
        <v>175</v>
      </c>
      <c r="AP367" s="1076" t="s">
        <v>176</v>
      </c>
      <c r="AQ367" s="1076" t="s">
        <v>135</v>
      </c>
      <c r="AR367" s="1076" t="s">
        <v>177</v>
      </c>
      <c r="AS367" s="1076" t="s">
        <v>178</v>
      </c>
      <c r="AT367" s="1076" t="s">
        <v>179</v>
      </c>
      <c r="AU367" s="1076" t="s">
        <v>180</v>
      </c>
      <c r="AV367" s="1076" t="s">
        <v>136</v>
      </c>
      <c r="AW367" s="1076" t="s">
        <v>181</v>
      </c>
      <c r="AX367" s="1076" t="s">
        <v>182</v>
      </c>
      <c r="AY367" s="1076" t="s">
        <v>183</v>
      </c>
      <c r="AZ367" s="1076" t="s">
        <v>184</v>
      </c>
      <c r="BA367" s="1076" t="s">
        <v>137</v>
      </c>
      <c r="BB367" s="1076" t="s">
        <v>185</v>
      </c>
      <c r="BC367" s="1076" t="s">
        <v>186</v>
      </c>
      <c r="BD367" s="1076" t="s">
        <v>187</v>
      </c>
      <c r="BE367" s="1076" t="s">
        <v>188</v>
      </c>
      <c r="BF367" s="1076" t="s">
        <v>138</v>
      </c>
      <c r="BG367" s="1076" t="s">
        <v>189</v>
      </c>
      <c r="BH367" s="1076" t="s">
        <v>190</v>
      </c>
      <c r="BI367" s="1076" t="s">
        <v>191</v>
      </c>
      <c r="BJ367" s="1076" t="s">
        <v>192</v>
      </c>
      <c r="BK367" s="1076" t="s">
        <v>139</v>
      </c>
      <c r="BL367" s="1076" t="s">
        <v>193</v>
      </c>
      <c r="BM367" s="1076" t="s">
        <v>194</v>
      </c>
      <c r="BN367" s="1076" t="s">
        <v>195</v>
      </c>
      <c r="BO367" s="1076" t="s">
        <v>196</v>
      </c>
      <c r="BP367" s="1076" t="s">
        <v>140</v>
      </c>
      <c r="BQ367" s="1076" t="s">
        <v>197</v>
      </c>
      <c r="BR367" s="1076" t="s">
        <v>198</v>
      </c>
      <c r="BS367" s="1076" t="s">
        <v>199</v>
      </c>
      <c r="BT367" s="1076" t="s">
        <v>200</v>
      </c>
      <c r="BU367" s="1076" t="s">
        <v>141</v>
      </c>
      <c r="BV367" s="1076" t="s">
        <v>201</v>
      </c>
      <c r="BW367" s="1076" t="s">
        <v>202</v>
      </c>
      <c r="BX367" s="1076" t="s">
        <v>203</v>
      </c>
      <c r="BY367" s="1076" t="s">
        <v>204</v>
      </c>
      <c r="BZ367" s="1076" t="s">
        <v>142</v>
      </c>
      <c r="CA367" s="1076" t="s">
        <v>205</v>
      </c>
      <c r="CB367" s="1076" t="s">
        <v>206</v>
      </c>
      <c r="CC367" s="1076" t="s">
        <v>207</v>
      </c>
      <c r="CD367" s="1076" t="s">
        <v>208</v>
      </c>
      <c r="CE367" s="1076" t="s">
        <v>143</v>
      </c>
      <c r="CF367" s="1076" t="s">
        <v>209</v>
      </c>
      <c r="CG367" s="1076" t="s">
        <v>210</v>
      </c>
      <c r="CH367" s="1076" t="s">
        <v>211</v>
      </c>
      <c r="CI367" s="1077" t="s">
        <v>212</v>
      </c>
    </row>
    <row r="368" spans="2:89">
      <c r="B368" s="1410"/>
      <c r="C368" s="1411" t="s">
        <v>697</v>
      </c>
      <c r="D368" s="1411"/>
      <c r="E368" s="1411" t="s">
        <v>146</v>
      </c>
      <c r="F368" s="1411">
        <v>2</v>
      </c>
      <c r="G368" s="1078">
        <f t="shared" ref="G368:BR369" si="195">G46-G57</f>
        <v>65.599999999999994</v>
      </c>
      <c r="H368" s="1078">
        <f t="shared" si="195"/>
        <v>68.56</v>
      </c>
      <c r="I368" s="1078">
        <f t="shared" si="195"/>
        <v>79.062404299999997</v>
      </c>
      <c r="J368" s="1078">
        <f t="shared" si="195"/>
        <v>79.468412519999987</v>
      </c>
      <c r="K368" s="1078">
        <f t="shared" si="195"/>
        <v>79.75483165</v>
      </c>
      <c r="L368" s="1078">
        <f t="shared" si="195"/>
        <v>79.856570180000006</v>
      </c>
      <c r="M368" s="1078">
        <f t="shared" si="195"/>
        <v>82.309514730000004</v>
      </c>
      <c r="N368" s="1078">
        <f t="shared" si="195"/>
        <v>85.146538190000001</v>
      </c>
      <c r="O368" s="1078">
        <f t="shared" si="195"/>
        <v>88.004548530000008</v>
      </c>
      <c r="P368" s="1078">
        <f t="shared" si="195"/>
        <v>90.899446300000008</v>
      </c>
      <c r="Q368" s="1078">
        <f t="shared" si="195"/>
        <v>93.797019700000007</v>
      </c>
      <c r="R368" s="1078">
        <f t="shared" si="195"/>
        <v>96.532821400000003</v>
      </c>
      <c r="S368" s="1078">
        <f t="shared" si="195"/>
        <v>99.246251400000006</v>
      </c>
      <c r="T368" s="1078">
        <f t="shared" si="195"/>
        <v>101.9235079</v>
      </c>
      <c r="U368" s="1078">
        <f t="shared" si="195"/>
        <v>104.5478061</v>
      </c>
      <c r="V368" s="1078">
        <f t="shared" si="195"/>
        <v>107.12660870000001</v>
      </c>
      <c r="W368" s="1078">
        <f t="shared" si="195"/>
        <v>109.698542</v>
      </c>
      <c r="X368" s="1078">
        <f t="shared" si="195"/>
        <v>112.21063450000001</v>
      </c>
      <c r="Y368" s="1078">
        <f t="shared" si="195"/>
        <v>114.6587135</v>
      </c>
      <c r="Z368" s="1078">
        <f t="shared" si="195"/>
        <v>117.0456872</v>
      </c>
      <c r="AA368" s="1078">
        <f t="shared" si="195"/>
        <v>119.3738752</v>
      </c>
      <c r="AB368" s="1078">
        <f t="shared" si="195"/>
        <v>121.640765</v>
      </c>
      <c r="AC368" s="1078">
        <f t="shared" si="195"/>
        <v>123.8432682</v>
      </c>
      <c r="AD368" s="1078">
        <f t="shared" si="195"/>
        <v>125.98736480000001</v>
      </c>
      <c r="AE368" s="1078">
        <f t="shared" si="195"/>
        <v>128.060957</v>
      </c>
      <c r="AF368" s="1078">
        <f t="shared" si="195"/>
        <v>130.07036479999999</v>
      </c>
      <c r="AG368" s="1078">
        <f t="shared" si="195"/>
        <v>131.87291519999999</v>
      </c>
      <c r="AH368" s="1078">
        <f t="shared" si="195"/>
        <v>133.61038249999999</v>
      </c>
      <c r="AI368" s="1078">
        <f t="shared" si="195"/>
        <v>135.32797199999999</v>
      </c>
      <c r="AJ368" s="1078">
        <f t="shared" si="195"/>
        <v>137.026084</v>
      </c>
      <c r="AK368" s="1078">
        <f t="shared" si="195"/>
        <v>138.70553629999998</v>
      </c>
      <c r="AL368" s="1078">
        <f t="shared" si="195"/>
        <v>140.56400789999998</v>
      </c>
      <c r="AM368" s="1078">
        <f t="shared" si="195"/>
        <v>142.4089946</v>
      </c>
      <c r="AN368" s="1078">
        <f t="shared" si="195"/>
        <v>144.2405976</v>
      </c>
      <c r="AO368" s="1078">
        <f t="shared" si="195"/>
        <v>146.0592298</v>
      </c>
      <c r="AP368" s="1078">
        <f t="shared" si="195"/>
        <v>147.86506069999999</v>
      </c>
      <c r="AQ368" s="1078">
        <f t="shared" si="195"/>
        <v>149.65841449999999</v>
      </c>
      <c r="AR368" s="1078">
        <f t="shared" si="195"/>
        <v>151.43936959999999</v>
      </c>
      <c r="AS368" s="1078">
        <f t="shared" si="195"/>
        <v>153.20840219999999</v>
      </c>
      <c r="AT368" s="1078">
        <f t="shared" si="195"/>
        <v>154.96566229999999</v>
      </c>
      <c r="AU368" s="1078">
        <f t="shared" si="195"/>
        <v>156.71137569999999</v>
      </c>
      <c r="AV368" s="1078">
        <f t="shared" si="195"/>
        <v>158.44584569999998</v>
      </c>
      <c r="AW368" s="1078">
        <f t="shared" si="195"/>
        <v>160.1692084</v>
      </c>
      <c r="AX368" s="1078">
        <f t="shared" si="195"/>
        <v>161.8809364</v>
      </c>
      <c r="AY368" s="1078">
        <f t="shared" si="195"/>
        <v>163.58134949999999</v>
      </c>
      <c r="AZ368" s="1078">
        <f t="shared" si="195"/>
        <v>165.2705981</v>
      </c>
      <c r="BA368" s="1078">
        <f t="shared" si="195"/>
        <v>166.9489097</v>
      </c>
      <c r="BB368" s="1078">
        <f t="shared" si="195"/>
        <v>168.61667399999999</v>
      </c>
      <c r="BC368" s="1078">
        <f t="shared" si="195"/>
        <v>170.27385999999998</v>
      </c>
      <c r="BD368" s="1078">
        <f t="shared" si="195"/>
        <v>171.92093259999999</v>
      </c>
      <c r="BE368" s="1078">
        <f t="shared" si="195"/>
        <v>173.55818689999998</v>
      </c>
      <c r="BF368" s="1078">
        <f t="shared" si="195"/>
        <v>175.1854936</v>
      </c>
      <c r="BG368" s="1078">
        <f t="shared" si="195"/>
        <v>176.80347609999998</v>
      </c>
      <c r="BH368" s="1078">
        <f t="shared" si="195"/>
        <v>178.41191119999999</v>
      </c>
      <c r="BI368" s="1078">
        <f t="shared" si="195"/>
        <v>180.0113317</v>
      </c>
      <c r="BJ368" s="1078">
        <f t="shared" si="195"/>
        <v>181.60158939999999</v>
      </c>
      <c r="BK368" s="1078">
        <f t="shared" si="195"/>
        <v>183.18329659999998</v>
      </c>
      <c r="BL368" s="1078">
        <f t="shared" si="195"/>
        <v>184.7564678</v>
      </c>
      <c r="BM368" s="1078">
        <f t="shared" si="195"/>
        <v>186.32119799999998</v>
      </c>
      <c r="BN368" s="1078">
        <f t="shared" si="195"/>
        <v>187.87774999999999</v>
      </c>
      <c r="BO368" s="1078">
        <f t="shared" si="195"/>
        <v>189.4262976</v>
      </c>
      <c r="BP368" s="1078">
        <f t="shared" si="195"/>
        <v>190.96709809999999</v>
      </c>
      <c r="BQ368" s="1078">
        <f t="shared" si="195"/>
        <v>192.50040619999999</v>
      </c>
      <c r="BR368" s="1078">
        <f t="shared" si="195"/>
        <v>194.0261275</v>
      </c>
      <c r="BS368" s="1078">
        <f t="shared" ref="BS368:CI369" si="196">BS46-BS57</f>
        <v>195.5446834</v>
      </c>
      <c r="BT368" s="1078">
        <f t="shared" si="196"/>
        <v>197.05597259999999</v>
      </c>
      <c r="BU368" s="1078">
        <f t="shared" si="196"/>
        <v>198.56041189999999</v>
      </c>
      <c r="BV368" s="1078">
        <f t="shared" si="196"/>
        <v>200.05806759999999</v>
      </c>
      <c r="BW368" s="1078">
        <f t="shared" si="196"/>
        <v>201.54891519999998</v>
      </c>
      <c r="BX368" s="1078">
        <f t="shared" si="196"/>
        <v>203.03354039999999</v>
      </c>
      <c r="BY368" s="1078">
        <f t="shared" si="196"/>
        <v>204.51182599999999</v>
      </c>
      <c r="BZ368" s="1078">
        <f t="shared" si="196"/>
        <v>205.98391459999999</v>
      </c>
      <c r="CA368" s="1078">
        <f t="shared" si="196"/>
        <v>207.45003449999999</v>
      </c>
      <c r="CB368" s="1078">
        <f t="shared" si="196"/>
        <v>208.9104121</v>
      </c>
      <c r="CC368" s="1078">
        <f t="shared" si="196"/>
        <v>210.36491759999998</v>
      </c>
      <c r="CD368" s="1078">
        <f t="shared" si="196"/>
        <v>211.81394939999998</v>
      </c>
      <c r="CE368" s="1078">
        <f t="shared" si="196"/>
        <v>213.2576387</v>
      </c>
      <c r="CF368" s="1078">
        <f t="shared" si="196"/>
        <v>214.6959363</v>
      </c>
      <c r="CG368" s="1078">
        <f t="shared" si="196"/>
        <v>216.12905699999999</v>
      </c>
      <c r="CH368" s="1078">
        <f t="shared" si="196"/>
        <v>217.55730349999999</v>
      </c>
      <c r="CI368" s="1079">
        <f t="shared" si="196"/>
        <v>218.98061919999998</v>
      </c>
    </row>
    <row r="369" spans="2:87">
      <c r="B369" s="1410"/>
      <c r="C369" s="1411" t="s">
        <v>698</v>
      </c>
      <c r="D369" s="1411"/>
      <c r="E369" s="1411" t="s">
        <v>146</v>
      </c>
      <c r="F369" s="1411">
        <v>2</v>
      </c>
      <c r="G369" s="1078">
        <f t="shared" si="195"/>
        <v>116.96</v>
      </c>
      <c r="H369" s="1078">
        <f t="shared" si="195"/>
        <v>114.91</v>
      </c>
      <c r="I369" s="1078">
        <f t="shared" si="195"/>
        <v>130.914804</v>
      </c>
      <c r="J369" s="1078">
        <f t="shared" si="195"/>
        <v>124.79915750000001</v>
      </c>
      <c r="K369" s="1078">
        <f t="shared" si="195"/>
        <v>118.8706402</v>
      </c>
      <c r="L369" s="1078">
        <f t="shared" si="195"/>
        <v>113.12072909999999</v>
      </c>
      <c r="M369" s="1078">
        <f t="shared" si="195"/>
        <v>110.86814029999999</v>
      </c>
      <c r="N369" s="1078">
        <f t="shared" si="195"/>
        <v>108.43750849999999</v>
      </c>
      <c r="O369" s="1078">
        <f t="shared" si="195"/>
        <v>106.02974189999999</v>
      </c>
      <c r="P369" s="1078">
        <f t="shared" si="195"/>
        <v>103.6372415</v>
      </c>
      <c r="Q369" s="1078">
        <f t="shared" si="195"/>
        <v>101.25857049999999</v>
      </c>
      <c r="R369" s="1078">
        <f t="shared" si="195"/>
        <v>99.05454619999999</v>
      </c>
      <c r="S369" s="1078">
        <f t="shared" si="195"/>
        <v>96.857421899999991</v>
      </c>
      <c r="T369" s="1078">
        <f t="shared" si="195"/>
        <v>94.685979599999996</v>
      </c>
      <c r="U369" s="1078">
        <f t="shared" si="195"/>
        <v>92.548894599999997</v>
      </c>
      <c r="V369" s="1078">
        <f t="shared" si="195"/>
        <v>90.457246599999991</v>
      </c>
      <c r="W369" s="1078">
        <f t="shared" si="195"/>
        <v>88.46453593999999</v>
      </c>
      <c r="X369" s="1078">
        <f t="shared" si="195"/>
        <v>86.535512830000002</v>
      </c>
      <c r="Y369" s="1078">
        <f t="shared" si="195"/>
        <v>84.670567390000002</v>
      </c>
      <c r="Z369" s="1078">
        <f t="shared" si="195"/>
        <v>82.870730199999997</v>
      </c>
      <c r="AA369" s="1078">
        <f t="shared" si="195"/>
        <v>81.137041060000001</v>
      </c>
      <c r="AB369" s="1078">
        <f t="shared" si="195"/>
        <v>79.47026541999999</v>
      </c>
      <c r="AC369" s="1078">
        <f t="shared" si="195"/>
        <v>77.87124369</v>
      </c>
      <c r="AD369" s="1078">
        <f t="shared" si="195"/>
        <v>76.341547789999993</v>
      </c>
      <c r="AE369" s="1078">
        <f t="shared" si="195"/>
        <v>74.881639669999998</v>
      </c>
      <c r="AF369" s="1078">
        <f t="shared" si="195"/>
        <v>73.493353939999992</v>
      </c>
      <c r="AG369" s="1078">
        <f t="shared" si="195"/>
        <v>72.178520259999999</v>
      </c>
      <c r="AH369" s="1078">
        <f t="shared" si="195"/>
        <v>70.938855820000001</v>
      </c>
      <c r="AI369" s="1078">
        <f t="shared" si="195"/>
        <v>69.721023289999991</v>
      </c>
      <c r="AJ369" s="1078">
        <f t="shared" si="195"/>
        <v>68.52465436</v>
      </c>
      <c r="AK369" s="1078">
        <f t="shared" si="195"/>
        <v>67.349391429999997</v>
      </c>
      <c r="AL369" s="1078">
        <f t="shared" si="195"/>
        <v>66.279031129999993</v>
      </c>
      <c r="AM369" s="1078">
        <f t="shared" si="195"/>
        <v>65.225679079999992</v>
      </c>
      <c r="AN369" s="1078">
        <f t="shared" si="195"/>
        <v>64.189046499999989</v>
      </c>
      <c r="AO369" s="1078">
        <f t="shared" si="195"/>
        <v>63.168866649999998</v>
      </c>
      <c r="AP369" s="1078">
        <f t="shared" si="195"/>
        <v>62.164864940000001</v>
      </c>
      <c r="AQ369" s="1078">
        <f t="shared" si="195"/>
        <v>61.176779819999993</v>
      </c>
      <c r="AR369" s="1078">
        <f t="shared" si="195"/>
        <v>60.204342479999994</v>
      </c>
      <c r="AS369" s="1078">
        <f t="shared" si="195"/>
        <v>59.2473083</v>
      </c>
      <c r="AT369" s="1078">
        <f t="shared" si="195"/>
        <v>58.305421389999992</v>
      </c>
      <c r="AU369" s="1078">
        <f t="shared" si="195"/>
        <v>57.378434209999995</v>
      </c>
      <c r="AV369" s="1078">
        <f t="shared" si="195"/>
        <v>56.466107129999997</v>
      </c>
      <c r="AW369" s="1078">
        <f t="shared" si="195"/>
        <v>55.568197470000001</v>
      </c>
      <c r="AX369" s="1078">
        <f t="shared" si="195"/>
        <v>54.68480375</v>
      </c>
      <c r="AY369" s="1078">
        <f t="shared" si="195"/>
        <v>53.815685739999992</v>
      </c>
      <c r="AZ369" s="1078">
        <f t="shared" si="195"/>
        <v>52.960600670000005</v>
      </c>
      <c r="BA369" s="1078">
        <f t="shared" si="195"/>
        <v>52.11931362</v>
      </c>
      <c r="BB369" s="1078">
        <f t="shared" si="195"/>
        <v>51.291600270000004</v>
      </c>
      <c r="BC369" s="1078">
        <f t="shared" si="195"/>
        <v>50.477224219999997</v>
      </c>
      <c r="BD369" s="1078">
        <f t="shared" si="195"/>
        <v>49.675972349999995</v>
      </c>
      <c r="BE369" s="1078">
        <f t="shared" si="195"/>
        <v>48.887628770000006</v>
      </c>
      <c r="BF369" s="1078">
        <f t="shared" si="195"/>
        <v>48.111966319999993</v>
      </c>
      <c r="BG369" s="1078">
        <f t="shared" si="195"/>
        <v>47.348788900000002</v>
      </c>
      <c r="BH369" s="1078">
        <f t="shared" si="195"/>
        <v>46.597874289999993</v>
      </c>
      <c r="BI369" s="1078">
        <f t="shared" si="195"/>
        <v>45.859030410000003</v>
      </c>
      <c r="BJ369" s="1078">
        <f t="shared" si="195"/>
        <v>45.132045739999995</v>
      </c>
      <c r="BK369" s="1078">
        <f t="shared" si="195"/>
        <v>44.416737600000005</v>
      </c>
      <c r="BL369" s="1078">
        <f t="shared" si="195"/>
        <v>43.712907029999997</v>
      </c>
      <c r="BM369" s="1078">
        <f t="shared" si="195"/>
        <v>43.020361480000005</v>
      </c>
      <c r="BN369" s="1078">
        <f t="shared" si="195"/>
        <v>42.338917050000006</v>
      </c>
      <c r="BO369" s="1078">
        <f t="shared" si="195"/>
        <v>41.668390380000005</v>
      </c>
      <c r="BP369" s="1078">
        <f t="shared" si="195"/>
        <v>41.00860376</v>
      </c>
      <c r="BQ369" s="1078">
        <f t="shared" si="195"/>
        <v>40.359382479999994</v>
      </c>
      <c r="BR369" s="1078">
        <f t="shared" si="195"/>
        <v>39.720545029999997</v>
      </c>
      <c r="BS369" s="1078">
        <f t="shared" si="196"/>
        <v>39.091927670000004</v>
      </c>
      <c r="BT369" s="1078">
        <f t="shared" si="196"/>
        <v>38.473355119999994</v>
      </c>
      <c r="BU369" s="1078">
        <f t="shared" si="196"/>
        <v>37.864669230000004</v>
      </c>
      <c r="BV369" s="1078">
        <f t="shared" si="196"/>
        <v>37.265705190000006</v>
      </c>
      <c r="BW369" s="1078">
        <f t="shared" si="196"/>
        <v>36.676298939999995</v>
      </c>
      <c r="BX369" s="1078">
        <f t="shared" si="196"/>
        <v>36.096304660000001</v>
      </c>
      <c r="BY369" s="1078">
        <f t="shared" si="196"/>
        <v>35.525561389999993</v>
      </c>
      <c r="BZ369" s="1078">
        <f t="shared" si="196"/>
        <v>34.963917530000003</v>
      </c>
      <c r="CA369" s="1078">
        <f t="shared" si="196"/>
        <v>34.411226139999997</v>
      </c>
      <c r="CB369" s="1078">
        <f t="shared" si="196"/>
        <v>33.867342669999999</v>
      </c>
      <c r="CC369" s="1078">
        <f t="shared" si="196"/>
        <v>33.332116940000006</v>
      </c>
      <c r="CD369" s="1078">
        <f t="shared" si="196"/>
        <v>32.805413419999994</v>
      </c>
      <c r="CE369" s="1078">
        <f t="shared" si="196"/>
        <v>32.287092749999999</v>
      </c>
      <c r="CF369" s="1078">
        <f t="shared" si="196"/>
        <v>31.777014159999997</v>
      </c>
      <c r="CG369" s="1078">
        <f t="shared" si="196"/>
        <v>31.275045029999998</v>
      </c>
      <c r="CH369" s="1078">
        <f t="shared" si="196"/>
        <v>30.781056760000002</v>
      </c>
      <c r="CI369" s="1079">
        <f t="shared" si="196"/>
        <v>30.294915470000003</v>
      </c>
    </row>
    <row r="370" spans="2:87">
      <c r="B370" s="1410"/>
      <c r="C370" s="1411" t="s">
        <v>699</v>
      </c>
      <c r="D370" s="1411"/>
      <c r="E370" s="1411" t="s">
        <v>146</v>
      </c>
      <c r="F370" s="1411">
        <v>2</v>
      </c>
      <c r="G370" s="1078">
        <f t="shared" ref="G370:BR370" si="197">G43+G45-G55-G56</f>
        <v>55.7</v>
      </c>
      <c r="H370" s="1078">
        <f t="shared" si="197"/>
        <v>51.87</v>
      </c>
      <c r="I370" s="1078">
        <f t="shared" si="197"/>
        <v>51.87</v>
      </c>
      <c r="J370" s="1078">
        <f t="shared" si="197"/>
        <v>52.852867860000003</v>
      </c>
      <c r="K370" s="1078">
        <f t="shared" si="197"/>
        <v>53.296949509999997</v>
      </c>
      <c r="L370" s="1078">
        <f t="shared" si="197"/>
        <v>53.75603057</v>
      </c>
      <c r="M370" s="1078">
        <f t="shared" si="197"/>
        <v>54.127449499999997</v>
      </c>
      <c r="N370" s="1078">
        <f t="shared" si="197"/>
        <v>54.37729624</v>
      </c>
      <c r="O370" s="1078">
        <f t="shared" si="197"/>
        <v>54.597106500000002</v>
      </c>
      <c r="P370" s="1078">
        <f t="shared" si="197"/>
        <v>54.796690419999997</v>
      </c>
      <c r="Q370" s="1078">
        <f t="shared" si="197"/>
        <v>54.984620450000001</v>
      </c>
      <c r="R370" s="1078">
        <f t="shared" si="197"/>
        <v>55.140003159999999</v>
      </c>
      <c r="S370" s="1078">
        <f t="shared" si="197"/>
        <v>55.258577449999997</v>
      </c>
      <c r="T370" s="1078">
        <f t="shared" si="197"/>
        <v>55.371272949999998</v>
      </c>
      <c r="U370" s="1078">
        <f t="shared" si="197"/>
        <v>55.481825690000001</v>
      </c>
      <c r="V370" s="1078">
        <f t="shared" si="197"/>
        <v>55.597302249999998</v>
      </c>
      <c r="W370" s="1078">
        <f t="shared" si="197"/>
        <v>55.714842660000002</v>
      </c>
      <c r="X370" s="1078">
        <f t="shared" si="197"/>
        <v>55.836311160000001</v>
      </c>
      <c r="Y370" s="1078">
        <f t="shared" si="197"/>
        <v>55.959589430000001</v>
      </c>
      <c r="Z370" s="1078">
        <f t="shared" si="197"/>
        <v>56.084234309999999</v>
      </c>
      <c r="AA370" s="1078">
        <f t="shared" si="197"/>
        <v>56.20913762</v>
      </c>
      <c r="AB370" s="1078">
        <f t="shared" si="197"/>
        <v>56.31421315</v>
      </c>
      <c r="AC370" s="1078">
        <f t="shared" si="197"/>
        <v>56.377782820999997</v>
      </c>
      <c r="AD370" s="1078">
        <f t="shared" si="197"/>
        <v>56.441352480999996</v>
      </c>
      <c r="AE370" s="1078">
        <f t="shared" si="197"/>
        <v>56.504922141999998</v>
      </c>
      <c r="AF370" s="1078">
        <f t="shared" si="197"/>
        <v>56.568491813000001</v>
      </c>
      <c r="AG370" s="1078">
        <f t="shared" si="197"/>
        <v>56.632061473999997</v>
      </c>
      <c r="AH370" s="1078">
        <f t="shared" si="197"/>
        <v>56.695631133999996</v>
      </c>
      <c r="AI370" s="1078">
        <f t="shared" si="197"/>
        <v>56.759200804999999</v>
      </c>
      <c r="AJ370" s="1078">
        <f t="shared" si="197"/>
        <v>56.822770466000001</v>
      </c>
      <c r="AK370" s="1078">
        <f t="shared" si="197"/>
        <v>56.886340126999997</v>
      </c>
      <c r="AL370" s="1078">
        <f t="shared" si="197"/>
        <v>56.949909796999997</v>
      </c>
      <c r="AM370" s="1078">
        <f t="shared" si="197"/>
        <v>57.013479457999999</v>
      </c>
      <c r="AN370" s="1078">
        <f t="shared" si="197"/>
        <v>57.077049129000002</v>
      </c>
      <c r="AO370" s="1078">
        <f t="shared" si="197"/>
        <v>57.140618789999998</v>
      </c>
      <c r="AP370" s="1078">
        <f t="shared" si="197"/>
        <v>57.204188449999997</v>
      </c>
      <c r="AQ370" s="1078">
        <f t="shared" si="197"/>
        <v>57.267758121</v>
      </c>
      <c r="AR370" s="1078">
        <f t="shared" si="197"/>
        <v>57.331327781999995</v>
      </c>
      <c r="AS370" s="1078">
        <f t="shared" si="197"/>
        <v>57.394897442999998</v>
      </c>
      <c r="AT370" s="1078">
        <f t="shared" si="197"/>
        <v>57.458467112999998</v>
      </c>
      <c r="AU370" s="1078">
        <f t="shared" si="197"/>
        <v>57.522036774</v>
      </c>
      <c r="AV370" s="1078">
        <f t="shared" si="197"/>
        <v>57.585606434999995</v>
      </c>
      <c r="AW370" s="1078">
        <f t="shared" si="197"/>
        <v>57.649176105000002</v>
      </c>
      <c r="AX370" s="1078">
        <f t="shared" si="197"/>
        <v>57.712745765999998</v>
      </c>
      <c r="AY370" s="1078">
        <f t="shared" si="197"/>
        <v>57.776315427</v>
      </c>
      <c r="AZ370" s="1078">
        <f t="shared" si="197"/>
        <v>57.839885097999996</v>
      </c>
      <c r="BA370" s="1078">
        <f t="shared" si="197"/>
        <v>57.903454757999995</v>
      </c>
      <c r="BB370" s="1078">
        <f t="shared" si="197"/>
        <v>57.967024428999999</v>
      </c>
      <c r="BC370" s="1078">
        <f t="shared" si="197"/>
        <v>58.030594090000001</v>
      </c>
      <c r="BD370" s="1078">
        <f t="shared" si="197"/>
        <v>58.094163750999996</v>
      </c>
      <c r="BE370" s="1078">
        <f t="shared" si="197"/>
        <v>58.157733420999996</v>
      </c>
      <c r="BF370" s="1078">
        <f t="shared" si="197"/>
        <v>58.221303081999999</v>
      </c>
      <c r="BG370" s="1078">
        <f t="shared" si="197"/>
        <v>58.284872743000001</v>
      </c>
      <c r="BH370" s="1078">
        <f t="shared" si="197"/>
        <v>58.348442413999997</v>
      </c>
      <c r="BI370" s="1078">
        <f t="shared" si="197"/>
        <v>58.412012073999996</v>
      </c>
      <c r="BJ370" s="1078">
        <f t="shared" si="197"/>
        <v>58.475581734999999</v>
      </c>
      <c r="BK370" s="1078">
        <f t="shared" si="197"/>
        <v>58.539151406000002</v>
      </c>
      <c r="BL370" s="1078">
        <f t="shared" si="197"/>
        <v>58.602721066000001</v>
      </c>
      <c r="BM370" s="1078">
        <f t="shared" si="197"/>
        <v>58.666290736999997</v>
      </c>
      <c r="BN370" s="1078">
        <f t="shared" si="197"/>
        <v>58.729860398</v>
      </c>
      <c r="BO370" s="1078">
        <f t="shared" si="197"/>
        <v>58.793430059000002</v>
      </c>
      <c r="BP370" s="1078">
        <f t="shared" si="197"/>
        <v>58.856999729000002</v>
      </c>
      <c r="BQ370" s="1078">
        <f t="shared" si="197"/>
        <v>58.920569389999997</v>
      </c>
      <c r="BR370" s="1078">
        <f t="shared" si="197"/>
        <v>58.984139051</v>
      </c>
      <c r="BS370" s="1078">
        <f t="shared" ref="BS370:CI370" si="198">BS43+BS45-BS55-BS56</f>
        <v>59.047708721999996</v>
      </c>
      <c r="BT370" s="1078">
        <f t="shared" si="198"/>
        <v>59.111278382000002</v>
      </c>
      <c r="BU370" s="1078">
        <f t="shared" si="198"/>
        <v>59.174848042999997</v>
      </c>
      <c r="BV370" s="1078">
        <f t="shared" si="198"/>
        <v>59.238417714000001</v>
      </c>
      <c r="BW370" s="1078">
        <f t="shared" si="198"/>
        <v>59.301987374999996</v>
      </c>
      <c r="BX370" s="1078">
        <f t="shared" si="198"/>
        <v>59.365557035000002</v>
      </c>
      <c r="BY370" s="1078">
        <f t="shared" si="198"/>
        <v>59.429126705999998</v>
      </c>
      <c r="BZ370" s="1078">
        <f t="shared" si="198"/>
        <v>59.492696367000001</v>
      </c>
      <c r="CA370" s="1078">
        <f t="shared" si="198"/>
        <v>59.556266037999997</v>
      </c>
      <c r="CB370" s="1078">
        <f t="shared" si="198"/>
        <v>59.619835697999996</v>
      </c>
      <c r="CC370" s="1078">
        <f t="shared" si="198"/>
        <v>59.683405358999998</v>
      </c>
      <c r="CD370" s="1078">
        <f t="shared" si="198"/>
        <v>59.746975030000002</v>
      </c>
      <c r="CE370" s="1078">
        <f t="shared" si="198"/>
        <v>59.81054469</v>
      </c>
      <c r="CF370" s="1078">
        <f t="shared" si="198"/>
        <v>59.874114350999996</v>
      </c>
      <c r="CG370" s="1078">
        <f t="shared" si="198"/>
        <v>59.937684021999992</v>
      </c>
      <c r="CH370" s="1078">
        <f t="shared" si="198"/>
        <v>60.001253683000002</v>
      </c>
      <c r="CI370" s="1079">
        <f t="shared" si="198"/>
        <v>60.064823343</v>
      </c>
    </row>
    <row r="371" spans="2:87">
      <c r="B371" s="1410"/>
      <c r="C371" s="1411" t="s">
        <v>153</v>
      </c>
      <c r="D371" s="1411"/>
      <c r="E371" s="1411" t="s">
        <v>146</v>
      </c>
      <c r="F371" s="1411">
        <v>2</v>
      </c>
      <c r="G371" s="1078">
        <f t="shared" ref="G371:BR371" si="199">G61</f>
        <v>72.400000000000006</v>
      </c>
      <c r="H371" s="1078">
        <f t="shared" si="199"/>
        <v>71.099999999999994</v>
      </c>
      <c r="I371" s="1078">
        <f t="shared" si="199"/>
        <v>69.400000000000006</v>
      </c>
      <c r="J371" s="1078">
        <f t="shared" si="199"/>
        <v>66.8</v>
      </c>
      <c r="K371" s="1078">
        <f t="shared" si="199"/>
        <v>64.099999999999994</v>
      </c>
      <c r="L371" s="1078">
        <f t="shared" si="199"/>
        <v>61.5</v>
      </c>
      <c r="M371" s="1078">
        <f t="shared" si="199"/>
        <v>59.5</v>
      </c>
      <c r="N371" s="1078">
        <f t="shared" si="199"/>
        <v>59.5</v>
      </c>
      <c r="O371" s="1078">
        <f t="shared" si="199"/>
        <v>59.5</v>
      </c>
      <c r="P371" s="1078">
        <f t="shared" si="199"/>
        <v>59.5</v>
      </c>
      <c r="Q371" s="1078">
        <f t="shared" si="199"/>
        <v>59.5</v>
      </c>
      <c r="R371" s="1078">
        <f t="shared" si="199"/>
        <v>59.5</v>
      </c>
      <c r="S371" s="1078">
        <f t="shared" si="199"/>
        <v>59.5</v>
      </c>
      <c r="T371" s="1078">
        <f t="shared" si="199"/>
        <v>59.5</v>
      </c>
      <c r="U371" s="1078">
        <f t="shared" si="199"/>
        <v>59.5</v>
      </c>
      <c r="V371" s="1078">
        <f t="shared" si="199"/>
        <v>59.5</v>
      </c>
      <c r="W371" s="1078">
        <f t="shared" si="199"/>
        <v>59.5</v>
      </c>
      <c r="X371" s="1078">
        <f t="shared" si="199"/>
        <v>59.5</v>
      </c>
      <c r="Y371" s="1078">
        <f t="shared" si="199"/>
        <v>59.5</v>
      </c>
      <c r="Z371" s="1078">
        <f t="shared" si="199"/>
        <v>59.5</v>
      </c>
      <c r="AA371" s="1078">
        <f t="shared" si="199"/>
        <v>59.5</v>
      </c>
      <c r="AB371" s="1078">
        <f t="shared" si="199"/>
        <v>59.5</v>
      </c>
      <c r="AC371" s="1078">
        <f t="shared" si="199"/>
        <v>59.5</v>
      </c>
      <c r="AD371" s="1078">
        <f t="shared" si="199"/>
        <v>59.5</v>
      </c>
      <c r="AE371" s="1078">
        <f t="shared" si="199"/>
        <v>59.5</v>
      </c>
      <c r="AF371" s="1078">
        <f t="shared" si="199"/>
        <v>59.5</v>
      </c>
      <c r="AG371" s="1078">
        <f t="shared" si="199"/>
        <v>59.5</v>
      </c>
      <c r="AH371" s="1078">
        <f t="shared" si="199"/>
        <v>59.5</v>
      </c>
      <c r="AI371" s="1078">
        <f t="shared" si="199"/>
        <v>59.5</v>
      </c>
      <c r="AJ371" s="1078">
        <f t="shared" si="199"/>
        <v>59.5</v>
      </c>
      <c r="AK371" s="1078">
        <f t="shared" si="199"/>
        <v>59.5</v>
      </c>
      <c r="AL371" s="1078">
        <f t="shared" si="199"/>
        <v>59.5</v>
      </c>
      <c r="AM371" s="1078">
        <f t="shared" si="199"/>
        <v>59.5</v>
      </c>
      <c r="AN371" s="1078">
        <f t="shared" si="199"/>
        <v>59.5</v>
      </c>
      <c r="AO371" s="1078">
        <f t="shared" si="199"/>
        <v>59.5</v>
      </c>
      <c r="AP371" s="1078">
        <f t="shared" si="199"/>
        <v>59.5</v>
      </c>
      <c r="AQ371" s="1078">
        <f t="shared" si="199"/>
        <v>59.5</v>
      </c>
      <c r="AR371" s="1078">
        <f t="shared" si="199"/>
        <v>59.5</v>
      </c>
      <c r="AS371" s="1078">
        <f t="shared" si="199"/>
        <v>59.5</v>
      </c>
      <c r="AT371" s="1078">
        <f t="shared" si="199"/>
        <v>59.5</v>
      </c>
      <c r="AU371" s="1078">
        <f t="shared" si="199"/>
        <v>59.5</v>
      </c>
      <c r="AV371" s="1078">
        <f t="shared" si="199"/>
        <v>59.5</v>
      </c>
      <c r="AW371" s="1078">
        <f t="shared" si="199"/>
        <v>59.5</v>
      </c>
      <c r="AX371" s="1078">
        <f t="shared" si="199"/>
        <v>59.5</v>
      </c>
      <c r="AY371" s="1078">
        <f t="shared" si="199"/>
        <v>59.5</v>
      </c>
      <c r="AZ371" s="1078">
        <f t="shared" si="199"/>
        <v>59.5</v>
      </c>
      <c r="BA371" s="1078">
        <f t="shared" si="199"/>
        <v>59.5</v>
      </c>
      <c r="BB371" s="1078">
        <f t="shared" si="199"/>
        <v>59.5</v>
      </c>
      <c r="BC371" s="1078">
        <f t="shared" si="199"/>
        <v>59.5</v>
      </c>
      <c r="BD371" s="1078">
        <f t="shared" si="199"/>
        <v>59.5</v>
      </c>
      <c r="BE371" s="1078">
        <f t="shared" si="199"/>
        <v>59.5</v>
      </c>
      <c r="BF371" s="1078">
        <f t="shared" si="199"/>
        <v>59.5</v>
      </c>
      <c r="BG371" s="1078">
        <f t="shared" si="199"/>
        <v>59.5</v>
      </c>
      <c r="BH371" s="1078">
        <f t="shared" si="199"/>
        <v>59.5</v>
      </c>
      <c r="BI371" s="1078">
        <f t="shared" si="199"/>
        <v>59.5</v>
      </c>
      <c r="BJ371" s="1078">
        <f t="shared" si="199"/>
        <v>59.5</v>
      </c>
      <c r="BK371" s="1078">
        <f t="shared" si="199"/>
        <v>59.5</v>
      </c>
      <c r="BL371" s="1078">
        <f t="shared" si="199"/>
        <v>59.5</v>
      </c>
      <c r="BM371" s="1078">
        <f t="shared" si="199"/>
        <v>59.5</v>
      </c>
      <c r="BN371" s="1078">
        <f t="shared" si="199"/>
        <v>59.5</v>
      </c>
      <c r="BO371" s="1078">
        <f t="shared" si="199"/>
        <v>59.5</v>
      </c>
      <c r="BP371" s="1078">
        <f t="shared" si="199"/>
        <v>59.5</v>
      </c>
      <c r="BQ371" s="1078">
        <f t="shared" si="199"/>
        <v>59.5</v>
      </c>
      <c r="BR371" s="1078">
        <f t="shared" si="199"/>
        <v>59.5</v>
      </c>
      <c r="BS371" s="1078">
        <f t="shared" ref="BS371:CI371" si="200">BS61</f>
        <v>59.5</v>
      </c>
      <c r="BT371" s="1078">
        <f t="shared" si="200"/>
        <v>59.5</v>
      </c>
      <c r="BU371" s="1078">
        <f t="shared" si="200"/>
        <v>59.5</v>
      </c>
      <c r="BV371" s="1078">
        <f t="shared" si="200"/>
        <v>59.5</v>
      </c>
      <c r="BW371" s="1078">
        <f t="shared" si="200"/>
        <v>59.5</v>
      </c>
      <c r="BX371" s="1078">
        <f t="shared" si="200"/>
        <v>59.5</v>
      </c>
      <c r="BY371" s="1078">
        <f t="shared" si="200"/>
        <v>59.5</v>
      </c>
      <c r="BZ371" s="1078">
        <f t="shared" si="200"/>
        <v>59.5</v>
      </c>
      <c r="CA371" s="1078">
        <f t="shared" si="200"/>
        <v>59.5</v>
      </c>
      <c r="CB371" s="1078">
        <f t="shared" si="200"/>
        <v>59.5</v>
      </c>
      <c r="CC371" s="1078">
        <f t="shared" si="200"/>
        <v>59.5</v>
      </c>
      <c r="CD371" s="1078">
        <f t="shared" si="200"/>
        <v>59.5</v>
      </c>
      <c r="CE371" s="1078">
        <f t="shared" si="200"/>
        <v>59.5</v>
      </c>
      <c r="CF371" s="1078">
        <f t="shared" si="200"/>
        <v>59.5</v>
      </c>
      <c r="CG371" s="1078">
        <f t="shared" si="200"/>
        <v>59.5</v>
      </c>
      <c r="CH371" s="1078">
        <f t="shared" si="200"/>
        <v>59.5</v>
      </c>
      <c r="CI371" s="1079">
        <f t="shared" si="200"/>
        <v>59.5</v>
      </c>
    </row>
    <row r="372" spans="2:87">
      <c r="B372" s="1410"/>
      <c r="C372" s="1411" t="s">
        <v>700</v>
      </c>
      <c r="D372" s="1411"/>
      <c r="E372" s="1411" t="s">
        <v>146</v>
      </c>
      <c r="F372" s="1411">
        <v>2</v>
      </c>
      <c r="G372" s="1078">
        <f t="shared" ref="G372:AL372" si="201">G85-SUM(G368:G371)</f>
        <v>2.1800000000000068</v>
      </c>
      <c r="H372" s="1078">
        <f t="shared" si="201"/>
        <v>2.1800000000000068</v>
      </c>
      <c r="I372" s="1078">
        <f t="shared" si="201"/>
        <v>2.1800000000000068</v>
      </c>
      <c r="J372" s="1078">
        <f t="shared" si="201"/>
        <v>2.1800000000000068</v>
      </c>
      <c r="K372" s="1078">
        <f t="shared" si="201"/>
        <v>2.1800000000000637</v>
      </c>
      <c r="L372" s="1078">
        <f t="shared" si="201"/>
        <v>2.1800000000000068</v>
      </c>
      <c r="M372" s="1078">
        <f t="shared" si="201"/>
        <v>2.1800000000000068</v>
      </c>
      <c r="N372" s="1078">
        <f t="shared" si="201"/>
        <v>2.1800000000000068</v>
      </c>
      <c r="O372" s="1078">
        <f t="shared" si="201"/>
        <v>2.1800000000000068</v>
      </c>
      <c r="P372" s="1078">
        <f t="shared" si="201"/>
        <v>2.1800000000000637</v>
      </c>
      <c r="Q372" s="1078">
        <f t="shared" si="201"/>
        <v>2.1800000000000637</v>
      </c>
      <c r="R372" s="1078">
        <f t="shared" si="201"/>
        <v>2.1800000000000068</v>
      </c>
      <c r="S372" s="1078">
        <f t="shared" si="201"/>
        <v>2.1800000000000068</v>
      </c>
      <c r="T372" s="1078">
        <f t="shared" si="201"/>
        <v>2.1800000000000068</v>
      </c>
      <c r="U372" s="1078">
        <f t="shared" si="201"/>
        <v>2.1800000000000637</v>
      </c>
      <c r="V372" s="1078">
        <f t="shared" si="201"/>
        <v>2.1800000000000637</v>
      </c>
      <c r="W372" s="1078">
        <f t="shared" si="201"/>
        <v>2.1800000000000068</v>
      </c>
      <c r="X372" s="1078">
        <f t="shared" si="201"/>
        <v>2.1800000000000068</v>
      </c>
      <c r="Y372" s="1078">
        <f t="shared" si="201"/>
        <v>2.1800000000000068</v>
      </c>
      <c r="Z372" s="1078">
        <f t="shared" si="201"/>
        <v>2.1800000000000068</v>
      </c>
      <c r="AA372" s="1078">
        <f t="shared" si="201"/>
        <v>2.1800000000000068</v>
      </c>
      <c r="AB372" s="1078">
        <f t="shared" si="201"/>
        <v>2.17999999999995</v>
      </c>
      <c r="AC372" s="1078">
        <f t="shared" si="201"/>
        <v>2.1800000000000637</v>
      </c>
      <c r="AD372" s="1078">
        <f t="shared" si="201"/>
        <v>2.17999999999995</v>
      </c>
      <c r="AE372" s="1078">
        <f t="shared" si="201"/>
        <v>2.1800000000000068</v>
      </c>
      <c r="AF372" s="1078">
        <f t="shared" si="201"/>
        <v>2.1800000000000068</v>
      </c>
      <c r="AG372" s="1078">
        <f t="shared" si="201"/>
        <v>2.1800000000000068</v>
      </c>
      <c r="AH372" s="1078">
        <f t="shared" si="201"/>
        <v>2.1800000000000637</v>
      </c>
      <c r="AI372" s="1078">
        <f t="shared" si="201"/>
        <v>2.1800000000000637</v>
      </c>
      <c r="AJ372" s="1078">
        <f t="shared" si="201"/>
        <v>2.1800000000000637</v>
      </c>
      <c r="AK372" s="1078">
        <f t="shared" si="201"/>
        <v>2.1800000000000637</v>
      </c>
      <c r="AL372" s="1078">
        <f t="shared" si="201"/>
        <v>2.1800000000000068</v>
      </c>
      <c r="AM372" s="1078">
        <f t="shared" ref="AM372:BR372" si="202">AM85-SUM(AM368:AM371)</f>
        <v>2.1800000000000068</v>
      </c>
      <c r="AN372" s="1078">
        <f t="shared" si="202"/>
        <v>2.1800000000000068</v>
      </c>
      <c r="AO372" s="1078">
        <f t="shared" si="202"/>
        <v>2.1800000000000068</v>
      </c>
      <c r="AP372" s="1078">
        <f t="shared" si="202"/>
        <v>2.1800000000000068</v>
      </c>
      <c r="AQ372" s="1078">
        <f t="shared" si="202"/>
        <v>2.1800000000000637</v>
      </c>
      <c r="AR372" s="1078">
        <f t="shared" si="202"/>
        <v>2.17999999999995</v>
      </c>
      <c r="AS372" s="1078">
        <f t="shared" si="202"/>
        <v>2.1800000000000068</v>
      </c>
      <c r="AT372" s="1078">
        <f t="shared" si="202"/>
        <v>2.1800000000000068</v>
      </c>
      <c r="AU372" s="1078">
        <f t="shared" si="202"/>
        <v>2.1800000000000068</v>
      </c>
      <c r="AV372" s="1078">
        <f t="shared" si="202"/>
        <v>2.1800000000000637</v>
      </c>
      <c r="AW372" s="1078">
        <f t="shared" si="202"/>
        <v>2.1800000000000068</v>
      </c>
      <c r="AX372" s="1078">
        <f t="shared" si="202"/>
        <v>2.1800000000000068</v>
      </c>
      <c r="AY372" s="1078">
        <f t="shared" si="202"/>
        <v>2.1800000000000068</v>
      </c>
      <c r="AZ372" s="1078">
        <f t="shared" si="202"/>
        <v>2.1800000000000637</v>
      </c>
      <c r="BA372" s="1078">
        <f t="shared" si="202"/>
        <v>2.1800000000000068</v>
      </c>
      <c r="BB372" s="1078">
        <f t="shared" si="202"/>
        <v>2.1800000000000068</v>
      </c>
      <c r="BC372" s="1078">
        <f t="shared" si="202"/>
        <v>2.1800000000000068</v>
      </c>
      <c r="BD372" s="1078">
        <f t="shared" si="202"/>
        <v>2.1800000000000637</v>
      </c>
      <c r="BE372" s="1078">
        <f t="shared" si="202"/>
        <v>2.1800000000000068</v>
      </c>
      <c r="BF372" s="1078">
        <f t="shared" si="202"/>
        <v>2.1800000000000068</v>
      </c>
      <c r="BG372" s="1078">
        <f t="shared" si="202"/>
        <v>2.1800000000000068</v>
      </c>
      <c r="BH372" s="1078">
        <f t="shared" si="202"/>
        <v>2.1800000000000068</v>
      </c>
      <c r="BI372" s="1078">
        <f t="shared" si="202"/>
        <v>2.1800000000000068</v>
      </c>
      <c r="BJ372" s="1078">
        <f t="shared" si="202"/>
        <v>2.1800000000000068</v>
      </c>
      <c r="BK372" s="1078">
        <f t="shared" si="202"/>
        <v>2.1800000000000637</v>
      </c>
      <c r="BL372" s="1078">
        <f t="shared" si="202"/>
        <v>2.1800000000000068</v>
      </c>
      <c r="BM372" s="1078">
        <f t="shared" si="202"/>
        <v>2.1800000000000068</v>
      </c>
      <c r="BN372" s="1078">
        <f t="shared" si="202"/>
        <v>2.1800000000000068</v>
      </c>
      <c r="BO372" s="1078">
        <f t="shared" si="202"/>
        <v>2.1800000000000068</v>
      </c>
      <c r="BP372" s="1078">
        <f t="shared" si="202"/>
        <v>2.1800000000000068</v>
      </c>
      <c r="BQ372" s="1078">
        <f t="shared" si="202"/>
        <v>2.1800000000000068</v>
      </c>
      <c r="BR372" s="1078">
        <f t="shared" si="202"/>
        <v>2.1800000000000068</v>
      </c>
      <c r="BS372" s="1078">
        <f t="shared" ref="BS372:CI372" si="203">BS85-SUM(BS368:BS371)</f>
        <v>2.1800000000000068</v>
      </c>
      <c r="BT372" s="1078">
        <f t="shared" si="203"/>
        <v>2.1800000000000637</v>
      </c>
      <c r="BU372" s="1078">
        <f t="shared" si="203"/>
        <v>2.1800000000000637</v>
      </c>
      <c r="BV372" s="1078">
        <f t="shared" si="203"/>
        <v>2.1800000000000068</v>
      </c>
      <c r="BW372" s="1078">
        <f t="shared" si="203"/>
        <v>2.1800000000000068</v>
      </c>
      <c r="BX372" s="1078">
        <f t="shared" si="203"/>
        <v>2.1800000000000068</v>
      </c>
      <c r="BY372" s="1078">
        <f t="shared" si="203"/>
        <v>2.1800000000000068</v>
      </c>
      <c r="BZ372" s="1078">
        <f t="shared" si="203"/>
        <v>2.1800000000000068</v>
      </c>
      <c r="CA372" s="1078">
        <f t="shared" si="203"/>
        <v>2.1800000000000068</v>
      </c>
      <c r="CB372" s="1078">
        <f t="shared" si="203"/>
        <v>2.1800000000000068</v>
      </c>
      <c r="CC372" s="1078">
        <f t="shared" si="203"/>
        <v>2.1800000000000068</v>
      </c>
      <c r="CD372" s="1078">
        <f t="shared" si="203"/>
        <v>2.1800000000000637</v>
      </c>
      <c r="CE372" s="1078">
        <f t="shared" si="203"/>
        <v>2.1800000000000637</v>
      </c>
      <c r="CF372" s="1078">
        <f t="shared" si="203"/>
        <v>2.1800000000000068</v>
      </c>
      <c r="CG372" s="1078">
        <f t="shared" si="203"/>
        <v>2.1800000000000637</v>
      </c>
      <c r="CH372" s="1078">
        <f t="shared" si="203"/>
        <v>2.1800000000000068</v>
      </c>
      <c r="CI372" s="1079">
        <f t="shared" si="203"/>
        <v>2.1800000000000068</v>
      </c>
    </row>
    <row r="373" spans="2:87">
      <c r="B373" s="1410"/>
      <c r="C373" s="1411" t="s">
        <v>701</v>
      </c>
      <c r="D373" s="1411"/>
      <c r="E373" s="1411" t="s">
        <v>146</v>
      </c>
      <c r="F373" s="1411">
        <v>2</v>
      </c>
      <c r="G373" s="1078">
        <f t="shared" ref="G373:BR373" si="204">G42</f>
        <v>268.40999999999997</v>
      </c>
      <c r="H373" s="1078">
        <f t="shared" si="204"/>
        <v>260.68000000000006</v>
      </c>
      <c r="I373" s="1078">
        <f t="shared" si="204"/>
        <v>255.96000000000006</v>
      </c>
      <c r="J373" s="1078">
        <f t="shared" si="204"/>
        <v>267.54999999999995</v>
      </c>
      <c r="K373" s="1078">
        <f t="shared" si="204"/>
        <v>267.26</v>
      </c>
      <c r="L373" s="1078">
        <f t="shared" si="204"/>
        <v>273.32000000000005</v>
      </c>
      <c r="M373" s="1078">
        <f t="shared" si="204"/>
        <v>268.57</v>
      </c>
      <c r="N373" s="1078">
        <f t="shared" si="204"/>
        <v>268.45999999999998</v>
      </c>
      <c r="O373" s="1078">
        <f t="shared" si="204"/>
        <v>268.35000000000008</v>
      </c>
      <c r="P373" s="1078">
        <f t="shared" si="204"/>
        <v>268.24000000000007</v>
      </c>
      <c r="Q373" s="1078">
        <f t="shared" si="204"/>
        <v>249.34999999999997</v>
      </c>
      <c r="R373" s="1078">
        <f t="shared" si="204"/>
        <v>245.56800000000004</v>
      </c>
      <c r="S373" s="1078">
        <f t="shared" si="204"/>
        <v>241.786</v>
      </c>
      <c r="T373" s="1078">
        <f t="shared" si="204"/>
        <v>238.01400000000007</v>
      </c>
      <c r="U373" s="1078">
        <f t="shared" si="204"/>
        <v>234.23200000000003</v>
      </c>
      <c r="V373" s="1078">
        <f t="shared" si="204"/>
        <v>230.45</v>
      </c>
      <c r="W373" s="1078">
        <f t="shared" si="204"/>
        <v>228.13799999999998</v>
      </c>
      <c r="X373" s="1078">
        <f t="shared" si="204"/>
        <v>225.82600000000008</v>
      </c>
      <c r="Y373" s="1078">
        <f t="shared" si="204"/>
        <v>223.51400000000007</v>
      </c>
      <c r="Z373" s="1078">
        <f t="shared" si="204"/>
        <v>222.20200000000006</v>
      </c>
      <c r="AA373" s="1078">
        <f t="shared" si="204"/>
        <v>218.89000000000004</v>
      </c>
      <c r="AB373" s="1078">
        <f t="shared" si="204"/>
        <v>218.74000000000007</v>
      </c>
      <c r="AC373" s="1078">
        <f t="shared" si="204"/>
        <v>218.60000000000008</v>
      </c>
      <c r="AD373" s="1078">
        <f t="shared" si="204"/>
        <v>218.45</v>
      </c>
      <c r="AE373" s="1078">
        <f t="shared" si="204"/>
        <v>218.31</v>
      </c>
      <c r="AF373" s="1078">
        <f t="shared" si="204"/>
        <v>218.16000000000003</v>
      </c>
      <c r="AG373" s="1078">
        <f t="shared" si="204"/>
        <v>218.05</v>
      </c>
      <c r="AH373" s="1078">
        <f t="shared" si="204"/>
        <v>217.94</v>
      </c>
      <c r="AI373" s="1078">
        <f t="shared" si="204"/>
        <v>217.82999999999998</v>
      </c>
      <c r="AJ373" s="1078">
        <f t="shared" si="204"/>
        <v>217.71999999999997</v>
      </c>
      <c r="AK373" s="1078">
        <f t="shared" si="204"/>
        <v>217.61000000000007</v>
      </c>
      <c r="AL373" s="1078">
        <f t="shared" si="204"/>
        <v>217.45999999999998</v>
      </c>
      <c r="AM373" s="1078">
        <f t="shared" si="204"/>
        <v>217.32</v>
      </c>
      <c r="AN373" s="1078">
        <f t="shared" si="204"/>
        <v>217.17000000000002</v>
      </c>
      <c r="AO373" s="1078">
        <f t="shared" si="204"/>
        <v>217.03000000000003</v>
      </c>
      <c r="AP373" s="1078">
        <f t="shared" si="204"/>
        <v>216.82</v>
      </c>
      <c r="AQ373" s="1078">
        <f t="shared" si="204"/>
        <v>216.77000000000004</v>
      </c>
      <c r="AR373" s="1078">
        <f t="shared" si="204"/>
        <v>216.66000000000003</v>
      </c>
      <c r="AS373" s="1078">
        <f t="shared" si="204"/>
        <v>216.55</v>
      </c>
      <c r="AT373" s="1078">
        <f t="shared" si="204"/>
        <v>216.44</v>
      </c>
      <c r="AU373" s="1078">
        <f t="shared" si="204"/>
        <v>216.32999999999998</v>
      </c>
      <c r="AV373" s="1078">
        <f t="shared" si="204"/>
        <v>216.18</v>
      </c>
      <c r="AW373" s="1078">
        <f t="shared" si="204"/>
        <v>216.04000000000002</v>
      </c>
      <c r="AX373" s="1078">
        <f t="shared" si="204"/>
        <v>215.89000000000004</v>
      </c>
      <c r="AY373" s="1078">
        <f t="shared" si="204"/>
        <v>215.75000000000006</v>
      </c>
      <c r="AZ373" s="1078">
        <f t="shared" si="204"/>
        <v>215.60000000000008</v>
      </c>
      <c r="BA373" s="1078">
        <f t="shared" si="204"/>
        <v>215.49000000000007</v>
      </c>
      <c r="BB373" s="1078">
        <f t="shared" si="204"/>
        <v>215.38000000000005</v>
      </c>
      <c r="BC373" s="1078">
        <f t="shared" si="204"/>
        <v>215.28000000000003</v>
      </c>
      <c r="BD373" s="1078">
        <f t="shared" si="204"/>
        <v>215.17000000000002</v>
      </c>
      <c r="BE373" s="1078">
        <f t="shared" si="204"/>
        <v>215.06</v>
      </c>
      <c r="BF373" s="1078">
        <f t="shared" si="204"/>
        <v>214.91000000000003</v>
      </c>
      <c r="BG373" s="1078">
        <f t="shared" si="204"/>
        <v>214.77000000000004</v>
      </c>
      <c r="BH373" s="1078">
        <f t="shared" si="204"/>
        <v>214.62000000000006</v>
      </c>
      <c r="BI373" s="1078">
        <f t="shared" si="204"/>
        <v>214.48000000000008</v>
      </c>
      <c r="BJ373" s="1078">
        <f t="shared" si="204"/>
        <v>214.32999999999998</v>
      </c>
      <c r="BK373" s="1078">
        <f t="shared" si="204"/>
        <v>215.18</v>
      </c>
      <c r="BL373" s="1078">
        <f t="shared" si="204"/>
        <v>214.04000000000002</v>
      </c>
      <c r="BM373" s="1078">
        <f t="shared" si="204"/>
        <v>213.89000000000001</v>
      </c>
      <c r="BN373" s="1078">
        <f t="shared" si="204"/>
        <v>213.75000000000003</v>
      </c>
      <c r="BO373" s="1078">
        <f t="shared" si="204"/>
        <v>213.60000000000005</v>
      </c>
      <c r="BP373" s="1078">
        <f t="shared" si="204"/>
        <v>213.49000000000004</v>
      </c>
      <c r="BQ373" s="1078">
        <f t="shared" si="204"/>
        <v>213.38000000000002</v>
      </c>
      <c r="BR373" s="1078">
        <f t="shared" si="204"/>
        <v>213.27</v>
      </c>
      <c r="BS373" s="1078">
        <f t="shared" ref="BS373:CI373" si="205">BS42</f>
        <v>213.16000000000005</v>
      </c>
      <c r="BT373" s="1078">
        <f t="shared" si="205"/>
        <v>213.05000000000004</v>
      </c>
      <c r="BU373" s="1078">
        <f t="shared" si="205"/>
        <v>212.9</v>
      </c>
      <c r="BV373" s="1078">
        <f t="shared" si="205"/>
        <v>212.76000000000002</v>
      </c>
      <c r="BW373" s="1078">
        <f t="shared" si="205"/>
        <v>212.61000000000004</v>
      </c>
      <c r="BX373" s="1078">
        <f t="shared" si="205"/>
        <v>212.47</v>
      </c>
      <c r="BY373" s="1078">
        <f t="shared" si="205"/>
        <v>212.32000000000002</v>
      </c>
      <c r="BZ373" s="1078">
        <f t="shared" si="205"/>
        <v>212.17000000000004</v>
      </c>
      <c r="CA373" s="1078">
        <f t="shared" si="205"/>
        <v>212.03</v>
      </c>
      <c r="CB373" s="1078">
        <f t="shared" si="205"/>
        <v>211.88000000000002</v>
      </c>
      <c r="CC373" s="1078">
        <f t="shared" si="205"/>
        <v>211.74000000000004</v>
      </c>
      <c r="CD373" s="1078">
        <f t="shared" si="205"/>
        <v>211.59</v>
      </c>
      <c r="CE373" s="1078">
        <f t="shared" si="205"/>
        <v>211.44000000000003</v>
      </c>
      <c r="CF373" s="1078">
        <f t="shared" si="205"/>
        <v>211.30000000000004</v>
      </c>
      <c r="CG373" s="1078">
        <f t="shared" si="205"/>
        <v>211.15</v>
      </c>
      <c r="CH373" s="1078">
        <f t="shared" si="205"/>
        <v>211.01000000000002</v>
      </c>
      <c r="CI373" s="1079">
        <f t="shared" si="205"/>
        <v>210.86000000000004</v>
      </c>
    </row>
    <row r="374" spans="2:87">
      <c r="B374" s="1410"/>
      <c r="C374" s="1411" t="s">
        <v>702</v>
      </c>
      <c r="D374" s="1411"/>
      <c r="E374" s="1411" t="s">
        <v>146</v>
      </c>
      <c r="F374" s="1411">
        <v>2</v>
      </c>
      <c r="G374" s="1078">
        <f t="shared" ref="G374:AL374" si="206">SUM(G368:G372)+G88</f>
        <v>320.13</v>
      </c>
      <c r="H374" s="1078">
        <f t="shared" si="206"/>
        <v>316.18</v>
      </c>
      <c r="I374" s="1078">
        <f t="shared" si="206"/>
        <v>344.58720830000004</v>
      </c>
      <c r="J374" s="1078">
        <f t="shared" si="206"/>
        <v>337.05043788</v>
      </c>
      <c r="K374" s="1078">
        <f t="shared" si="206"/>
        <v>328.11242136000004</v>
      </c>
      <c r="L374" s="1078">
        <f t="shared" si="206"/>
        <v>320.24332985000001</v>
      </c>
      <c r="M374" s="1078">
        <f t="shared" si="206"/>
        <v>319.02510453000002</v>
      </c>
      <c r="N374" s="1078">
        <f t="shared" si="206"/>
        <v>320.08134293000001</v>
      </c>
      <c r="O374" s="1078">
        <f t="shared" si="206"/>
        <v>321.24139693000001</v>
      </c>
      <c r="P374" s="1078">
        <f t="shared" si="206"/>
        <v>321.75337822000006</v>
      </c>
      <c r="Q374" s="1078">
        <f t="shared" si="206"/>
        <v>322.77021065000002</v>
      </c>
      <c r="R374" s="1078">
        <f t="shared" si="206"/>
        <v>324.17737075999997</v>
      </c>
      <c r="S374" s="1078">
        <f t="shared" si="206"/>
        <v>325.00225074999997</v>
      </c>
      <c r="T374" s="1078">
        <f t="shared" si="206"/>
        <v>325.59076045</v>
      </c>
      <c r="U374" s="1078">
        <f t="shared" si="206"/>
        <v>326.18852639000005</v>
      </c>
      <c r="V374" s="1078">
        <f t="shared" si="206"/>
        <v>327.52115755000005</v>
      </c>
      <c r="W374" s="1078">
        <f t="shared" si="206"/>
        <v>328.88792059999997</v>
      </c>
      <c r="X374" s="1078">
        <f t="shared" si="206"/>
        <v>329.02245849000002</v>
      </c>
      <c r="Y374" s="1078">
        <f t="shared" si="206"/>
        <v>329.97887032</v>
      </c>
      <c r="Z374" s="1078">
        <f t="shared" si="206"/>
        <v>330.60065171000002</v>
      </c>
      <c r="AA374" s="1078">
        <f t="shared" si="206"/>
        <v>332.42005387999995</v>
      </c>
      <c r="AB374" s="1078">
        <f t="shared" si="206"/>
        <v>332.24524356999996</v>
      </c>
      <c r="AC374" s="1078">
        <f t="shared" si="206"/>
        <v>333.44229471100005</v>
      </c>
      <c r="AD374" s="1078">
        <f t="shared" si="206"/>
        <v>334.32026507099999</v>
      </c>
      <c r="AE374" s="1078">
        <f t="shared" si="206"/>
        <v>334.89751881199999</v>
      </c>
      <c r="AF374" s="1078">
        <f t="shared" si="206"/>
        <v>335.29221055300002</v>
      </c>
      <c r="AG374" s="1078">
        <f t="shared" si="206"/>
        <v>336.54349693400002</v>
      </c>
      <c r="AH374" s="1078">
        <f t="shared" si="206"/>
        <v>336.79486945400004</v>
      </c>
      <c r="AI374" s="1078">
        <f t="shared" si="206"/>
        <v>337.78819609500005</v>
      </c>
      <c r="AJ374" s="1078">
        <f t="shared" si="206"/>
        <v>338.11350882600004</v>
      </c>
      <c r="AK374" s="1078">
        <f t="shared" si="206"/>
        <v>339.021267857</v>
      </c>
      <c r="AL374" s="1078">
        <f t="shared" si="206"/>
        <v>339.63294882700001</v>
      </c>
      <c r="AM374" s="1078">
        <f t="shared" ref="AM374:BR374" si="207">SUM(AM368:AM372)+AM88</f>
        <v>340.94815313800001</v>
      </c>
      <c r="AN374" s="1078">
        <f t="shared" si="207"/>
        <v>341.78669322900004</v>
      </c>
      <c r="AO374" s="1078">
        <f t="shared" si="207"/>
        <v>342.54871524000004</v>
      </c>
      <c r="AP374" s="1078">
        <f t="shared" si="207"/>
        <v>343.86411408999999</v>
      </c>
      <c r="AQ374" s="1078">
        <f t="shared" si="207"/>
        <v>344.242952441</v>
      </c>
      <c r="AR374" s="1078">
        <f t="shared" si="207"/>
        <v>344.44503986199999</v>
      </c>
      <c r="AS374" s="1078">
        <f t="shared" si="207"/>
        <v>346.50060794300003</v>
      </c>
      <c r="AT374" s="1078">
        <f t="shared" si="207"/>
        <v>346.75955080300002</v>
      </c>
      <c r="AU374" s="1078">
        <f t="shared" si="207"/>
        <v>348.84184668400002</v>
      </c>
      <c r="AV374" s="1078">
        <f t="shared" si="207"/>
        <v>349.40755926500003</v>
      </c>
      <c r="AW374" s="1078">
        <f t="shared" si="207"/>
        <v>349.87658197500002</v>
      </c>
      <c r="AX374" s="1078">
        <f t="shared" si="207"/>
        <v>350.82848591600003</v>
      </c>
      <c r="AY374" s="1078">
        <f t="shared" si="207"/>
        <v>351.55335066699996</v>
      </c>
      <c r="AZ374" s="1078">
        <f t="shared" si="207"/>
        <v>353.461083868</v>
      </c>
      <c r="BA374" s="1078">
        <f t="shared" si="207"/>
        <v>353.94167807800005</v>
      </c>
      <c r="BB374" s="1078">
        <f t="shared" si="207"/>
        <v>355.45529869899997</v>
      </c>
      <c r="BC374" s="1078">
        <f t="shared" si="207"/>
        <v>356.23167831000001</v>
      </c>
      <c r="BD374" s="1078">
        <f t="shared" si="207"/>
        <v>357.25106870100001</v>
      </c>
      <c r="BE374" s="1078">
        <f t="shared" si="207"/>
        <v>358.58354909100001</v>
      </c>
      <c r="BF374" s="1078">
        <f t="shared" si="207"/>
        <v>359.27876300200001</v>
      </c>
      <c r="BG374" s="1078">
        <f t="shared" si="207"/>
        <v>360.307137743</v>
      </c>
      <c r="BH374" s="1078">
        <f t="shared" si="207"/>
        <v>361.43822790399997</v>
      </c>
      <c r="BI374" s="1078">
        <f t="shared" si="207"/>
        <v>362.57237418400001</v>
      </c>
      <c r="BJ374" s="1078">
        <f t="shared" si="207"/>
        <v>363.23921687500001</v>
      </c>
      <c r="BK374" s="1078">
        <f t="shared" si="207"/>
        <v>364.20918560600001</v>
      </c>
      <c r="BL374" s="1078">
        <f t="shared" si="207"/>
        <v>365.28209589599999</v>
      </c>
      <c r="BM374" s="1078">
        <f t="shared" si="207"/>
        <v>366.33785021699998</v>
      </c>
      <c r="BN374" s="1078">
        <f t="shared" si="207"/>
        <v>367.57652744799998</v>
      </c>
      <c r="BO374" s="1078">
        <f t="shared" si="207"/>
        <v>368.018118039</v>
      </c>
      <c r="BP374" s="1078">
        <f t="shared" si="207"/>
        <v>368.91270158899999</v>
      </c>
      <c r="BQ374" s="1078">
        <f t="shared" si="207"/>
        <v>369.96035806999998</v>
      </c>
      <c r="BR374" s="1078">
        <f t="shared" si="207"/>
        <v>371.29081158100001</v>
      </c>
      <c r="BS374" s="1078">
        <f t="shared" ref="BS374:CI374" si="208">SUM(BS368:BS372)+BS88</f>
        <v>372.22431979200002</v>
      </c>
      <c r="BT374" s="1078">
        <f t="shared" si="208"/>
        <v>372.68060610200007</v>
      </c>
      <c r="BU374" s="1078">
        <f t="shared" si="208"/>
        <v>374.57992917300004</v>
      </c>
      <c r="BV374" s="1078">
        <f t="shared" si="208"/>
        <v>375.91219050400002</v>
      </c>
      <c r="BW374" s="1078">
        <f t="shared" si="208"/>
        <v>376.10720151499999</v>
      </c>
      <c r="BX374" s="1078">
        <f t="shared" si="208"/>
        <v>377.51540209499996</v>
      </c>
      <c r="BY374" s="1078">
        <f t="shared" si="208"/>
        <v>378.72651409599996</v>
      </c>
      <c r="BZ374" s="1078">
        <f t="shared" si="208"/>
        <v>379.58052849699999</v>
      </c>
      <c r="CA374" s="1078">
        <f t="shared" si="208"/>
        <v>381.52752667800002</v>
      </c>
      <c r="CB374" s="1078">
        <f t="shared" si="208"/>
        <v>382.10759046800001</v>
      </c>
      <c r="CC374" s="1078">
        <f t="shared" si="208"/>
        <v>383.68043989900002</v>
      </c>
      <c r="CD374" s="1078">
        <f t="shared" si="208"/>
        <v>384.63633785000002</v>
      </c>
      <c r="CE374" s="1078">
        <f t="shared" si="208"/>
        <v>385.44527614000009</v>
      </c>
      <c r="CF374" s="1078">
        <f t="shared" si="208"/>
        <v>386.55706481100003</v>
      </c>
      <c r="CG374" s="1078">
        <f t="shared" si="208"/>
        <v>388.56178605200006</v>
      </c>
      <c r="CH374" s="1078">
        <f t="shared" si="208"/>
        <v>389.43961394300004</v>
      </c>
      <c r="CI374" s="1079">
        <f t="shared" si="208"/>
        <v>391.12035801300004</v>
      </c>
    </row>
    <row r="375" spans="2:87">
      <c r="B375" s="1410"/>
      <c r="C375" s="1411"/>
      <c r="D375" s="1411"/>
      <c r="E375" s="1411"/>
      <c r="F375" s="1411"/>
      <c r="G375" s="1411"/>
      <c r="H375" s="1411"/>
      <c r="I375" s="1411"/>
      <c r="J375" s="1411"/>
      <c r="K375" s="1411"/>
      <c r="L375" s="1411"/>
      <c r="M375" s="1411"/>
      <c r="N375" s="1411"/>
      <c r="O375" s="1411"/>
      <c r="P375" s="1411"/>
      <c r="Q375" s="1411"/>
      <c r="R375" s="1411"/>
      <c r="S375" s="1411"/>
      <c r="T375" s="1411"/>
      <c r="U375" s="1411"/>
      <c r="V375" s="1411"/>
      <c r="W375" s="1411"/>
      <c r="X375" s="1411"/>
      <c r="Y375" s="1411"/>
      <c r="Z375" s="1411"/>
      <c r="AA375" s="1411"/>
      <c r="AB375" s="1411"/>
      <c r="AC375" s="1411"/>
      <c r="AD375" s="1411"/>
      <c r="AE375" s="1411"/>
      <c r="AF375" s="1411"/>
      <c r="AG375" s="1411"/>
      <c r="AH375" s="1411"/>
      <c r="AI375" s="1411"/>
      <c r="AJ375" s="1411"/>
      <c r="AK375" s="1411"/>
      <c r="AL375" s="1411"/>
      <c r="AM375" s="1411"/>
      <c r="AN375" s="1411"/>
      <c r="AO375" s="1411"/>
      <c r="AP375" s="1411"/>
      <c r="AQ375" s="1411"/>
      <c r="AR375" s="1411"/>
      <c r="AS375" s="1411"/>
      <c r="AT375" s="1411"/>
      <c r="AU375" s="1411"/>
      <c r="AV375" s="1411"/>
      <c r="AW375" s="1411"/>
      <c r="AX375" s="1411"/>
      <c r="AY375" s="1411"/>
      <c r="AZ375" s="1411"/>
      <c r="BA375" s="1411"/>
      <c r="BB375" s="1411"/>
      <c r="BC375" s="1411"/>
      <c r="BD375" s="1411"/>
      <c r="BE375" s="1411"/>
      <c r="BF375" s="1411"/>
      <c r="BG375" s="1411"/>
      <c r="BH375" s="1411"/>
      <c r="BI375" s="1411"/>
      <c r="BJ375" s="1411"/>
      <c r="BK375" s="1411"/>
      <c r="BL375" s="1411"/>
      <c r="BM375" s="1411"/>
      <c r="BN375" s="1411"/>
      <c r="BO375" s="1411"/>
      <c r="BP375" s="1411"/>
      <c r="BQ375" s="1411"/>
      <c r="BR375" s="1411"/>
      <c r="BS375" s="1411"/>
      <c r="BT375" s="1411"/>
      <c r="BU375" s="1411"/>
      <c r="BV375" s="1411"/>
      <c r="BW375" s="1411"/>
      <c r="BX375" s="1411"/>
      <c r="BY375" s="1411"/>
      <c r="BZ375" s="1411"/>
      <c r="CA375" s="1411"/>
      <c r="CB375" s="1411"/>
      <c r="CC375" s="1411"/>
      <c r="CD375" s="1411"/>
      <c r="CE375" s="1411"/>
      <c r="CF375" s="1411"/>
      <c r="CG375" s="1411"/>
      <c r="CH375" s="1411"/>
      <c r="CI375" s="1412"/>
    </row>
    <row r="376" spans="2:87">
      <c r="B376" s="1410" t="s">
        <v>703</v>
      </c>
      <c r="C376" s="1411"/>
      <c r="D376" s="1411"/>
      <c r="E376" s="1411"/>
      <c r="F376" s="1411"/>
      <c r="G376" s="1076" t="s">
        <v>119</v>
      </c>
      <c r="H376" s="1076" t="s">
        <v>120</v>
      </c>
      <c r="I376" s="1076" t="s">
        <v>121</v>
      </c>
      <c r="J376" s="1076" t="s">
        <v>122</v>
      </c>
      <c r="K376" s="1076" t="s">
        <v>123</v>
      </c>
      <c r="L376" s="1076" t="s">
        <v>124</v>
      </c>
      <c r="M376" s="1076" t="s">
        <v>125</v>
      </c>
      <c r="N376" s="1076" t="s">
        <v>126</v>
      </c>
      <c r="O376" s="1076" t="s">
        <v>127</v>
      </c>
      <c r="P376" s="1076" t="s">
        <v>128</v>
      </c>
      <c r="Q376" s="1076" t="s">
        <v>129</v>
      </c>
      <c r="R376" s="1076" t="s">
        <v>130</v>
      </c>
      <c r="S376" s="1076" t="s">
        <v>157</v>
      </c>
      <c r="T376" s="1076" t="s">
        <v>158</v>
      </c>
      <c r="U376" s="1076" t="s">
        <v>159</v>
      </c>
      <c r="V376" s="1076" t="s">
        <v>160</v>
      </c>
      <c r="W376" s="1076" t="s">
        <v>131</v>
      </c>
      <c r="X376" s="1076" t="s">
        <v>161</v>
      </c>
      <c r="Y376" s="1076" t="s">
        <v>162</v>
      </c>
      <c r="Z376" s="1076" t="s">
        <v>163</v>
      </c>
      <c r="AA376" s="1076" t="s">
        <v>164</v>
      </c>
      <c r="AB376" s="1076" t="s">
        <v>132</v>
      </c>
      <c r="AC376" s="1076" t="s">
        <v>165</v>
      </c>
      <c r="AD376" s="1076" t="s">
        <v>166</v>
      </c>
      <c r="AE376" s="1076" t="s">
        <v>167</v>
      </c>
      <c r="AF376" s="1076" t="s">
        <v>168</v>
      </c>
      <c r="AG376" s="1076" t="s">
        <v>133</v>
      </c>
      <c r="AH376" s="1076" t="s">
        <v>169</v>
      </c>
      <c r="AI376" s="1076" t="s">
        <v>170</v>
      </c>
      <c r="AJ376" s="1076" t="s">
        <v>171</v>
      </c>
      <c r="AK376" s="1076" t="s">
        <v>172</v>
      </c>
      <c r="AL376" s="1076" t="s">
        <v>134</v>
      </c>
      <c r="AM376" s="1076" t="s">
        <v>173</v>
      </c>
      <c r="AN376" s="1076" t="s">
        <v>174</v>
      </c>
      <c r="AO376" s="1076" t="s">
        <v>175</v>
      </c>
      <c r="AP376" s="1076" t="s">
        <v>176</v>
      </c>
      <c r="AQ376" s="1076" t="s">
        <v>135</v>
      </c>
      <c r="AR376" s="1076" t="s">
        <v>177</v>
      </c>
      <c r="AS376" s="1076" t="s">
        <v>178</v>
      </c>
      <c r="AT376" s="1076" t="s">
        <v>179</v>
      </c>
      <c r="AU376" s="1076" t="s">
        <v>180</v>
      </c>
      <c r="AV376" s="1076" t="s">
        <v>136</v>
      </c>
      <c r="AW376" s="1076" t="s">
        <v>181</v>
      </c>
      <c r="AX376" s="1076" t="s">
        <v>182</v>
      </c>
      <c r="AY376" s="1076" t="s">
        <v>183</v>
      </c>
      <c r="AZ376" s="1076" t="s">
        <v>184</v>
      </c>
      <c r="BA376" s="1076" t="s">
        <v>137</v>
      </c>
      <c r="BB376" s="1076" t="s">
        <v>185</v>
      </c>
      <c r="BC376" s="1076" t="s">
        <v>186</v>
      </c>
      <c r="BD376" s="1076" t="s">
        <v>187</v>
      </c>
      <c r="BE376" s="1076" t="s">
        <v>188</v>
      </c>
      <c r="BF376" s="1076" t="s">
        <v>138</v>
      </c>
      <c r="BG376" s="1076" t="s">
        <v>189</v>
      </c>
      <c r="BH376" s="1076" t="s">
        <v>190</v>
      </c>
      <c r="BI376" s="1076" t="s">
        <v>191</v>
      </c>
      <c r="BJ376" s="1076" t="s">
        <v>192</v>
      </c>
      <c r="BK376" s="1076" t="s">
        <v>139</v>
      </c>
      <c r="BL376" s="1076" t="s">
        <v>193</v>
      </c>
      <c r="BM376" s="1076" t="s">
        <v>194</v>
      </c>
      <c r="BN376" s="1076" t="s">
        <v>195</v>
      </c>
      <c r="BO376" s="1076" t="s">
        <v>196</v>
      </c>
      <c r="BP376" s="1076" t="s">
        <v>140</v>
      </c>
      <c r="BQ376" s="1076" t="s">
        <v>197</v>
      </c>
      <c r="BR376" s="1076" t="s">
        <v>198</v>
      </c>
      <c r="BS376" s="1076" t="s">
        <v>199</v>
      </c>
      <c r="BT376" s="1076" t="s">
        <v>200</v>
      </c>
      <c r="BU376" s="1076" t="s">
        <v>141</v>
      </c>
      <c r="BV376" s="1076" t="s">
        <v>201</v>
      </c>
      <c r="BW376" s="1076" t="s">
        <v>202</v>
      </c>
      <c r="BX376" s="1076" t="s">
        <v>203</v>
      </c>
      <c r="BY376" s="1076" t="s">
        <v>204</v>
      </c>
      <c r="BZ376" s="1076" t="s">
        <v>142</v>
      </c>
      <c r="CA376" s="1076" t="s">
        <v>205</v>
      </c>
      <c r="CB376" s="1076" t="s">
        <v>206</v>
      </c>
      <c r="CC376" s="1076" t="s">
        <v>207</v>
      </c>
      <c r="CD376" s="1076" t="s">
        <v>208</v>
      </c>
      <c r="CE376" s="1076" t="s">
        <v>143</v>
      </c>
      <c r="CF376" s="1076" t="s">
        <v>209</v>
      </c>
      <c r="CG376" s="1076" t="s">
        <v>210</v>
      </c>
      <c r="CH376" s="1076" t="s">
        <v>211</v>
      </c>
      <c r="CI376" s="1077" t="s">
        <v>212</v>
      </c>
    </row>
    <row r="377" spans="2:87">
      <c r="B377" s="1410"/>
      <c r="C377" s="1411" t="s">
        <v>697</v>
      </c>
      <c r="D377" s="1411"/>
      <c r="E377" s="1411" t="s">
        <v>146</v>
      </c>
      <c r="F377" s="1411">
        <v>2</v>
      </c>
      <c r="G377" s="1078">
        <f t="shared" ref="G377:BR378" si="209">G136-G147</f>
        <v>65.599999999999994</v>
      </c>
      <c r="H377" s="1078">
        <f t="shared" si="209"/>
        <v>68.56</v>
      </c>
      <c r="I377" s="1078">
        <f t="shared" si="209"/>
        <v>79.062404299999997</v>
      </c>
      <c r="J377" s="1078">
        <f t="shared" si="209"/>
        <v>79.468412519999987</v>
      </c>
      <c r="K377" s="1078">
        <f t="shared" si="209"/>
        <v>79.75483165</v>
      </c>
      <c r="L377" s="1078">
        <f t="shared" si="209"/>
        <v>79.856570180000006</v>
      </c>
      <c r="M377" s="1078">
        <f t="shared" si="209"/>
        <v>79.293497494418006</v>
      </c>
      <c r="N377" s="1078">
        <f t="shared" si="209"/>
        <v>88.461826150836018</v>
      </c>
      <c r="O377" s="1078">
        <f t="shared" si="209"/>
        <v>97.669088063253994</v>
      </c>
      <c r="P377" s="1078">
        <f t="shared" si="209"/>
        <v>106.92341115367203</v>
      </c>
      <c r="Q377" s="1078">
        <f t="shared" si="209"/>
        <v>116.18955704209</v>
      </c>
      <c r="R377" s="1078">
        <f t="shared" si="209"/>
        <v>125.39368903220284</v>
      </c>
      <c r="S377" s="1078">
        <f t="shared" si="209"/>
        <v>135.5729575523157</v>
      </c>
      <c r="T377" s="1078">
        <f t="shared" si="209"/>
        <v>144.73252481242849</v>
      </c>
      <c r="U377" s="1078">
        <f t="shared" si="209"/>
        <v>153.86501913254136</v>
      </c>
      <c r="V377" s="1078">
        <f t="shared" si="209"/>
        <v>161.98838510265418</v>
      </c>
      <c r="W377" s="1078">
        <f t="shared" si="209"/>
        <v>172.97464577213043</v>
      </c>
      <c r="X377" s="1078">
        <f t="shared" si="209"/>
        <v>172.1724953976067</v>
      </c>
      <c r="Y377" s="1078">
        <f t="shared" si="209"/>
        <v>171.35954412308294</v>
      </c>
      <c r="Z377" s="1078">
        <f t="shared" si="209"/>
        <v>170.53948526655918</v>
      </c>
      <c r="AA377" s="1078">
        <f t="shared" si="209"/>
        <v>169.71534147003547</v>
      </c>
      <c r="AB377" s="1078">
        <f t="shared" si="209"/>
        <v>169.66220050084888</v>
      </c>
      <c r="AC377" s="1078">
        <f t="shared" si="209"/>
        <v>169.60589394366232</v>
      </c>
      <c r="AD377" s="1078">
        <f t="shared" si="209"/>
        <v>169.55303797447579</v>
      </c>
      <c r="AE377" s="1078">
        <f t="shared" si="209"/>
        <v>169.49350290928925</v>
      </c>
      <c r="AF377" s="1078">
        <f t="shared" si="209"/>
        <v>169.43441388410261</v>
      </c>
      <c r="AG377" s="1078">
        <f t="shared" si="209"/>
        <v>169.4158430276054</v>
      </c>
      <c r="AH377" s="1078">
        <f t="shared" si="209"/>
        <v>169.40390088310818</v>
      </c>
      <c r="AI377" s="1078">
        <f t="shared" si="209"/>
        <v>169.39045998861087</v>
      </c>
      <c r="AJ377" s="1078">
        <f t="shared" si="209"/>
        <v>169.3755464401136</v>
      </c>
      <c r="AK377" s="1078">
        <f t="shared" si="209"/>
        <v>169.59492772999999</v>
      </c>
      <c r="AL377" s="1078">
        <f t="shared" si="209"/>
        <v>170.38303902999999</v>
      </c>
      <c r="AM377" s="1078">
        <f t="shared" si="209"/>
        <v>171.17467368000001</v>
      </c>
      <c r="AN377" s="1078">
        <f t="shared" si="209"/>
        <v>171.96964410000001</v>
      </c>
      <c r="AO377" s="1078">
        <f t="shared" si="209"/>
        <v>172.76809645</v>
      </c>
      <c r="AP377" s="1078">
        <f t="shared" si="209"/>
        <v>173.56992564000001</v>
      </c>
      <c r="AQ377" s="1078">
        <f t="shared" si="209"/>
        <v>174.37519431999999</v>
      </c>
      <c r="AR377" s="1078">
        <f t="shared" si="209"/>
        <v>175.18371207999999</v>
      </c>
      <c r="AS377" s="1078">
        <f t="shared" si="209"/>
        <v>175.9957105</v>
      </c>
      <c r="AT377" s="1078">
        <f t="shared" si="209"/>
        <v>176.81108369</v>
      </c>
      <c r="AU377" s="1078">
        <f t="shared" si="209"/>
        <v>177.62980991000001</v>
      </c>
      <c r="AV377" s="1078">
        <f t="shared" si="209"/>
        <v>178.45195282999998</v>
      </c>
      <c r="AW377" s="1078">
        <f t="shared" si="209"/>
        <v>179.27740587000002</v>
      </c>
      <c r="AX377" s="1078">
        <f t="shared" si="209"/>
        <v>180.10574015</v>
      </c>
      <c r="AY377" s="1078">
        <f t="shared" si="209"/>
        <v>180.93703524</v>
      </c>
      <c r="AZ377" s="1078">
        <f t="shared" si="209"/>
        <v>181.77119877000001</v>
      </c>
      <c r="BA377" s="1078">
        <f t="shared" si="209"/>
        <v>182.60822332000001</v>
      </c>
      <c r="BB377" s="1078">
        <f t="shared" si="209"/>
        <v>183.44827427000001</v>
      </c>
      <c r="BC377" s="1078">
        <f t="shared" si="209"/>
        <v>184.29108421999999</v>
      </c>
      <c r="BD377" s="1078">
        <f t="shared" si="209"/>
        <v>185.13690495</v>
      </c>
      <c r="BE377" s="1078">
        <f t="shared" si="209"/>
        <v>185.98581566999999</v>
      </c>
      <c r="BF377" s="1078">
        <f t="shared" si="209"/>
        <v>186.83745992000001</v>
      </c>
      <c r="BG377" s="1078">
        <f t="shared" si="209"/>
        <v>187.69226499999999</v>
      </c>
      <c r="BH377" s="1078">
        <f t="shared" si="209"/>
        <v>188.54978548999998</v>
      </c>
      <c r="BI377" s="1078">
        <f t="shared" si="209"/>
        <v>189.41036210999999</v>
      </c>
      <c r="BJ377" s="1078">
        <f t="shared" si="209"/>
        <v>190.27363514000001</v>
      </c>
      <c r="BK377" s="1078">
        <f t="shared" si="209"/>
        <v>191.14003419999997</v>
      </c>
      <c r="BL377" s="1078">
        <f t="shared" si="209"/>
        <v>192.00937483000001</v>
      </c>
      <c r="BM377" s="1078">
        <f t="shared" si="209"/>
        <v>192.88155947999999</v>
      </c>
      <c r="BN377" s="1078">
        <f t="shared" si="209"/>
        <v>193.75666705</v>
      </c>
      <c r="BO377" s="1078">
        <f t="shared" si="209"/>
        <v>194.63468798</v>
      </c>
      <c r="BP377" s="1078">
        <f t="shared" si="209"/>
        <v>195.51570185999998</v>
      </c>
      <c r="BQ377" s="1078">
        <f t="shared" si="209"/>
        <v>196.39978867999997</v>
      </c>
      <c r="BR377" s="1078">
        <f t="shared" si="209"/>
        <v>197.28667253</v>
      </c>
      <c r="BS377" s="1078">
        <f t="shared" ref="BS377:CI378" si="210">BS136-BS147</f>
        <v>198.17661107000001</v>
      </c>
      <c r="BT377" s="1078">
        <f t="shared" si="210"/>
        <v>199.06932771999999</v>
      </c>
      <c r="BU377" s="1078">
        <f t="shared" si="210"/>
        <v>199.96508112999999</v>
      </c>
      <c r="BV377" s="1078">
        <f t="shared" si="210"/>
        <v>200.86377278999998</v>
      </c>
      <c r="BW377" s="1078">
        <f t="shared" si="210"/>
        <v>201.76521413999998</v>
      </c>
      <c r="BX377" s="1078">
        <f t="shared" si="210"/>
        <v>202.66984506</v>
      </c>
      <c r="BY377" s="1078">
        <f t="shared" si="210"/>
        <v>203.57738738999998</v>
      </c>
      <c r="BZ377" s="1078">
        <f t="shared" si="210"/>
        <v>204.48783212999999</v>
      </c>
      <c r="CA377" s="1078">
        <f t="shared" si="210"/>
        <v>205.40126063999998</v>
      </c>
      <c r="CB377" s="1078">
        <f t="shared" si="210"/>
        <v>206.31775477000002</v>
      </c>
      <c r="CC377" s="1078">
        <f t="shared" si="210"/>
        <v>207.23703454</v>
      </c>
      <c r="CD377" s="1078">
        <f t="shared" si="210"/>
        <v>208.15936281999998</v>
      </c>
      <c r="CE377" s="1078">
        <f t="shared" si="210"/>
        <v>209.08473144999999</v>
      </c>
      <c r="CF377" s="1078">
        <f t="shared" si="210"/>
        <v>210.01295046000001</v>
      </c>
      <c r="CG377" s="1078">
        <f t="shared" si="210"/>
        <v>210.94410202999998</v>
      </c>
      <c r="CH377" s="1078">
        <f t="shared" si="210"/>
        <v>211.87836025999999</v>
      </c>
      <c r="CI377" s="1079">
        <f t="shared" si="210"/>
        <v>212.81553466999998</v>
      </c>
    </row>
    <row r="378" spans="2:87">
      <c r="B378" s="1410"/>
      <c r="C378" s="1411" t="s">
        <v>698</v>
      </c>
      <c r="D378" s="1411"/>
      <c r="E378" s="1411" t="s">
        <v>146</v>
      </c>
      <c r="F378" s="1411">
        <v>2</v>
      </c>
      <c r="G378" s="1078">
        <f t="shared" si="209"/>
        <v>116.96</v>
      </c>
      <c r="H378" s="1078">
        <f t="shared" si="209"/>
        <v>114.91</v>
      </c>
      <c r="I378" s="1078">
        <f t="shared" si="209"/>
        <v>130.914804</v>
      </c>
      <c r="J378" s="1078">
        <f t="shared" si="209"/>
        <v>124.79915750000001</v>
      </c>
      <c r="K378" s="1078">
        <f t="shared" si="209"/>
        <v>118.8706402</v>
      </c>
      <c r="L378" s="1078">
        <f t="shared" si="209"/>
        <v>113.12072909999999</v>
      </c>
      <c r="M378" s="1078">
        <f t="shared" si="209"/>
        <v>111.79299999999999</v>
      </c>
      <c r="N378" s="1078">
        <f t="shared" si="209"/>
        <v>100.93499999999999</v>
      </c>
      <c r="O378" s="1078">
        <f t="shared" si="209"/>
        <v>90.076999999999998</v>
      </c>
      <c r="P378" s="1078">
        <f t="shared" si="209"/>
        <v>79.218999999999994</v>
      </c>
      <c r="Q378" s="1078">
        <f t="shared" si="209"/>
        <v>68.361000000000004</v>
      </c>
      <c r="R378" s="1078">
        <f t="shared" si="209"/>
        <v>57.502999999999993</v>
      </c>
      <c r="S378" s="1078">
        <f t="shared" si="209"/>
        <v>46.644999999999989</v>
      </c>
      <c r="T378" s="1078">
        <f t="shared" si="209"/>
        <v>35.786999999999992</v>
      </c>
      <c r="U378" s="1078">
        <f t="shared" si="209"/>
        <v>24.928999999999988</v>
      </c>
      <c r="V378" s="1078">
        <f t="shared" si="209"/>
        <v>14.070999999999984</v>
      </c>
      <c r="W378" s="1078">
        <f t="shared" si="209"/>
        <v>2.289999999999992</v>
      </c>
      <c r="X378" s="1078">
        <f t="shared" si="209"/>
        <v>2.289999999999992</v>
      </c>
      <c r="Y378" s="1078">
        <f t="shared" si="209"/>
        <v>2.289999999999992</v>
      </c>
      <c r="Z378" s="1078">
        <f t="shared" si="209"/>
        <v>2.289999999999992</v>
      </c>
      <c r="AA378" s="1078">
        <f t="shared" si="209"/>
        <v>2.289999999999992</v>
      </c>
      <c r="AB378" s="1078">
        <f t="shared" si="209"/>
        <v>2.289999999999992</v>
      </c>
      <c r="AC378" s="1078">
        <f t="shared" si="209"/>
        <v>2.289999999999992</v>
      </c>
      <c r="AD378" s="1078">
        <f t="shared" si="209"/>
        <v>2.289999999999992</v>
      </c>
      <c r="AE378" s="1078">
        <f t="shared" si="209"/>
        <v>2.289999999999992</v>
      </c>
      <c r="AF378" s="1078">
        <f t="shared" si="209"/>
        <v>2.289999999999992</v>
      </c>
      <c r="AG378" s="1078">
        <f t="shared" si="209"/>
        <v>2.289999999999992</v>
      </c>
      <c r="AH378" s="1078">
        <f t="shared" si="209"/>
        <v>2.289999999999992</v>
      </c>
      <c r="AI378" s="1078">
        <f t="shared" si="209"/>
        <v>2.289999999999992</v>
      </c>
      <c r="AJ378" s="1078">
        <f t="shared" si="209"/>
        <v>2.289999999999992</v>
      </c>
      <c r="AK378" s="1078">
        <f t="shared" si="209"/>
        <v>2.289999999999992</v>
      </c>
      <c r="AL378" s="1078">
        <f t="shared" si="209"/>
        <v>2.289999999999992</v>
      </c>
      <c r="AM378" s="1078">
        <f t="shared" si="209"/>
        <v>2.289999999999992</v>
      </c>
      <c r="AN378" s="1078">
        <f t="shared" si="209"/>
        <v>2.289999999999992</v>
      </c>
      <c r="AO378" s="1078">
        <f t="shared" si="209"/>
        <v>2.289999999999992</v>
      </c>
      <c r="AP378" s="1078">
        <f t="shared" si="209"/>
        <v>2.289999999999992</v>
      </c>
      <c r="AQ378" s="1078">
        <f t="shared" si="209"/>
        <v>2.289999999999992</v>
      </c>
      <c r="AR378" s="1078">
        <f t="shared" si="209"/>
        <v>2.289999999999992</v>
      </c>
      <c r="AS378" s="1078">
        <f t="shared" si="209"/>
        <v>2.289999999999992</v>
      </c>
      <c r="AT378" s="1078">
        <f t="shared" si="209"/>
        <v>2.289999999999992</v>
      </c>
      <c r="AU378" s="1078">
        <f t="shared" si="209"/>
        <v>2.289999999999992</v>
      </c>
      <c r="AV378" s="1078">
        <f t="shared" si="209"/>
        <v>2.289999999999992</v>
      </c>
      <c r="AW378" s="1078">
        <f t="shared" si="209"/>
        <v>2.289999999999992</v>
      </c>
      <c r="AX378" s="1078">
        <f t="shared" si="209"/>
        <v>2.289999999999992</v>
      </c>
      <c r="AY378" s="1078">
        <f t="shared" si="209"/>
        <v>2.289999999999992</v>
      </c>
      <c r="AZ378" s="1078">
        <f t="shared" si="209"/>
        <v>2.289999999999992</v>
      </c>
      <c r="BA378" s="1078">
        <f t="shared" si="209"/>
        <v>2.289999999999992</v>
      </c>
      <c r="BB378" s="1078">
        <f t="shared" si="209"/>
        <v>2.289999999999992</v>
      </c>
      <c r="BC378" s="1078">
        <f t="shared" si="209"/>
        <v>2.289999999999992</v>
      </c>
      <c r="BD378" s="1078">
        <f t="shared" si="209"/>
        <v>2.289999999999992</v>
      </c>
      <c r="BE378" s="1078">
        <f t="shared" si="209"/>
        <v>2.289999999999992</v>
      </c>
      <c r="BF378" s="1078">
        <f t="shared" si="209"/>
        <v>2.289999999999992</v>
      </c>
      <c r="BG378" s="1078">
        <f t="shared" si="209"/>
        <v>2.289999999999992</v>
      </c>
      <c r="BH378" s="1078">
        <f t="shared" si="209"/>
        <v>2.289999999999992</v>
      </c>
      <c r="BI378" s="1078">
        <f t="shared" si="209"/>
        <v>2.289999999999992</v>
      </c>
      <c r="BJ378" s="1078">
        <f t="shared" si="209"/>
        <v>2.289999999999992</v>
      </c>
      <c r="BK378" s="1078">
        <f t="shared" si="209"/>
        <v>2.289999999999992</v>
      </c>
      <c r="BL378" s="1078">
        <f t="shared" si="209"/>
        <v>2.289999999999992</v>
      </c>
      <c r="BM378" s="1078">
        <f t="shared" si="209"/>
        <v>2.289999999999992</v>
      </c>
      <c r="BN378" s="1078">
        <f t="shared" si="209"/>
        <v>2.289999999999992</v>
      </c>
      <c r="BO378" s="1078">
        <f t="shared" si="209"/>
        <v>2.289999999999992</v>
      </c>
      <c r="BP378" s="1078">
        <f t="shared" si="209"/>
        <v>2.289999999999992</v>
      </c>
      <c r="BQ378" s="1078">
        <f t="shared" si="209"/>
        <v>2.289999999999992</v>
      </c>
      <c r="BR378" s="1078">
        <f t="shared" si="209"/>
        <v>2.289999999999992</v>
      </c>
      <c r="BS378" s="1078">
        <f t="shared" si="210"/>
        <v>2.289999999999992</v>
      </c>
      <c r="BT378" s="1078">
        <f t="shared" si="210"/>
        <v>2.289999999999992</v>
      </c>
      <c r="BU378" s="1078">
        <f t="shared" si="210"/>
        <v>2.289999999999992</v>
      </c>
      <c r="BV378" s="1078">
        <f t="shared" si="210"/>
        <v>2.289999999999992</v>
      </c>
      <c r="BW378" s="1078">
        <f t="shared" si="210"/>
        <v>2.289999999999992</v>
      </c>
      <c r="BX378" s="1078">
        <f t="shared" si="210"/>
        <v>2.289999999999992</v>
      </c>
      <c r="BY378" s="1078">
        <f t="shared" si="210"/>
        <v>2.289999999999992</v>
      </c>
      <c r="BZ378" s="1078">
        <f t="shared" si="210"/>
        <v>2.289999999999992</v>
      </c>
      <c r="CA378" s="1078">
        <f t="shared" si="210"/>
        <v>2.289999999999992</v>
      </c>
      <c r="CB378" s="1078">
        <f t="shared" si="210"/>
        <v>2.289999999999992</v>
      </c>
      <c r="CC378" s="1078">
        <f t="shared" si="210"/>
        <v>2.289999999999992</v>
      </c>
      <c r="CD378" s="1078">
        <f t="shared" si="210"/>
        <v>2.289999999999992</v>
      </c>
      <c r="CE378" s="1078">
        <f t="shared" si="210"/>
        <v>2.289999999999992</v>
      </c>
      <c r="CF378" s="1078">
        <f t="shared" si="210"/>
        <v>2.289999999999992</v>
      </c>
      <c r="CG378" s="1078">
        <f t="shared" si="210"/>
        <v>2.289999999999992</v>
      </c>
      <c r="CH378" s="1078">
        <f t="shared" si="210"/>
        <v>2.289999999999992</v>
      </c>
      <c r="CI378" s="1079">
        <f t="shared" si="210"/>
        <v>2.289999999999992</v>
      </c>
    </row>
    <row r="379" spans="2:87">
      <c r="B379" s="1410"/>
      <c r="C379" s="1411" t="s">
        <v>699</v>
      </c>
      <c r="D379" s="1411"/>
      <c r="E379" s="1411" t="s">
        <v>146</v>
      </c>
      <c r="F379" s="1411">
        <v>2</v>
      </c>
      <c r="G379" s="1078">
        <f t="shared" ref="G379:BR379" si="211">G133+G135-G145-G146</f>
        <v>55.7</v>
      </c>
      <c r="H379" s="1078">
        <f t="shared" si="211"/>
        <v>51.87</v>
      </c>
      <c r="I379" s="1078">
        <f t="shared" si="211"/>
        <v>51.87</v>
      </c>
      <c r="J379" s="1078">
        <f t="shared" si="211"/>
        <v>52.852867860000003</v>
      </c>
      <c r="K379" s="1078">
        <f t="shared" si="211"/>
        <v>53.296949509999997</v>
      </c>
      <c r="L379" s="1078">
        <f t="shared" si="211"/>
        <v>53.75603057</v>
      </c>
      <c r="M379" s="1078">
        <f t="shared" si="211"/>
        <v>53.303449499999999</v>
      </c>
      <c r="N379" s="1078">
        <f t="shared" si="211"/>
        <v>52.729296239999996</v>
      </c>
      <c r="O379" s="1078">
        <f t="shared" si="211"/>
        <v>52.125106500000001</v>
      </c>
      <c r="P379" s="1078">
        <f t="shared" si="211"/>
        <v>51.500690419999998</v>
      </c>
      <c r="Q379" s="1078">
        <f t="shared" si="211"/>
        <v>50.864620449999997</v>
      </c>
      <c r="R379" s="1078">
        <f t="shared" si="211"/>
        <v>50.46600316</v>
      </c>
      <c r="S379" s="1078">
        <f t="shared" si="211"/>
        <v>50.030577449999996</v>
      </c>
      <c r="T379" s="1078">
        <f t="shared" si="211"/>
        <v>49.589272950000002</v>
      </c>
      <c r="U379" s="1078">
        <f t="shared" si="211"/>
        <v>49.145825689999995</v>
      </c>
      <c r="V379" s="1078">
        <f t="shared" si="211"/>
        <v>48.707302249999998</v>
      </c>
      <c r="W379" s="1078">
        <f t="shared" si="211"/>
        <v>48.106842659999998</v>
      </c>
      <c r="X379" s="1078">
        <f t="shared" si="211"/>
        <v>47.510311160000001</v>
      </c>
      <c r="Y379" s="1078">
        <f t="shared" si="211"/>
        <v>46.915589429999997</v>
      </c>
      <c r="Z379" s="1078">
        <f t="shared" si="211"/>
        <v>46.322234309999999</v>
      </c>
      <c r="AA379" s="1078">
        <f t="shared" si="211"/>
        <v>45.729137619999996</v>
      </c>
      <c r="AB379" s="1078">
        <f t="shared" si="211"/>
        <v>45.834213149999997</v>
      </c>
      <c r="AC379" s="1078">
        <f t="shared" si="211"/>
        <v>45.897782821</v>
      </c>
      <c r="AD379" s="1078">
        <f t="shared" si="211"/>
        <v>45.961352480999999</v>
      </c>
      <c r="AE379" s="1078">
        <f t="shared" si="211"/>
        <v>46.024922142000001</v>
      </c>
      <c r="AF379" s="1078">
        <f t="shared" si="211"/>
        <v>46.088491812999997</v>
      </c>
      <c r="AG379" s="1078">
        <f t="shared" si="211"/>
        <v>46.152061474</v>
      </c>
      <c r="AH379" s="1078">
        <f t="shared" si="211"/>
        <v>46.215631133999999</v>
      </c>
      <c r="AI379" s="1078">
        <f t="shared" si="211"/>
        <v>46.279200804999995</v>
      </c>
      <c r="AJ379" s="1078">
        <f t="shared" si="211"/>
        <v>46.342770465999997</v>
      </c>
      <c r="AK379" s="1078">
        <f t="shared" si="211"/>
        <v>46.406340127</v>
      </c>
      <c r="AL379" s="1078">
        <f t="shared" si="211"/>
        <v>46.469909797</v>
      </c>
      <c r="AM379" s="1078">
        <f t="shared" si="211"/>
        <v>46.533479457999995</v>
      </c>
      <c r="AN379" s="1078">
        <f t="shared" si="211"/>
        <v>46.597049129000006</v>
      </c>
      <c r="AO379" s="1078">
        <f t="shared" si="211"/>
        <v>46.660618790000001</v>
      </c>
      <c r="AP379" s="1078">
        <f t="shared" si="211"/>
        <v>46.72418845</v>
      </c>
      <c r="AQ379" s="1078">
        <f t="shared" si="211"/>
        <v>46.787758120999996</v>
      </c>
      <c r="AR379" s="1078">
        <f t="shared" si="211"/>
        <v>46.851327781999991</v>
      </c>
      <c r="AS379" s="1078">
        <f t="shared" si="211"/>
        <v>46.914897443000001</v>
      </c>
      <c r="AT379" s="1078">
        <f t="shared" si="211"/>
        <v>46.978467113000001</v>
      </c>
      <c r="AU379" s="1078">
        <f t="shared" si="211"/>
        <v>47.042036773999996</v>
      </c>
      <c r="AV379" s="1078">
        <f t="shared" si="211"/>
        <v>47.105606434999991</v>
      </c>
      <c r="AW379" s="1078">
        <f t="shared" si="211"/>
        <v>47.169176104999998</v>
      </c>
      <c r="AX379" s="1078">
        <f t="shared" si="211"/>
        <v>47.232745766000001</v>
      </c>
      <c r="AY379" s="1078">
        <f t="shared" si="211"/>
        <v>47.296315426999996</v>
      </c>
      <c r="AZ379" s="1078">
        <f t="shared" si="211"/>
        <v>47.359885097999999</v>
      </c>
      <c r="BA379" s="1078">
        <f t="shared" si="211"/>
        <v>47.423454757999998</v>
      </c>
      <c r="BB379" s="1078">
        <f t="shared" si="211"/>
        <v>47.487024429000002</v>
      </c>
      <c r="BC379" s="1078">
        <f t="shared" si="211"/>
        <v>47.550594089999997</v>
      </c>
      <c r="BD379" s="1078">
        <f t="shared" si="211"/>
        <v>47.614163751</v>
      </c>
      <c r="BE379" s="1078">
        <f t="shared" si="211"/>
        <v>47.677733420999992</v>
      </c>
      <c r="BF379" s="1078">
        <f t="shared" si="211"/>
        <v>47.741303082000002</v>
      </c>
      <c r="BG379" s="1078">
        <f t="shared" si="211"/>
        <v>47.804872742999997</v>
      </c>
      <c r="BH379" s="1078">
        <f t="shared" si="211"/>
        <v>47.868442414</v>
      </c>
      <c r="BI379" s="1078">
        <f t="shared" si="211"/>
        <v>47.932012073999999</v>
      </c>
      <c r="BJ379" s="1078">
        <f t="shared" si="211"/>
        <v>47.995581734999995</v>
      </c>
      <c r="BK379" s="1078">
        <f t="shared" si="211"/>
        <v>48.059151406000005</v>
      </c>
      <c r="BL379" s="1078">
        <f t="shared" si="211"/>
        <v>48.122721065999997</v>
      </c>
      <c r="BM379" s="1078">
        <f t="shared" si="211"/>
        <v>48.186290737</v>
      </c>
      <c r="BN379" s="1078">
        <f t="shared" si="211"/>
        <v>48.249860397999996</v>
      </c>
      <c r="BO379" s="1078">
        <f t="shared" si="211"/>
        <v>48.313430059000005</v>
      </c>
      <c r="BP379" s="1078">
        <f t="shared" si="211"/>
        <v>48.376999728999998</v>
      </c>
      <c r="BQ379" s="1078">
        <f t="shared" si="211"/>
        <v>48.44056939</v>
      </c>
      <c r="BR379" s="1078">
        <f t="shared" si="211"/>
        <v>48.504139050999996</v>
      </c>
      <c r="BS379" s="1078">
        <f t="shared" ref="BS379:CI379" si="212">BS133+BS135-BS145-BS146</f>
        <v>48.567708721999999</v>
      </c>
      <c r="BT379" s="1078">
        <f t="shared" si="212"/>
        <v>48.631278381999998</v>
      </c>
      <c r="BU379" s="1078">
        <f t="shared" si="212"/>
        <v>48.694848043</v>
      </c>
      <c r="BV379" s="1078">
        <f t="shared" si="212"/>
        <v>48.758417713999997</v>
      </c>
      <c r="BW379" s="1078">
        <f t="shared" si="212"/>
        <v>48.821987374999999</v>
      </c>
      <c r="BX379" s="1078">
        <f t="shared" si="212"/>
        <v>48.885557034999998</v>
      </c>
      <c r="BY379" s="1078">
        <f t="shared" si="212"/>
        <v>48.949126706000001</v>
      </c>
      <c r="BZ379" s="1078">
        <f t="shared" si="212"/>
        <v>49.012696366999997</v>
      </c>
      <c r="CA379" s="1078">
        <f t="shared" si="212"/>
        <v>49.076266038</v>
      </c>
      <c r="CB379" s="1078">
        <f t="shared" si="212"/>
        <v>49.139835697999992</v>
      </c>
      <c r="CC379" s="1078">
        <f t="shared" si="212"/>
        <v>49.203405359000001</v>
      </c>
      <c r="CD379" s="1078">
        <f t="shared" si="212"/>
        <v>49.266975029999998</v>
      </c>
      <c r="CE379" s="1078">
        <f t="shared" si="212"/>
        <v>49.330544689999996</v>
      </c>
      <c r="CF379" s="1078">
        <f t="shared" si="212"/>
        <v>49.394114350999992</v>
      </c>
      <c r="CG379" s="1078">
        <f t="shared" si="212"/>
        <v>49.457684021999995</v>
      </c>
      <c r="CH379" s="1078">
        <f t="shared" si="212"/>
        <v>49.521253683000005</v>
      </c>
      <c r="CI379" s="1079">
        <f t="shared" si="212"/>
        <v>49.584823342999996</v>
      </c>
    </row>
    <row r="380" spans="2:87">
      <c r="B380" s="1410"/>
      <c r="C380" s="1411" t="s">
        <v>153</v>
      </c>
      <c r="D380" s="1411"/>
      <c r="E380" s="1411" t="s">
        <v>146</v>
      </c>
      <c r="F380" s="1411">
        <v>2</v>
      </c>
      <c r="G380" s="1078">
        <f t="shared" ref="G380:BR380" si="213">G151</f>
        <v>72.400000000000006</v>
      </c>
      <c r="H380" s="1078">
        <f t="shared" si="213"/>
        <v>71.099999999999994</v>
      </c>
      <c r="I380" s="1078">
        <f t="shared" si="213"/>
        <v>69.400000000000006</v>
      </c>
      <c r="J380" s="1078">
        <f t="shared" si="213"/>
        <v>66.8</v>
      </c>
      <c r="K380" s="1078">
        <f t="shared" si="213"/>
        <v>64.099999999999994</v>
      </c>
      <c r="L380" s="1078">
        <f t="shared" si="213"/>
        <v>61.5</v>
      </c>
      <c r="M380" s="1078">
        <f t="shared" si="213"/>
        <v>58.524000000000001</v>
      </c>
      <c r="N380" s="1078">
        <f t="shared" si="213"/>
        <v>57.548000000000002</v>
      </c>
      <c r="O380" s="1078">
        <f t="shared" si="213"/>
        <v>56.572000000000003</v>
      </c>
      <c r="P380" s="1078">
        <f t="shared" si="213"/>
        <v>55.596000000000004</v>
      </c>
      <c r="Q380" s="1078">
        <f t="shared" si="213"/>
        <v>54.56</v>
      </c>
      <c r="R380" s="1078">
        <f t="shared" si="213"/>
        <v>53.13000000000001</v>
      </c>
      <c r="S380" s="1078">
        <f t="shared" si="213"/>
        <v>51.710000000000008</v>
      </c>
      <c r="T380" s="1078">
        <f t="shared" si="213"/>
        <v>50.27</v>
      </c>
      <c r="U380" s="1078">
        <f t="shared" si="213"/>
        <v>48.850000000000009</v>
      </c>
      <c r="V380" s="1078">
        <f t="shared" si="213"/>
        <v>47.42</v>
      </c>
      <c r="W380" s="1078">
        <f t="shared" si="213"/>
        <v>46.67</v>
      </c>
      <c r="X380" s="1078">
        <f t="shared" si="213"/>
        <v>45.92</v>
      </c>
      <c r="Y380" s="1078">
        <f t="shared" si="213"/>
        <v>45.160000000000004</v>
      </c>
      <c r="Z380" s="1078">
        <f t="shared" si="213"/>
        <v>44.410000000000004</v>
      </c>
      <c r="AA380" s="1078">
        <f t="shared" si="213"/>
        <v>43.52</v>
      </c>
      <c r="AB380" s="1078">
        <f t="shared" si="213"/>
        <v>42.95</v>
      </c>
      <c r="AC380" s="1078">
        <f t="shared" si="213"/>
        <v>42.460000000000008</v>
      </c>
      <c r="AD380" s="1078">
        <f t="shared" si="213"/>
        <v>41.820000000000007</v>
      </c>
      <c r="AE380" s="1078">
        <f t="shared" si="213"/>
        <v>41.39</v>
      </c>
      <c r="AF380" s="1078">
        <f t="shared" si="213"/>
        <v>40.750000000000007</v>
      </c>
      <c r="AG380" s="1078">
        <f t="shared" si="213"/>
        <v>39.980000000000004</v>
      </c>
      <c r="AH380" s="1078">
        <f t="shared" si="213"/>
        <v>39.21</v>
      </c>
      <c r="AI380" s="1078">
        <f t="shared" si="213"/>
        <v>38.440000000000005</v>
      </c>
      <c r="AJ380" s="1078">
        <f t="shared" si="213"/>
        <v>37.67</v>
      </c>
      <c r="AK380" s="1078">
        <f t="shared" si="213"/>
        <v>36.800000000000004</v>
      </c>
      <c r="AL380" s="1078">
        <f t="shared" si="213"/>
        <v>36.800000000000004</v>
      </c>
      <c r="AM380" s="1078">
        <f t="shared" si="213"/>
        <v>36.800000000000004</v>
      </c>
      <c r="AN380" s="1078">
        <f t="shared" si="213"/>
        <v>36.800000000000004</v>
      </c>
      <c r="AO380" s="1078">
        <f t="shared" si="213"/>
        <v>36.800000000000004</v>
      </c>
      <c r="AP380" s="1078">
        <f t="shared" si="213"/>
        <v>36.800000000000004</v>
      </c>
      <c r="AQ380" s="1078">
        <f t="shared" si="213"/>
        <v>36.800000000000004</v>
      </c>
      <c r="AR380" s="1078">
        <f t="shared" si="213"/>
        <v>36.800000000000004</v>
      </c>
      <c r="AS380" s="1078">
        <f t="shared" si="213"/>
        <v>36.800000000000004</v>
      </c>
      <c r="AT380" s="1078">
        <f t="shared" si="213"/>
        <v>36.800000000000004</v>
      </c>
      <c r="AU380" s="1078">
        <f t="shared" si="213"/>
        <v>36.800000000000004</v>
      </c>
      <c r="AV380" s="1078">
        <f t="shared" si="213"/>
        <v>36.800000000000004</v>
      </c>
      <c r="AW380" s="1078">
        <f t="shared" si="213"/>
        <v>36.800000000000004</v>
      </c>
      <c r="AX380" s="1078">
        <f t="shared" si="213"/>
        <v>36.800000000000004</v>
      </c>
      <c r="AY380" s="1078">
        <f t="shared" si="213"/>
        <v>36.800000000000004</v>
      </c>
      <c r="AZ380" s="1078">
        <f t="shared" si="213"/>
        <v>36.800000000000004</v>
      </c>
      <c r="BA380" s="1078">
        <f t="shared" si="213"/>
        <v>36.800000000000004</v>
      </c>
      <c r="BB380" s="1078">
        <f t="shared" si="213"/>
        <v>36.800000000000004</v>
      </c>
      <c r="BC380" s="1078">
        <f t="shared" si="213"/>
        <v>36.800000000000004</v>
      </c>
      <c r="BD380" s="1078">
        <f t="shared" si="213"/>
        <v>36.800000000000004</v>
      </c>
      <c r="BE380" s="1078">
        <f t="shared" si="213"/>
        <v>36.800000000000004</v>
      </c>
      <c r="BF380" s="1078">
        <f t="shared" si="213"/>
        <v>36.800000000000004</v>
      </c>
      <c r="BG380" s="1078">
        <f t="shared" si="213"/>
        <v>36.800000000000004</v>
      </c>
      <c r="BH380" s="1078">
        <f t="shared" si="213"/>
        <v>36.800000000000004</v>
      </c>
      <c r="BI380" s="1078">
        <f t="shared" si="213"/>
        <v>36.800000000000004</v>
      </c>
      <c r="BJ380" s="1078">
        <f t="shared" si="213"/>
        <v>36.800000000000004</v>
      </c>
      <c r="BK380" s="1078">
        <f t="shared" si="213"/>
        <v>36.800000000000004</v>
      </c>
      <c r="BL380" s="1078">
        <f t="shared" si="213"/>
        <v>36.800000000000004</v>
      </c>
      <c r="BM380" s="1078">
        <f t="shared" si="213"/>
        <v>36.800000000000004</v>
      </c>
      <c r="BN380" s="1078">
        <f t="shared" si="213"/>
        <v>36.800000000000004</v>
      </c>
      <c r="BO380" s="1078">
        <f t="shared" si="213"/>
        <v>36.800000000000004</v>
      </c>
      <c r="BP380" s="1078">
        <f t="shared" si="213"/>
        <v>36.800000000000004</v>
      </c>
      <c r="BQ380" s="1078">
        <f t="shared" si="213"/>
        <v>36.800000000000004</v>
      </c>
      <c r="BR380" s="1078">
        <f t="shared" si="213"/>
        <v>36.800000000000004</v>
      </c>
      <c r="BS380" s="1078">
        <f t="shared" ref="BS380:CI380" si="214">BS151</f>
        <v>36.800000000000004</v>
      </c>
      <c r="BT380" s="1078">
        <f t="shared" si="214"/>
        <v>36.800000000000004</v>
      </c>
      <c r="BU380" s="1078">
        <f t="shared" si="214"/>
        <v>36.800000000000004</v>
      </c>
      <c r="BV380" s="1078">
        <f t="shared" si="214"/>
        <v>36.800000000000004</v>
      </c>
      <c r="BW380" s="1078">
        <f t="shared" si="214"/>
        <v>36.800000000000004</v>
      </c>
      <c r="BX380" s="1078">
        <f t="shared" si="214"/>
        <v>36.800000000000004</v>
      </c>
      <c r="BY380" s="1078">
        <f t="shared" si="214"/>
        <v>36.800000000000004</v>
      </c>
      <c r="BZ380" s="1078">
        <f t="shared" si="214"/>
        <v>36.800000000000004</v>
      </c>
      <c r="CA380" s="1078">
        <f t="shared" si="214"/>
        <v>36.800000000000004</v>
      </c>
      <c r="CB380" s="1078">
        <f t="shared" si="214"/>
        <v>36.800000000000004</v>
      </c>
      <c r="CC380" s="1078">
        <f t="shared" si="214"/>
        <v>36.800000000000004</v>
      </c>
      <c r="CD380" s="1078">
        <f t="shared" si="214"/>
        <v>36.800000000000004</v>
      </c>
      <c r="CE380" s="1078">
        <f t="shared" si="214"/>
        <v>36.800000000000004</v>
      </c>
      <c r="CF380" s="1078">
        <f t="shared" si="214"/>
        <v>36.800000000000004</v>
      </c>
      <c r="CG380" s="1078">
        <f t="shared" si="214"/>
        <v>36.800000000000004</v>
      </c>
      <c r="CH380" s="1078">
        <f t="shared" si="214"/>
        <v>36.800000000000004</v>
      </c>
      <c r="CI380" s="1079">
        <f t="shared" si="214"/>
        <v>36.800000000000004</v>
      </c>
    </row>
    <row r="381" spans="2:87">
      <c r="B381" s="1410"/>
      <c r="C381" s="1411" t="s">
        <v>700</v>
      </c>
      <c r="D381" s="1411"/>
      <c r="E381" s="1411" t="s">
        <v>146</v>
      </c>
      <c r="F381" s="1411">
        <v>2</v>
      </c>
      <c r="G381" s="1078">
        <f t="shared" ref="G381:AL381" si="215">G175-SUM(G377:G380)</f>
        <v>2.1800000000000068</v>
      </c>
      <c r="H381" s="1078">
        <f t="shared" si="215"/>
        <v>2.1800000000000068</v>
      </c>
      <c r="I381" s="1078">
        <f t="shared" si="215"/>
        <v>2.1800000000000068</v>
      </c>
      <c r="J381" s="1078">
        <f t="shared" si="215"/>
        <v>2.1800000000000068</v>
      </c>
      <c r="K381" s="1078">
        <f t="shared" si="215"/>
        <v>2.1800000000000637</v>
      </c>
      <c r="L381" s="1078">
        <f t="shared" si="215"/>
        <v>2.1800000000000068</v>
      </c>
      <c r="M381" s="1078">
        <f t="shared" si="215"/>
        <v>2.1800000000000637</v>
      </c>
      <c r="N381" s="1078">
        <f t="shared" si="215"/>
        <v>2.1800000000000068</v>
      </c>
      <c r="O381" s="1078">
        <f t="shared" si="215"/>
        <v>2.1800000000000637</v>
      </c>
      <c r="P381" s="1078">
        <f t="shared" si="215"/>
        <v>2.1800000000000637</v>
      </c>
      <c r="Q381" s="1078">
        <f t="shared" si="215"/>
        <v>2.1800000000000637</v>
      </c>
      <c r="R381" s="1078">
        <f t="shared" si="215"/>
        <v>2.1800000000000068</v>
      </c>
      <c r="S381" s="1078">
        <f t="shared" si="215"/>
        <v>2.1800000000000068</v>
      </c>
      <c r="T381" s="1078">
        <f t="shared" si="215"/>
        <v>2.17999999999995</v>
      </c>
      <c r="U381" s="1078">
        <f t="shared" si="215"/>
        <v>2.1800000000000068</v>
      </c>
      <c r="V381" s="1078">
        <f t="shared" si="215"/>
        <v>2.17999999999995</v>
      </c>
      <c r="W381" s="1078">
        <f t="shared" si="215"/>
        <v>2.17999999999995</v>
      </c>
      <c r="X381" s="1078">
        <f t="shared" si="215"/>
        <v>2.17999999999995</v>
      </c>
      <c r="Y381" s="1078">
        <f t="shared" si="215"/>
        <v>2.17999999999995</v>
      </c>
      <c r="Z381" s="1078">
        <f t="shared" si="215"/>
        <v>2.17999999999995</v>
      </c>
      <c r="AA381" s="1078">
        <f t="shared" si="215"/>
        <v>2.1800000000000068</v>
      </c>
      <c r="AB381" s="1078">
        <f t="shared" si="215"/>
        <v>2.1800000000000068</v>
      </c>
      <c r="AC381" s="1078">
        <f t="shared" si="215"/>
        <v>2.1800000000000068</v>
      </c>
      <c r="AD381" s="1078">
        <f t="shared" si="215"/>
        <v>2.17999999999995</v>
      </c>
      <c r="AE381" s="1078">
        <f t="shared" si="215"/>
        <v>2.17999999999995</v>
      </c>
      <c r="AF381" s="1078">
        <f t="shared" si="215"/>
        <v>2.17999999999995</v>
      </c>
      <c r="AG381" s="1078">
        <f t="shared" si="215"/>
        <v>2.1800000000000068</v>
      </c>
      <c r="AH381" s="1078">
        <f t="shared" si="215"/>
        <v>2.1800000000000068</v>
      </c>
      <c r="AI381" s="1078">
        <f t="shared" si="215"/>
        <v>2.1800000000000068</v>
      </c>
      <c r="AJ381" s="1078">
        <f t="shared" si="215"/>
        <v>2.1800000000000068</v>
      </c>
      <c r="AK381" s="1078">
        <f t="shared" si="215"/>
        <v>2.1800000000000068</v>
      </c>
      <c r="AL381" s="1078">
        <f t="shared" si="215"/>
        <v>2.17999999999995</v>
      </c>
      <c r="AM381" s="1078">
        <f t="shared" ref="AM381:BR381" si="216">AM175-SUM(AM377:AM380)</f>
        <v>2.1800000000000068</v>
      </c>
      <c r="AN381" s="1078">
        <f t="shared" si="216"/>
        <v>2.1800000000000068</v>
      </c>
      <c r="AO381" s="1078">
        <f t="shared" si="216"/>
        <v>2.17999999999995</v>
      </c>
      <c r="AP381" s="1078">
        <f t="shared" si="216"/>
        <v>2.17999999999995</v>
      </c>
      <c r="AQ381" s="1078">
        <f t="shared" si="216"/>
        <v>2.17999999999995</v>
      </c>
      <c r="AR381" s="1078">
        <f t="shared" si="216"/>
        <v>2.17999999999995</v>
      </c>
      <c r="AS381" s="1078">
        <f t="shared" si="216"/>
        <v>2.1800000000000068</v>
      </c>
      <c r="AT381" s="1078">
        <f t="shared" si="216"/>
        <v>2.1800000000000068</v>
      </c>
      <c r="AU381" s="1078">
        <f t="shared" si="216"/>
        <v>2.1800000000000068</v>
      </c>
      <c r="AV381" s="1078">
        <f t="shared" si="216"/>
        <v>2.17999999999995</v>
      </c>
      <c r="AW381" s="1078">
        <f t="shared" si="216"/>
        <v>2.1800000000000068</v>
      </c>
      <c r="AX381" s="1078">
        <f t="shared" si="216"/>
        <v>2.1800000000000068</v>
      </c>
      <c r="AY381" s="1078">
        <f t="shared" si="216"/>
        <v>2.17999999999995</v>
      </c>
      <c r="AZ381" s="1078">
        <f t="shared" si="216"/>
        <v>2.1800000000000068</v>
      </c>
      <c r="BA381" s="1078">
        <f t="shared" si="216"/>
        <v>2.1800000000000068</v>
      </c>
      <c r="BB381" s="1078">
        <f t="shared" si="216"/>
        <v>2.17999999999995</v>
      </c>
      <c r="BC381" s="1078">
        <f t="shared" si="216"/>
        <v>2.17999999999995</v>
      </c>
      <c r="BD381" s="1078">
        <f t="shared" si="216"/>
        <v>2.1800000000000068</v>
      </c>
      <c r="BE381" s="1078">
        <f t="shared" si="216"/>
        <v>2.1800000000000068</v>
      </c>
      <c r="BF381" s="1078">
        <f t="shared" si="216"/>
        <v>2.1800000000000068</v>
      </c>
      <c r="BG381" s="1078">
        <f t="shared" si="216"/>
        <v>2.1800000000000068</v>
      </c>
      <c r="BH381" s="1078">
        <f t="shared" si="216"/>
        <v>2.1800000000000068</v>
      </c>
      <c r="BI381" s="1078">
        <f t="shared" si="216"/>
        <v>2.1800000000000068</v>
      </c>
      <c r="BJ381" s="1078">
        <f t="shared" si="216"/>
        <v>2.1800000000000068</v>
      </c>
      <c r="BK381" s="1078">
        <f t="shared" si="216"/>
        <v>2.1800000000000068</v>
      </c>
      <c r="BL381" s="1078">
        <f t="shared" si="216"/>
        <v>2.1800000000000637</v>
      </c>
      <c r="BM381" s="1078">
        <f t="shared" si="216"/>
        <v>2.1800000000000637</v>
      </c>
      <c r="BN381" s="1078">
        <f t="shared" si="216"/>
        <v>2.1800000000000068</v>
      </c>
      <c r="BO381" s="1078">
        <f t="shared" si="216"/>
        <v>2.1800000000000637</v>
      </c>
      <c r="BP381" s="1078">
        <f t="shared" si="216"/>
        <v>2.1800000000000068</v>
      </c>
      <c r="BQ381" s="1078">
        <f t="shared" si="216"/>
        <v>2.1800000000000637</v>
      </c>
      <c r="BR381" s="1078">
        <f t="shared" si="216"/>
        <v>2.1800000000000637</v>
      </c>
      <c r="BS381" s="1078">
        <f t="shared" ref="BS381:CI381" si="217">BS175-SUM(BS377:BS380)</f>
        <v>2.1800000000000637</v>
      </c>
      <c r="BT381" s="1078">
        <f t="shared" si="217"/>
        <v>2.1800000000000637</v>
      </c>
      <c r="BU381" s="1078">
        <f t="shared" si="217"/>
        <v>2.1800000000000068</v>
      </c>
      <c r="BV381" s="1078">
        <f t="shared" si="217"/>
        <v>2.1800000000000637</v>
      </c>
      <c r="BW381" s="1078">
        <f t="shared" si="217"/>
        <v>2.1800000000000637</v>
      </c>
      <c r="BX381" s="1078">
        <f t="shared" si="217"/>
        <v>2.1800000000000637</v>
      </c>
      <c r="BY381" s="1078">
        <f t="shared" si="217"/>
        <v>2.1800000000000068</v>
      </c>
      <c r="BZ381" s="1078">
        <f t="shared" si="217"/>
        <v>2.1800000000000637</v>
      </c>
      <c r="CA381" s="1078">
        <f t="shared" si="217"/>
        <v>2.1800000000000637</v>
      </c>
      <c r="CB381" s="1078">
        <f t="shared" si="217"/>
        <v>2.1800000000000637</v>
      </c>
      <c r="CC381" s="1078">
        <f t="shared" si="217"/>
        <v>2.1800000000000637</v>
      </c>
      <c r="CD381" s="1078">
        <f t="shared" si="217"/>
        <v>2.1800000000000637</v>
      </c>
      <c r="CE381" s="1078">
        <f t="shared" si="217"/>
        <v>2.1800000000000637</v>
      </c>
      <c r="CF381" s="1078">
        <f t="shared" si="217"/>
        <v>2.1800000000000068</v>
      </c>
      <c r="CG381" s="1078">
        <f t="shared" si="217"/>
        <v>2.1800000000000068</v>
      </c>
      <c r="CH381" s="1078">
        <f t="shared" si="217"/>
        <v>2.1800000000000637</v>
      </c>
      <c r="CI381" s="1079">
        <f t="shared" si="217"/>
        <v>2.1800000000000068</v>
      </c>
    </row>
    <row r="382" spans="2:87">
      <c r="B382" s="1410"/>
      <c r="C382" s="1411" t="s">
        <v>701</v>
      </c>
      <c r="D382" s="1411"/>
      <c r="E382" s="1411" t="s">
        <v>146</v>
      </c>
      <c r="F382" s="1411">
        <v>2</v>
      </c>
      <c r="G382" s="1078">
        <f t="shared" ref="G382:BR382" si="218">G132</f>
        <v>348.40999999999997</v>
      </c>
      <c r="H382" s="1078">
        <f t="shared" si="218"/>
        <v>340.68000000000006</v>
      </c>
      <c r="I382" s="1078">
        <f t="shared" si="218"/>
        <v>335.96000000000004</v>
      </c>
      <c r="J382" s="1078">
        <f t="shared" si="218"/>
        <v>347.54999999999995</v>
      </c>
      <c r="K382" s="1078">
        <f t="shared" si="218"/>
        <v>347.26</v>
      </c>
      <c r="L382" s="1078">
        <f t="shared" si="218"/>
        <v>353.32000000000005</v>
      </c>
      <c r="M382" s="1078">
        <f t="shared" si="218"/>
        <v>348.57</v>
      </c>
      <c r="N382" s="1078">
        <f t="shared" si="218"/>
        <v>348.46</v>
      </c>
      <c r="O382" s="1078">
        <f t="shared" si="218"/>
        <v>348.35000000000008</v>
      </c>
      <c r="P382" s="1078">
        <f t="shared" si="218"/>
        <v>348.24000000000007</v>
      </c>
      <c r="Q382" s="1078">
        <f t="shared" si="218"/>
        <v>329.34999999999997</v>
      </c>
      <c r="R382" s="1078">
        <f t="shared" si="218"/>
        <v>325.56800000000004</v>
      </c>
      <c r="S382" s="1078">
        <f t="shared" si="218"/>
        <v>321.786</v>
      </c>
      <c r="T382" s="1078">
        <f t="shared" si="218"/>
        <v>318.01400000000007</v>
      </c>
      <c r="U382" s="1078">
        <f t="shared" si="218"/>
        <v>314.23200000000003</v>
      </c>
      <c r="V382" s="1078">
        <f t="shared" si="218"/>
        <v>310.45</v>
      </c>
      <c r="W382" s="1078">
        <f t="shared" si="218"/>
        <v>308.13799999999998</v>
      </c>
      <c r="X382" s="1078">
        <f t="shared" si="218"/>
        <v>305.82600000000008</v>
      </c>
      <c r="Y382" s="1078">
        <f t="shared" si="218"/>
        <v>303.51400000000007</v>
      </c>
      <c r="Z382" s="1078">
        <f t="shared" si="218"/>
        <v>302.20200000000006</v>
      </c>
      <c r="AA382" s="1078">
        <f t="shared" si="218"/>
        <v>298.89000000000004</v>
      </c>
      <c r="AB382" s="1078">
        <f t="shared" si="218"/>
        <v>298.74000000000007</v>
      </c>
      <c r="AC382" s="1078">
        <f t="shared" si="218"/>
        <v>298.60000000000008</v>
      </c>
      <c r="AD382" s="1078">
        <f t="shared" si="218"/>
        <v>298.45</v>
      </c>
      <c r="AE382" s="1078">
        <f t="shared" si="218"/>
        <v>298.31</v>
      </c>
      <c r="AF382" s="1078">
        <f t="shared" si="218"/>
        <v>298.16000000000003</v>
      </c>
      <c r="AG382" s="1078">
        <f t="shared" si="218"/>
        <v>298.05</v>
      </c>
      <c r="AH382" s="1078">
        <f t="shared" si="218"/>
        <v>297.94</v>
      </c>
      <c r="AI382" s="1078">
        <f t="shared" si="218"/>
        <v>297.83</v>
      </c>
      <c r="AJ382" s="1078">
        <f t="shared" si="218"/>
        <v>297.71999999999997</v>
      </c>
      <c r="AK382" s="1078">
        <f t="shared" si="218"/>
        <v>297.61000000000007</v>
      </c>
      <c r="AL382" s="1078">
        <f t="shared" si="218"/>
        <v>297.45999999999998</v>
      </c>
      <c r="AM382" s="1078">
        <f t="shared" si="218"/>
        <v>297.32</v>
      </c>
      <c r="AN382" s="1078">
        <f t="shared" si="218"/>
        <v>297.17</v>
      </c>
      <c r="AO382" s="1078">
        <f t="shared" si="218"/>
        <v>297.03000000000003</v>
      </c>
      <c r="AP382" s="1078">
        <f t="shared" si="218"/>
        <v>296.82</v>
      </c>
      <c r="AQ382" s="1078">
        <f t="shared" si="218"/>
        <v>296.77000000000004</v>
      </c>
      <c r="AR382" s="1078">
        <f t="shared" si="218"/>
        <v>296.66000000000003</v>
      </c>
      <c r="AS382" s="1078">
        <f t="shared" si="218"/>
        <v>296.55</v>
      </c>
      <c r="AT382" s="1078">
        <f t="shared" si="218"/>
        <v>296.44</v>
      </c>
      <c r="AU382" s="1078">
        <f t="shared" si="218"/>
        <v>296.33</v>
      </c>
      <c r="AV382" s="1078">
        <f t="shared" si="218"/>
        <v>296.18</v>
      </c>
      <c r="AW382" s="1078">
        <f t="shared" si="218"/>
        <v>296.04000000000002</v>
      </c>
      <c r="AX382" s="1078">
        <f t="shared" si="218"/>
        <v>295.89000000000004</v>
      </c>
      <c r="AY382" s="1078">
        <f t="shared" si="218"/>
        <v>295.75000000000006</v>
      </c>
      <c r="AZ382" s="1078">
        <f t="shared" si="218"/>
        <v>295.60000000000008</v>
      </c>
      <c r="BA382" s="1078">
        <f t="shared" si="218"/>
        <v>295.49000000000007</v>
      </c>
      <c r="BB382" s="1078">
        <f t="shared" si="218"/>
        <v>295.38000000000005</v>
      </c>
      <c r="BC382" s="1078">
        <f t="shared" si="218"/>
        <v>295.28000000000003</v>
      </c>
      <c r="BD382" s="1078">
        <f t="shared" si="218"/>
        <v>295.17</v>
      </c>
      <c r="BE382" s="1078">
        <f t="shared" si="218"/>
        <v>295.06</v>
      </c>
      <c r="BF382" s="1078">
        <f t="shared" si="218"/>
        <v>294.91000000000003</v>
      </c>
      <c r="BG382" s="1078">
        <f t="shared" si="218"/>
        <v>294.77000000000004</v>
      </c>
      <c r="BH382" s="1078">
        <f t="shared" si="218"/>
        <v>294.62000000000006</v>
      </c>
      <c r="BI382" s="1078">
        <f t="shared" si="218"/>
        <v>294.48000000000008</v>
      </c>
      <c r="BJ382" s="1078">
        <f t="shared" si="218"/>
        <v>294.33</v>
      </c>
      <c r="BK382" s="1078">
        <f t="shared" si="218"/>
        <v>295.18</v>
      </c>
      <c r="BL382" s="1078">
        <f t="shared" si="218"/>
        <v>294.04000000000002</v>
      </c>
      <c r="BM382" s="1078">
        <f t="shared" si="218"/>
        <v>293.89000000000004</v>
      </c>
      <c r="BN382" s="1078">
        <f t="shared" si="218"/>
        <v>293.75000000000006</v>
      </c>
      <c r="BO382" s="1078">
        <f t="shared" si="218"/>
        <v>293.60000000000008</v>
      </c>
      <c r="BP382" s="1078">
        <f t="shared" si="218"/>
        <v>293.49000000000007</v>
      </c>
      <c r="BQ382" s="1078">
        <f t="shared" si="218"/>
        <v>293.38000000000005</v>
      </c>
      <c r="BR382" s="1078">
        <f t="shared" si="218"/>
        <v>293.27000000000004</v>
      </c>
      <c r="BS382" s="1078">
        <f t="shared" ref="BS382:CI382" si="219">BS132</f>
        <v>293.16000000000003</v>
      </c>
      <c r="BT382" s="1078">
        <f t="shared" si="219"/>
        <v>293.05</v>
      </c>
      <c r="BU382" s="1078">
        <f t="shared" si="219"/>
        <v>292.90000000000003</v>
      </c>
      <c r="BV382" s="1078">
        <f t="shared" si="219"/>
        <v>292.76000000000005</v>
      </c>
      <c r="BW382" s="1078">
        <f t="shared" si="219"/>
        <v>292.61000000000007</v>
      </c>
      <c r="BX382" s="1078">
        <f t="shared" si="219"/>
        <v>292.46999999999997</v>
      </c>
      <c r="BY382" s="1078">
        <f t="shared" si="219"/>
        <v>292.32</v>
      </c>
      <c r="BZ382" s="1078">
        <f t="shared" si="219"/>
        <v>292.17</v>
      </c>
      <c r="CA382" s="1078">
        <f t="shared" si="219"/>
        <v>292.03000000000003</v>
      </c>
      <c r="CB382" s="1078">
        <f t="shared" si="219"/>
        <v>291.88000000000005</v>
      </c>
      <c r="CC382" s="1078">
        <f t="shared" si="219"/>
        <v>291.74000000000007</v>
      </c>
      <c r="CD382" s="1078">
        <f t="shared" si="219"/>
        <v>291.58999999999997</v>
      </c>
      <c r="CE382" s="1078">
        <f t="shared" si="219"/>
        <v>291.44</v>
      </c>
      <c r="CF382" s="1078">
        <f t="shared" si="219"/>
        <v>291.3</v>
      </c>
      <c r="CG382" s="1078">
        <f t="shared" si="219"/>
        <v>291.15000000000003</v>
      </c>
      <c r="CH382" s="1078">
        <f t="shared" si="219"/>
        <v>291.01000000000005</v>
      </c>
      <c r="CI382" s="1079">
        <f t="shared" si="219"/>
        <v>290.86000000000007</v>
      </c>
    </row>
    <row r="383" spans="2:87">
      <c r="B383" s="1410"/>
      <c r="C383" s="1411" t="s">
        <v>702</v>
      </c>
      <c r="D383" s="1411"/>
      <c r="E383" s="1411" t="s">
        <v>146</v>
      </c>
      <c r="F383" s="1411">
        <v>2</v>
      </c>
      <c r="G383" s="1078">
        <f t="shared" ref="G383:AL383" si="220">SUM(G377:G381)+G178</f>
        <v>320.13</v>
      </c>
      <c r="H383" s="1078">
        <f t="shared" si="220"/>
        <v>316.18</v>
      </c>
      <c r="I383" s="1078">
        <f t="shared" si="220"/>
        <v>344.58720830000004</v>
      </c>
      <c r="J383" s="1078">
        <f t="shared" si="220"/>
        <v>337.05043788</v>
      </c>
      <c r="K383" s="1078">
        <f t="shared" si="220"/>
        <v>328.11242136000004</v>
      </c>
      <c r="L383" s="1078">
        <f t="shared" si="220"/>
        <v>320.24332985000001</v>
      </c>
      <c r="M383" s="1078">
        <f t="shared" si="220"/>
        <v>315.13394699441807</v>
      </c>
      <c r="N383" s="1078">
        <f t="shared" si="220"/>
        <v>312.29412239083604</v>
      </c>
      <c r="O383" s="1078">
        <f t="shared" si="220"/>
        <v>309.55319456325407</v>
      </c>
      <c r="P383" s="1078">
        <f t="shared" si="220"/>
        <v>306.1591015736721</v>
      </c>
      <c r="Q383" s="1078">
        <f t="shared" si="220"/>
        <v>303.20517749209006</v>
      </c>
      <c r="R383" s="1078">
        <f t="shared" si="220"/>
        <v>300.4426921922028</v>
      </c>
      <c r="S383" s="1078">
        <f t="shared" si="220"/>
        <v>298.09853500231566</v>
      </c>
      <c r="T383" s="1078">
        <f t="shared" si="220"/>
        <v>294.48879776242842</v>
      </c>
      <c r="U383" s="1078">
        <f t="shared" si="220"/>
        <v>290.89984482254135</v>
      </c>
      <c r="V383" s="1078">
        <f t="shared" si="220"/>
        <v>287.02668735265416</v>
      </c>
      <c r="W383" s="1078">
        <f t="shared" si="220"/>
        <v>285.55148843213038</v>
      </c>
      <c r="X383" s="1078">
        <f t="shared" si="220"/>
        <v>282.83280655760666</v>
      </c>
      <c r="Y383" s="1078">
        <f t="shared" si="220"/>
        <v>280.91513355308291</v>
      </c>
      <c r="Z383" s="1078">
        <f t="shared" si="220"/>
        <v>278.66171957655916</v>
      </c>
      <c r="AA383" s="1078">
        <f t="shared" si="220"/>
        <v>277.45447909003542</v>
      </c>
      <c r="AB383" s="1078">
        <f t="shared" si="220"/>
        <v>276.05641365084887</v>
      </c>
      <c r="AC383" s="1078">
        <f t="shared" si="220"/>
        <v>276.10367676466234</v>
      </c>
      <c r="AD383" s="1078">
        <f t="shared" si="220"/>
        <v>275.67439045547576</v>
      </c>
      <c r="AE383" s="1078">
        <f t="shared" si="220"/>
        <v>275.14842505128917</v>
      </c>
      <c r="AF383" s="1078">
        <f t="shared" si="220"/>
        <v>274.22290569710259</v>
      </c>
      <c r="AG383" s="1078">
        <f t="shared" si="220"/>
        <v>274.19790450160542</v>
      </c>
      <c r="AH383" s="1078">
        <f t="shared" si="220"/>
        <v>273.16953201710817</v>
      </c>
      <c r="AI383" s="1078">
        <f t="shared" si="220"/>
        <v>272.87966079361087</v>
      </c>
      <c r="AJ383" s="1078">
        <f t="shared" si="220"/>
        <v>271.9183169061136</v>
      </c>
      <c r="AK383" s="1078">
        <f t="shared" si="220"/>
        <v>271.67126785699998</v>
      </c>
      <c r="AL383" s="1078">
        <f t="shared" si="220"/>
        <v>272.28294882699998</v>
      </c>
      <c r="AM383" s="1078">
        <f t="shared" ref="AM383:BR383" si="221">SUM(AM377:AM381)+AM178</f>
        <v>273.59815313799999</v>
      </c>
      <c r="AN383" s="1078">
        <f t="shared" si="221"/>
        <v>274.43669322900001</v>
      </c>
      <c r="AO383" s="1078">
        <f t="shared" si="221"/>
        <v>275.19871523999996</v>
      </c>
      <c r="AP383" s="1078">
        <f t="shared" si="221"/>
        <v>276.51411408999996</v>
      </c>
      <c r="AQ383" s="1078">
        <f t="shared" si="221"/>
        <v>276.89295244099992</v>
      </c>
      <c r="AR383" s="1078">
        <f t="shared" si="221"/>
        <v>277.09503986199996</v>
      </c>
      <c r="AS383" s="1078">
        <f t="shared" si="221"/>
        <v>279.15060794300001</v>
      </c>
      <c r="AT383" s="1078">
        <f t="shared" si="221"/>
        <v>279.409550803</v>
      </c>
      <c r="AU383" s="1078">
        <f t="shared" si="221"/>
        <v>281.491846684</v>
      </c>
      <c r="AV383" s="1078">
        <f t="shared" si="221"/>
        <v>282.05755926499995</v>
      </c>
      <c r="AW383" s="1078">
        <f t="shared" si="221"/>
        <v>282.526581975</v>
      </c>
      <c r="AX383" s="1078">
        <f t="shared" si="221"/>
        <v>283.47848591600001</v>
      </c>
      <c r="AY383" s="1078">
        <f t="shared" si="221"/>
        <v>284.20335066699994</v>
      </c>
      <c r="AZ383" s="1078">
        <f t="shared" si="221"/>
        <v>286.11108386799998</v>
      </c>
      <c r="BA383" s="1078">
        <f t="shared" si="221"/>
        <v>286.59167807800003</v>
      </c>
      <c r="BB383" s="1078">
        <f t="shared" si="221"/>
        <v>288.10529869899995</v>
      </c>
      <c r="BC383" s="1078">
        <f t="shared" si="221"/>
        <v>288.88167830999993</v>
      </c>
      <c r="BD383" s="1078">
        <f t="shared" si="221"/>
        <v>289.90106870099999</v>
      </c>
      <c r="BE383" s="1078">
        <f t="shared" si="221"/>
        <v>291.23354909099999</v>
      </c>
      <c r="BF383" s="1078">
        <f t="shared" si="221"/>
        <v>291.92876300199998</v>
      </c>
      <c r="BG383" s="1078">
        <f t="shared" si="221"/>
        <v>292.95713774299998</v>
      </c>
      <c r="BH383" s="1078">
        <f t="shared" si="221"/>
        <v>294.08822790399995</v>
      </c>
      <c r="BI383" s="1078">
        <f t="shared" si="221"/>
        <v>295.22237418399999</v>
      </c>
      <c r="BJ383" s="1078">
        <f t="shared" si="221"/>
        <v>295.88921687500005</v>
      </c>
      <c r="BK383" s="1078">
        <f t="shared" si="221"/>
        <v>296.85918560599998</v>
      </c>
      <c r="BL383" s="1078">
        <f t="shared" si="221"/>
        <v>297.93209589600008</v>
      </c>
      <c r="BM383" s="1078">
        <f t="shared" si="221"/>
        <v>298.98785021700002</v>
      </c>
      <c r="BN383" s="1078">
        <f t="shared" si="221"/>
        <v>300.22652744800001</v>
      </c>
      <c r="BO383" s="1078">
        <f t="shared" si="221"/>
        <v>300.66811803900003</v>
      </c>
      <c r="BP383" s="1078">
        <f t="shared" si="221"/>
        <v>301.56270158899997</v>
      </c>
      <c r="BQ383" s="1078">
        <f t="shared" si="221"/>
        <v>302.61035807000002</v>
      </c>
      <c r="BR383" s="1078">
        <f t="shared" si="221"/>
        <v>303.94081158100005</v>
      </c>
      <c r="BS383" s="1078">
        <f t="shared" ref="BS383:CI383" si="222">SUM(BS377:BS381)+BS178</f>
        <v>304.87431979200005</v>
      </c>
      <c r="BT383" s="1078">
        <f t="shared" si="222"/>
        <v>305.33060610200005</v>
      </c>
      <c r="BU383" s="1078">
        <f t="shared" si="222"/>
        <v>307.22992917300002</v>
      </c>
      <c r="BV383" s="1078">
        <f t="shared" si="222"/>
        <v>308.56219050400006</v>
      </c>
      <c r="BW383" s="1078">
        <f t="shared" si="222"/>
        <v>308.75720151500002</v>
      </c>
      <c r="BX383" s="1078">
        <f t="shared" si="222"/>
        <v>310.16540209500005</v>
      </c>
      <c r="BY383" s="1078">
        <f t="shared" si="222"/>
        <v>311.37651409599999</v>
      </c>
      <c r="BZ383" s="1078">
        <f t="shared" si="222"/>
        <v>312.23052849700002</v>
      </c>
      <c r="CA383" s="1078">
        <f t="shared" si="222"/>
        <v>314.17752667800005</v>
      </c>
      <c r="CB383" s="1078">
        <f t="shared" si="222"/>
        <v>314.7575904680001</v>
      </c>
      <c r="CC383" s="1078">
        <f t="shared" si="222"/>
        <v>316.33043989900005</v>
      </c>
      <c r="CD383" s="1078">
        <f t="shared" si="222"/>
        <v>317.28633785</v>
      </c>
      <c r="CE383" s="1078">
        <f t="shared" si="222"/>
        <v>318.09527614000007</v>
      </c>
      <c r="CF383" s="1078">
        <f t="shared" si="222"/>
        <v>319.20706481100001</v>
      </c>
      <c r="CG383" s="1078">
        <f t="shared" si="222"/>
        <v>321.21178605200004</v>
      </c>
      <c r="CH383" s="1078">
        <f t="shared" si="222"/>
        <v>322.08961394300007</v>
      </c>
      <c r="CI383" s="1079">
        <f t="shared" si="222"/>
        <v>323.77035801300002</v>
      </c>
    </row>
    <row r="384" spans="2:87">
      <c r="B384" s="1410"/>
      <c r="C384" s="1411"/>
      <c r="D384" s="1411"/>
      <c r="E384" s="1411"/>
      <c r="F384" s="1411"/>
      <c r="G384" s="1411"/>
      <c r="H384" s="1411"/>
      <c r="I384" s="1411"/>
      <c r="J384" s="1411"/>
      <c r="K384" s="1411"/>
      <c r="L384" s="1411"/>
      <c r="M384" s="1411"/>
      <c r="N384" s="1411"/>
      <c r="O384" s="1411"/>
      <c r="P384" s="1411"/>
      <c r="Q384" s="1411"/>
      <c r="R384" s="1411"/>
      <c r="S384" s="1411"/>
      <c r="T384" s="1411"/>
      <c r="U384" s="1411"/>
      <c r="V384" s="1411"/>
      <c r="W384" s="1411"/>
      <c r="X384" s="1411"/>
      <c r="Y384" s="1411"/>
      <c r="Z384" s="1411"/>
      <c r="AA384" s="1411"/>
      <c r="AB384" s="1411"/>
      <c r="AC384" s="1411"/>
      <c r="AD384" s="1411"/>
      <c r="AE384" s="1411"/>
      <c r="AF384" s="1411"/>
      <c r="AG384" s="1411"/>
      <c r="AH384" s="1411"/>
      <c r="AI384" s="1411"/>
      <c r="AJ384" s="1411"/>
      <c r="AK384" s="1411"/>
      <c r="AL384" s="1411"/>
      <c r="AM384" s="1411"/>
      <c r="AN384" s="1411"/>
      <c r="AO384" s="1411"/>
      <c r="AP384" s="1411"/>
      <c r="AQ384" s="1411"/>
      <c r="AR384" s="1411"/>
      <c r="AS384" s="1411"/>
      <c r="AT384" s="1411"/>
      <c r="AU384" s="1411"/>
      <c r="AV384" s="1411"/>
      <c r="AW384" s="1411"/>
      <c r="AX384" s="1411"/>
      <c r="AY384" s="1411"/>
      <c r="AZ384" s="1411"/>
      <c r="BA384" s="1411"/>
      <c r="BB384" s="1411"/>
      <c r="BC384" s="1411"/>
      <c r="BD384" s="1411"/>
      <c r="BE384" s="1411"/>
      <c r="BF384" s="1411"/>
      <c r="BG384" s="1411"/>
      <c r="BH384" s="1411"/>
      <c r="BI384" s="1411"/>
      <c r="BJ384" s="1411"/>
      <c r="BK384" s="1411"/>
      <c r="BL384" s="1411"/>
      <c r="BM384" s="1411"/>
      <c r="BN384" s="1411"/>
      <c r="BO384" s="1411"/>
      <c r="BP384" s="1411"/>
      <c r="BQ384" s="1411"/>
      <c r="BR384" s="1411"/>
      <c r="BS384" s="1411"/>
      <c r="BT384" s="1411"/>
      <c r="BU384" s="1411"/>
      <c r="BV384" s="1411"/>
      <c r="BW384" s="1411"/>
      <c r="BX384" s="1411"/>
      <c r="BY384" s="1411"/>
      <c r="BZ384" s="1411"/>
      <c r="CA384" s="1411"/>
      <c r="CB384" s="1411"/>
      <c r="CC384" s="1411"/>
      <c r="CD384" s="1411"/>
      <c r="CE384" s="1411"/>
      <c r="CF384" s="1411"/>
      <c r="CG384" s="1411"/>
      <c r="CH384" s="1411"/>
      <c r="CI384" s="1412"/>
    </row>
    <row r="385" spans="2:87">
      <c r="B385" s="1410" t="s">
        <v>704</v>
      </c>
      <c r="C385" s="1411"/>
      <c r="D385" s="1411"/>
      <c r="E385" s="1411"/>
      <c r="F385" s="1411"/>
      <c r="G385" s="1076" t="s">
        <v>119</v>
      </c>
      <c r="H385" s="1076" t="s">
        <v>120</v>
      </c>
      <c r="I385" s="1076" t="s">
        <v>121</v>
      </c>
      <c r="J385" s="1076" t="s">
        <v>122</v>
      </c>
      <c r="K385" s="1076" t="s">
        <v>123</v>
      </c>
      <c r="L385" s="1076" t="s">
        <v>124</v>
      </c>
      <c r="M385" s="1076" t="s">
        <v>125</v>
      </c>
      <c r="N385" s="1076" t="s">
        <v>126</v>
      </c>
      <c r="O385" s="1076" t="s">
        <v>127</v>
      </c>
      <c r="P385" s="1076" t="s">
        <v>128</v>
      </c>
      <c r="Q385" s="1076" t="s">
        <v>129</v>
      </c>
      <c r="R385" s="1076" t="s">
        <v>130</v>
      </c>
      <c r="S385" s="1076" t="s">
        <v>157</v>
      </c>
      <c r="T385" s="1076" t="s">
        <v>158</v>
      </c>
      <c r="U385" s="1076" t="s">
        <v>159</v>
      </c>
      <c r="V385" s="1076" t="s">
        <v>160</v>
      </c>
      <c r="W385" s="1076" t="s">
        <v>131</v>
      </c>
      <c r="X385" s="1076" t="s">
        <v>161</v>
      </c>
      <c r="Y385" s="1076" t="s">
        <v>162</v>
      </c>
      <c r="Z385" s="1076" t="s">
        <v>163</v>
      </c>
      <c r="AA385" s="1076" t="s">
        <v>164</v>
      </c>
      <c r="AB385" s="1076" t="s">
        <v>132</v>
      </c>
      <c r="AC385" s="1076" t="s">
        <v>165</v>
      </c>
      <c r="AD385" s="1076" t="s">
        <v>166</v>
      </c>
      <c r="AE385" s="1076" t="s">
        <v>167</v>
      </c>
      <c r="AF385" s="1076" t="s">
        <v>168</v>
      </c>
      <c r="AG385" s="1076" t="s">
        <v>133</v>
      </c>
      <c r="AH385" s="1076" t="s">
        <v>169</v>
      </c>
      <c r="AI385" s="1076" t="s">
        <v>170</v>
      </c>
      <c r="AJ385" s="1076" t="s">
        <v>171</v>
      </c>
      <c r="AK385" s="1076" t="s">
        <v>172</v>
      </c>
      <c r="AL385" s="1076" t="s">
        <v>134</v>
      </c>
      <c r="AM385" s="1076" t="s">
        <v>173</v>
      </c>
      <c r="AN385" s="1076" t="s">
        <v>174</v>
      </c>
      <c r="AO385" s="1076" t="s">
        <v>175</v>
      </c>
      <c r="AP385" s="1076" t="s">
        <v>176</v>
      </c>
      <c r="AQ385" s="1076" t="s">
        <v>135</v>
      </c>
      <c r="AR385" s="1076" t="s">
        <v>177</v>
      </c>
      <c r="AS385" s="1076" t="s">
        <v>178</v>
      </c>
      <c r="AT385" s="1076" t="s">
        <v>179</v>
      </c>
      <c r="AU385" s="1076" t="s">
        <v>180</v>
      </c>
      <c r="AV385" s="1076" t="s">
        <v>136</v>
      </c>
      <c r="AW385" s="1076" t="s">
        <v>181</v>
      </c>
      <c r="AX385" s="1076" t="s">
        <v>182</v>
      </c>
      <c r="AY385" s="1076" t="s">
        <v>183</v>
      </c>
      <c r="AZ385" s="1076" t="s">
        <v>184</v>
      </c>
      <c r="BA385" s="1076" t="s">
        <v>137</v>
      </c>
      <c r="BB385" s="1076" t="s">
        <v>185</v>
      </c>
      <c r="BC385" s="1076" t="s">
        <v>186</v>
      </c>
      <c r="BD385" s="1076" t="s">
        <v>187</v>
      </c>
      <c r="BE385" s="1076" t="s">
        <v>188</v>
      </c>
      <c r="BF385" s="1076" t="s">
        <v>138</v>
      </c>
      <c r="BG385" s="1076" t="s">
        <v>189</v>
      </c>
      <c r="BH385" s="1076" t="s">
        <v>190</v>
      </c>
      <c r="BI385" s="1076" t="s">
        <v>191</v>
      </c>
      <c r="BJ385" s="1076" t="s">
        <v>192</v>
      </c>
      <c r="BK385" s="1076" t="s">
        <v>139</v>
      </c>
      <c r="BL385" s="1076" t="s">
        <v>193</v>
      </c>
      <c r="BM385" s="1076" t="s">
        <v>194</v>
      </c>
      <c r="BN385" s="1076" t="s">
        <v>195</v>
      </c>
      <c r="BO385" s="1076" t="s">
        <v>196</v>
      </c>
      <c r="BP385" s="1076" t="s">
        <v>140</v>
      </c>
      <c r="BQ385" s="1076" t="s">
        <v>197</v>
      </c>
      <c r="BR385" s="1076" t="s">
        <v>198</v>
      </c>
      <c r="BS385" s="1076" t="s">
        <v>199</v>
      </c>
      <c r="BT385" s="1076" t="s">
        <v>200</v>
      </c>
      <c r="BU385" s="1076" t="s">
        <v>141</v>
      </c>
      <c r="BV385" s="1076" t="s">
        <v>201</v>
      </c>
      <c r="BW385" s="1076" t="s">
        <v>202</v>
      </c>
      <c r="BX385" s="1076" t="s">
        <v>203</v>
      </c>
      <c r="BY385" s="1076" t="s">
        <v>204</v>
      </c>
      <c r="BZ385" s="1076" t="s">
        <v>142</v>
      </c>
      <c r="CA385" s="1076" t="s">
        <v>205</v>
      </c>
      <c r="CB385" s="1076" t="s">
        <v>206</v>
      </c>
      <c r="CC385" s="1076" t="s">
        <v>207</v>
      </c>
      <c r="CD385" s="1076" t="s">
        <v>208</v>
      </c>
      <c r="CE385" s="1076" t="s">
        <v>143</v>
      </c>
      <c r="CF385" s="1076" t="s">
        <v>209</v>
      </c>
      <c r="CG385" s="1076" t="s">
        <v>210</v>
      </c>
      <c r="CH385" s="1076" t="s">
        <v>211</v>
      </c>
      <c r="CI385" s="1077" t="s">
        <v>212</v>
      </c>
    </row>
    <row r="386" spans="2:87">
      <c r="B386" s="1410"/>
      <c r="C386" s="1411" t="s">
        <v>697</v>
      </c>
      <c r="D386" s="1411"/>
      <c r="E386" s="1411" t="s">
        <v>146</v>
      </c>
      <c r="F386" s="1411">
        <v>2</v>
      </c>
      <c r="G386" s="1078">
        <f t="shared" ref="G386:BR387" si="223">G227-G238</f>
        <v>0</v>
      </c>
      <c r="H386" s="1078">
        <f t="shared" si="223"/>
        <v>0</v>
      </c>
      <c r="I386" s="1078">
        <f t="shared" si="223"/>
        <v>0</v>
      </c>
      <c r="J386" s="1078">
        <f t="shared" si="223"/>
        <v>0</v>
      </c>
      <c r="K386" s="1078">
        <f t="shared" si="223"/>
        <v>0</v>
      </c>
      <c r="L386" s="1078">
        <f t="shared" si="223"/>
        <v>0</v>
      </c>
      <c r="M386" s="1078">
        <f t="shared" si="223"/>
        <v>0</v>
      </c>
      <c r="N386" s="1078">
        <f t="shared" si="223"/>
        <v>0</v>
      </c>
      <c r="O386" s="1078">
        <f t="shared" si="223"/>
        <v>0</v>
      </c>
      <c r="P386" s="1078">
        <f t="shared" si="223"/>
        <v>0</v>
      </c>
      <c r="Q386" s="1078">
        <f t="shared" si="223"/>
        <v>0</v>
      </c>
      <c r="R386" s="1078">
        <f t="shared" si="223"/>
        <v>0</v>
      </c>
      <c r="S386" s="1078">
        <f t="shared" si="223"/>
        <v>0</v>
      </c>
      <c r="T386" s="1078">
        <f t="shared" si="223"/>
        <v>0</v>
      </c>
      <c r="U386" s="1078">
        <f t="shared" si="223"/>
        <v>0</v>
      </c>
      <c r="V386" s="1078">
        <f t="shared" si="223"/>
        <v>0</v>
      </c>
      <c r="W386" s="1078">
        <f t="shared" si="223"/>
        <v>0</v>
      </c>
      <c r="X386" s="1078">
        <f t="shared" si="223"/>
        <v>0</v>
      </c>
      <c r="Y386" s="1078">
        <f t="shared" si="223"/>
        <v>0</v>
      </c>
      <c r="Z386" s="1078">
        <f t="shared" si="223"/>
        <v>0</v>
      </c>
      <c r="AA386" s="1078">
        <f t="shared" si="223"/>
        <v>0</v>
      </c>
      <c r="AB386" s="1078">
        <f t="shared" si="223"/>
        <v>0</v>
      </c>
      <c r="AC386" s="1078">
        <f t="shared" si="223"/>
        <v>0</v>
      </c>
      <c r="AD386" s="1078">
        <f t="shared" si="223"/>
        <v>0</v>
      </c>
      <c r="AE386" s="1078">
        <f t="shared" si="223"/>
        <v>0</v>
      </c>
      <c r="AF386" s="1078">
        <f t="shared" si="223"/>
        <v>0</v>
      </c>
      <c r="AG386" s="1078">
        <f t="shared" si="223"/>
        <v>0</v>
      </c>
      <c r="AH386" s="1078">
        <f t="shared" si="223"/>
        <v>0</v>
      </c>
      <c r="AI386" s="1078">
        <f t="shared" si="223"/>
        <v>0</v>
      </c>
      <c r="AJ386" s="1078">
        <f t="shared" si="223"/>
        <v>0</v>
      </c>
      <c r="AK386" s="1078">
        <f t="shared" si="223"/>
        <v>0</v>
      </c>
      <c r="AL386" s="1078">
        <f t="shared" si="223"/>
        <v>0</v>
      </c>
      <c r="AM386" s="1078">
        <f t="shared" si="223"/>
        <v>0</v>
      </c>
      <c r="AN386" s="1078">
        <f t="shared" si="223"/>
        <v>0</v>
      </c>
      <c r="AO386" s="1078">
        <f t="shared" si="223"/>
        <v>0</v>
      </c>
      <c r="AP386" s="1078">
        <f t="shared" si="223"/>
        <v>0</v>
      </c>
      <c r="AQ386" s="1078">
        <f t="shared" si="223"/>
        <v>0</v>
      </c>
      <c r="AR386" s="1078">
        <f t="shared" si="223"/>
        <v>0</v>
      </c>
      <c r="AS386" s="1078">
        <f t="shared" si="223"/>
        <v>0</v>
      </c>
      <c r="AT386" s="1078">
        <f t="shared" si="223"/>
        <v>0</v>
      </c>
      <c r="AU386" s="1078">
        <f t="shared" si="223"/>
        <v>0</v>
      </c>
      <c r="AV386" s="1078">
        <f t="shared" si="223"/>
        <v>0</v>
      </c>
      <c r="AW386" s="1078">
        <f t="shared" si="223"/>
        <v>0</v>
      </c>
      <c r="AX386" s="1078">
        <f t="shared" si="223"/>
        <v>0</v>
      </c>
      <c r="AY386" s="1078">
        <f t="shared" si="223"/>
        <v>0</v>
      </c>
      <c r="AZ386" s="1078">
        <f t="shared" si="223"/>
        <v>0</v>
      </c>
      <c r="BA386" s="1078">
        <f t="shared" si="223"/>
        <v>0</v>
      </c>
      <c r="BB386" s="1078">
        <f t="shared" si="223"/>
        <v>0</v>
      </c>
      <c r="BC386" s="1078">
        <f t="shared" si="223"/>
        <v>0</v>
      </c>
      <c r="BD386" s="1078">
        <f t="shared" si="223"/>
        <v>0</v>
      </c>
      <c r="BE386" s="1078">
        <f t="shared" si="223"/>
        <v>0</v>
      </c>
      <c r="BF386" s="1078">
        <f t="shared" si="223"/>
        <v>0</v>
      </c>
      <c r="BG386" s="1078">
        <f t="shared" si="223"/>
        <v>0</v>
      </c>
      <c r="BH386" s="1078">
        <f t="shared" si="223"/>
        <v>0</v>
      </c>
      <c r="BI386" s="1078">
        <f t="shared" si="223"/>
        <v>0</v>
      </c>
      <c r="BJ386" s="1078">
        <f t="shared" si="223"/>
        <v>0</v>
      </c>
      <c r="BK386" s="1078">
        <f t="shared" si="223"/>
        <v>0</v>
      </c>
      <c r="BL386" s="1078">
        <f t="shared" si="223"/>
        <v>0</v>
      </c>
      <c r="BM386" s="1078">
        <f t="shared" si="223"/>
        <v>0</v>
      </c>
      <c r="BN386" s="1078">
        <f t="shared" si="223"/>
        <v>0</v>
      </c>
      <c r="BO386" s="1078">
        <f t="shared" si="223"/>
        <v>0</v>
      </c>
      <c r="BP386" s="1078">
        <f t="shared" si="223"/>
        <v>0</v>
      </c>
      <c r="BQ386" s="1078">
        <f t="shared" si="223"/>
        <v>0</v>
      </c>
      <c r="BR386" s="1078">
        <f t="shared" si="223"/>
        <v>0</v>
      </c>
      <c r="BS386" s="1078">
        <f t="shared" ref="BS386:CI387" si="224">BS227-BS238</f>
        <v>0</v>
      </c>
      <c r="BT386" s="1078">
        <f t="shared" si="224"/>
        <v>0</v>
      </c>
      <c r="BU386" s="1078">
        <f t="shared" si="224"/>
        <v>0</v>
      </c>
      <c r="BV386" s="1078">
        <f t="shared" si="224"/>
        <v>0</v>
      </c>
      <c r="BW386" s="1078">
        <f t="shared" si="224"/>
        <v>0</v>
      </c>
      <c r="BX386" s="1078">
        <f t="shared" si="224"/>
        <v>0</v>
      </c>
      <c r="BY386" s="1078">
        <f t="shared" si="224"/>
        <v>0</v>
      </c>
      <c r="BZ386" s="1078">
        <f t="shared" si="224"/>
        <v>0</v>
      </c>
      <c r="CA386" s="1078">
        <f t="shared" si="224"/>
        <v>0</v>
      </c>
      <c r="CB386" s="1078">
        <f t="shared" si="224"/>
        <v>0</v>
      </c>
      <c r="CC386" s="1078">
        <f t="shared" si="224"/>
        <v>0</v>
      </c>
      <c r="CD386" s="1078">
        <f t="shared" si="224"/>
        <v>0</v>
      </c>
      <c r="CE386" s="1078">
        <f t="shared" si="224"/>
        <v>0</v>
      </c>
      <c r="CF386" s="1078">
        <f t="shared" si="224"/>
        <v>0</v>
      </c>
      <c r="CG386" s="1078">
        <f t="shared" si="224"/>
        <v>0</v>
      </c>
      <c r="CH386" s="1078">
        <f t="shared" si="224"/>
        <v>0</v>
      </c>
      <c r="CI386" s="1079">
        <f t="shared" si="224"/>
        <v>0</v>
      </c>
    </row>
    <row r="387" spans="2:87">
      <c r="B387" s="1410"/>
      <c r="C387" s="1411" t="s">
        <v>698</v>
      </c>
      <c r="D387" s="1411"/>
      <c r="E387" s="1411" t="s">
        <v>146</v>
      </c>
      <c r="F387" s="1411">
        <v>2</v>
      </c>
      <c r="G387" s="1078">
        <f t="shared" si="223"/>
        <v>0</v>
      </c>
      <c r="H387" s="1078">
        <f t="shared" si="223"/>
        <v>0</v>
      </c>
      <c r="I387" s="1078">
        <f t="shared" si="223"/>
        <v>0</v>
      </c>
      <c r="J387" s="1078">
        <f t="shared" si="223"/>
        <v>0</v>
      </c>
      <c r="K387" s="1078">
        <f t="shared" si="223"/>
        <v>0</v>
      </c>
      <c r="L387" s="1078">
        <f t="shared" si="223"/>
        <v>0</v>
      </c>
      <c r="M387" s="1078">
        <f t="shared" si="223"/>
        <v>0</v>
      </c>
      <c r="N387" s="1078">
        <f t="shared" si="223"/>
        <v>0</v>
      </c>
      <c r="O387" s="1078">
        <f t="shared" si="223"/>
        <v>0</v>
      </c>
      <c r="P387" s="1078">
        <f t="shared" si="223"/>
        <v>0</v>
      </c>
      <c r="Q387" s="1078">
        <f t="shared" si="223"/>
        <v>0</v>
      </c>
      <c r="R387" s="1078">
        <f t="shared" si="223"/>
        <v>0</v>
      </c>
      <c r="S387" s="1078">
        <f t="shared" si="223"/>
        <v>0</v>
      </c>
      <c r="T387" s="1078">
        <f t="shared" si="223"/>
        <v>0</v>
      </c>
      <c r="U387" s="1078">
        <f t="shared" si="223"/>
        <v>0</v>
      </c>
      <c r="V387" s="1078">
        <f t="shared" si="223"/>
        <v>0</v>
      </c>
      <c r="W387" s="1078">
        <f t="shared" si="223"/>
        <v>0</v>
      </c>
      <c r="X387" s="1078">
        <f t="shared" si="223"/>
        <v>0</v>
      </c>
      <c r="Y387" s="1078">
        <f t="shared" si="223"/>
        <v>0</v>
      </c>
      <c r="Z387" s="1078">
        <f t="shared" si="223"/>
        <v>0</v>
      </c>
      <c r="AA387" s="1078">
        <f t="shared" si="223"/>
        <v>0</v>
      </c>
      <c r="AB387" s="1078">
        <f t="shared" si="223"/>
        <v>0</v>
      </c>
      <c r="AC387" s="1078">
        <f t="shared" si="223"/>
        <v>0</v>
      </c>
      <c r="AD387" s="1078">
        <f t="shared" si="223"/>
        <v>0</v>
      </c>
      <c r="AE387" s="1078">
        <f t="shared" si="223"/>
        <v>0</v>
      </c>
      <c r="AF387" s="1078">
        <f t="shared" si="223"/>
        <v>0</v>
      </c>
      <c r="AG387" s="1078">
        <f t="shared" si="223"/>
        <v>0</v>
      </c>
      <c r="AH387" s="1078">
        <f t="shared" si="223"/>
        <v>0</v>
      </c>
      <c r="AI387" s="1078">
        <f t="shared" si="223"/>
        <v>0</v>
      </c>
      <c r="AJ387" s="1078">
        <f t="shared" si="223"/>
        <v>0</v>
      </c>
      <c r="AK387" s="1078">
        <f t="shared" si="223"/>
        <v>0</v>
      </c>
      <c r="AL387" s="1078">
        <f t="shared" si="223"/>
        <v>0</v>
      </c>
      <c r="AM387" s="1078">
        <f t="shared" si="223"/>
        <v>0</v>
      </c>
      <c r="AN387" s="1078">
        <f t="shared" si="223"/>
        <v>0</v>
      </c>
      <c r="AO387" s="1078">
        <f t="shared" si="223"/>
        <v>0</v>
      </c>
      <c r="AP387" s="1078">
        <f t="shared" si="223"/>
        <v>0</v>
      </c>
      <c r="AQ387" s="1078">
        <f t="shared" si="223"/>
        <v>0</v>
      </c>
      <c r="AR387" s="1078">
        <f t="shared" si="223"/>
        <v>0</v>
      </c>
      <c r="AS387" s="1078">
        <f t="shared" si="223"/>
        <v>0</v>
      </c>
      <c r="AT387" s="1078">
        <f t="shared" si="223"/>
        <v>0</v>
      </c>
      <c r="AU387" s="1078">
        <f t="shared" si="223"/>
        <v>0</v>
      </c>
      <c r="AV387" s="1078">
        <f t="shared" si="223"/>
        <v>0</v>
      </c>
      <c r="AW387" s="1078">
        <f t="shared" si="223"/>
        <v>0</v>
      </c>
      <c r="AX387" s="1078">
        <f t="shared" si="223"/>
        <v>0</v>
      </c>
      <c r="AY387" s="1078">
        <f t="shared" si="223"/>
        <v>0</v>
      </c>
      <c r="AZ387" s="1078">
        <f t="shared" si="223"/>
        <v>0</v>
      </c>
      <c r="BA387" s="1078">
        <f t="shared" si="223"/>
        <v>0</v>
      </c>
      <c r="BB387" s="1078">
        <f t="shared" si="223"/>
        <v>0</v>
      </c>
      <c r="BC387" s="1078">
        <f t="shared" si="223"/>
        <v>0</v>
      </c>
      <c r="BD387" s="1078">
        <f t="shared" si="223"/>
        <v>0</v>
      </c>
      <c r="BE387" s="1078">
        <f t="shared" si="223"/>
        <v>0</v>
      </c>
      <c r="BF387" s="1078">
        <f t="shared" si="223"/>
        <v>0</v>
      </c>
      <c r="BG387" s="1078">
        <f t="shared" si="223"/>
        <v>0</v>
      </c>
      <c r="BH387" s="1078">
        <f t="shared" si="223"/>
        <v>0</v>
      </c>
      <c r="BI387" s="1078">
        <f t="shared" si="223"/>
        <v>0</v>
      </c>
      <c r="BJ387" s="1078">
        <f t="shared" si="223"/>
        <v>0</v>
      </c>
      <c r="BK387" s="1078">
        <f t="shared" si="223"/>
        <v>0</v>
      </c>
      <c r="BL387" s="1078">
        <f t="shared" si="223"/>
        <v>0</v>
      </c>
      <c r="BM387" s="1078">
        <f t="shared" si="223"/>
        <v>0</v>
      </c>
      <c r="BN387" s="1078">
        <f t="shared" si="223"/>
        <v>0</v>
      </c>
      <c r="BO387" s="1078">
        <f t="shared" si="223"/>
        <v>0</v>
      </c>
      <c r="BP387" s="1078">
        <f t="shared" si="223"/>
        <v>0</v>
      </c>
      <c r="BQ387" s="1078">
        <f t="shared" si="223"/>
        <v>0</v>
      </c>
      <c r="BR387" s="1078">
        <f t="shared" si="223"/>
        <v>0</v>
      </c>
      <c r="BS387" s="1078">
        <f t="shared" si="224"/>
        <v>0</v>
      </c>
      <c r="BT387" s="1078">
        <f t="shared" si="224"/>
        <v>0</v>
      </c>
      <c r="BU387" s="1078">
        <f t="shared" si="224"/>
        <v>0</v>
      </c>
      <c r="BV387" s="1078">
        <f t="shared" si="224"/>
        <v>0</v>
      </c>
      <c r="BW387" s="1078">
        <f t="shared" si="224"/>
        <v>0</v>
      </c>
      <c r="BX387" s="1078">
        <f t="shared" si="224"/>
        <v>0</v>
      </c>
      <c r="BY387" s="1078">
        <f t="shared" si="224"/>
        <v>0</v>
      </c>
      <c r="BZ387" s="1078">
        <f t="shared" si="224"/>
        <v>0</v>
      </c>
      <c r="CA387" s="1078">
        <f t="shared" si="224"/>
        <v>0</v>
      </c>
      <c r="CB387" s="1078">
        <f t="shared" si="224"/>
        <v>0</v>
      </c>
      <c r="CC387" s="1078">
        <f t="shared" si="224"/>
        <v>0</v>
      </c>
      <c r="CD387" s="1078">
        <f t="shared" si="224"/>
        <v>0</v>
      </c>
      <c r="CE387" s="1078">
        <f t="shared" si="224"/>
        <v>0</v>
      </c>
      <c r="CF387" s="1078">
        <f t="shared" si="224"/>
        <v>0</v>
      </c>
      <c r="CG387" s="1078">
        <f t="shared" si="224"/>
        <v>0</v>
      </c>
      <c r="CH387" s="1078">
        <f t="shared" si="224"/>
        <v>0</v>
      </c>
      <c r="CI387" s="1079">
        <f t="shared" si="224"/>
        <v>0</v>
      </c>
    </row>
    <row r="388" spans="2:87">
      <c r="B388" s="1410"/>
      <c r="C388" s="1411" t="s">
        <v>699</v>
      </c>
      <c r="D388" s="1411"/>
      <c r="E388" s="1411" t="s">
        <v>146</v>
      </c>
      <c r="F388" s="1411">
        <v>2</v>
      </c>
      <c r="G388" s="1078">
        <f t="shared" ref="G388:BR388" si="225">G224+G226-G236-G237</f>
        <v>0</v>
      </c>
      <c r="H388" s="1078">
        <f t="shared" si="225"/>
        <v>0</v>
      </c>
      <c r="I388" s="1078">
        <f t="shared" si="225"/>
        <v>0</v>
      </c>
      <c r="J388" s="1078">
        <f t="shared" si="225"/>
        <v>0</v>
      </c>
      <c r="K388" s="1078">
        <f t="shared" si="225"/>
        <v>0</v>
      </c>
      <c r="L388" s="1078">
        <f t="shared" si="225"/>
        <v>0</v>
      </c>
      <c r="M388" s="1078">
        <f t="shared" si="225"/>
        <v>0</v>
      </c>
      <c r="N388" s="1078">
        <f t="shared" si="225"/>
        <v>0</v>
      </c>
      <c r="O388" s="1078">
        <f t="shared" si="225"/>
        <v>0</v>
      </c>
      <c r="P388" s="1078">
        <f t="shared" si="225"/>
        <v>0</v>
      </c>
      <c r="Q388" s="1078">
        <f t="shared" si="225"/>
        <v>0</v>
      </c>
      <c r="R388" s="1078">
        <f t="shared" si="225"/>
        <v>0</v>
      </c>
      <c r="S388" s="1078">
        <f t="shared" si="225"/>
        <v>0</v>
      </c>
      <c r="T388" s="1078">
        <f t="shared" si="225"/>
        <v>0</v>
      </c>
      <c r="U388" s="1078">
        <f t="shared" si="225"/>
        <v>0</v>
      </c>
      <c r="V388" s="1078">
        <f t="shared" si="225"/>
        <v>0</v>
      </c>
      <c r="W388" s="1078">
        <f t="shared" si="225"/>
        <v>0</v>
      </c>
      <c r="X388" s="1078">
        <f t="shared" si="225"/>
        <v>0</v>
      </c>
      <c r="Y388" s="1078">
        <f t="shared" si="225"/>
        <v>0</v>
      </c>
      <c r="Z388" s="1078">
        <f t="shared" si="225"/>
        <v>0</v>
      </c>
      <c r="AA388" s="1078">
        <f t="shared" si="225"/>
        <v>0</v>
      </c>
      <c r="AB388" s="1078">
        <f t="shared" si="225"/>
        <v>0</v>
      </c>
      <c r="AC388" s="1078">
        <f t="shared" si="225"/>
        <v>0</v>
      </c>
      <c r="AD388" s="1078">
        <f t="shared" si="225"/>
        <v>0</v>
      </c>
      <c r="AE388" s="1078">
        <f t="shared" si="225"/>
        <v>0</v>
      </c>
      <c r="AF388" s="1078">
        <f t="shared" si="225"/>
        <v>0</v>
      </c>
      <c r="AG388" s="1078">
        <f t="shared" si="225"/>
        <v>0</v>
      </c>
      <c r="AH388" s="1078">
        <f t="shared" si="225"/>
        <v>0</v>
      </c>
      <c r="AI388" s="1078">
        <f t="shared" si="225"/>
        <v>0</v>
      </c>
      <c r="AJ388" s="1078">
        <f t="shared" si="225"/>
        <v>0</v>
      </c>
      <c r="AK388" s="1078">
        <f t="shared" si="225"/>
        <v>0</v>
      </c>
      <c r="AL388" s="1078">
        <f t="shared" si="225"/>
        <v>0</v>
      </c>
      <c r="AM388" s="1078">
        <f t="shared" si="225"/>
        <v>0</v>
      </c>
      <c r="AN388" s="1078">
        <f t="shared" si="225"/>
        <v>0</v>
      </c>
      <c r="AO388" s="1078">
        <f t="shared" si="225"/>
        <v>0</v>
      </c>
      <c r="AP388" s="1078">
        <f t="shared" si="225"/>
        <v>0</v>
      </c>
      <c r="AQ388" s="1078">
        <f t="shared" si="225"/>
        <v>0</v>
      </c>
      <c r="AR388" s="1078">
        <f t="shared" si="225"/>
        <v>0</v>
      </c>
      <c r="AS388" s="1078">
        <f t="shared" si="225"/>
        <v>0</v>
      </c>
      <c r="AT388" s="1078">
        <f t="shared" si="225"/>
        <v>0</v>
      </c>
      <c r="AU388" s="1078">
        <f t="shared" si="225"/>
        <v>0</v>
      </c>
      <c r="AV388" s="1078">
        <f t="shared" si="225"/>
        <v>0</v>
      </c>
      <c r="AW388" s="1078">
        <f t="shared" si="225"/>
        <v>0</v>
      </c>
      <c r="AX388" s="1078">
        <f t="shared" si="225"/>
        <v>0</v>
      </c>
      <c r="AY388" s="1078">
        <f t="shared" si="225"/>
        <v>0</v>
      </c>
      <c r="AZ388" s="1078">
        <f t="shared" si="225"/>
        <v>0</v>
      </c>
      <c r="BA388" s="1078">
        <f t="shared" si="225"/>
        <v>0</v>
      </c>
      <c r="BB388" s="1078">
        <f t="shared" si="225"/>
        <v>0</v>
      </c>
      <c r="BC388" s="1078">
        <f t="shared" si="225"/>
        <v>0</v>
      </c>
      <c r="BD388" s="1078">
        <f t="shared" si="225"/>
        <v>0</v>
      </c>
      <c r="BE388" s="1078">
        <f t="shared" si="225"/>
        <v>0</v>
      </c>
      <c r="BF388" s="1078">
        <f t="shared" si="225"/>
        <v>0</v>
      </c>
      <c r="BG388" s="1078">
        <f t="shared" si="225"/>
        <v>0</v>
      </c>
      <c r="BH388" s="1078">
        <f t="shared" si="225"/>
        <v>0</v>
      </c>
      <c r="BI388" s="1078">
        <f t="shared" si="225"/>
        <v>0</v>
      </c>
      <c r="BJ388" s="1078">
        <f t="shared" si="225"/>
        <v>0</v>
      </c>
      <c r="BK388" s="1078">
        <f t="shared" si="225"/>
        <v>0</v>
      </c>
      <c r="BL388" s="1078">
        <f t="shared" si="225"/>
        <v>0</v>
      </c>
      <c r="BM388" s="1078">
        <f t="shared" si="225"/>
        <v>0</v>
      </c>
      <c r="BN388" s="1078">
        <f t="shared" si="225"/>
        <v>0</v>
      </c>
      <c r="BO388" s="1078">
        <f t="shared" si="225"/>
        <v>0</v>
      </c>
      <c r="BP388" s="1078">
        <f t="shared" si="225"/>
        <v>0</v>
      </c>
      <c r="BQ388" s="1078">
        <f t="shared" si="225"/>
        <v>0</v>
      </c>
      <c r="BR388" s="1078">
        <f t="shared" si="225"/>
        <v>0</v>
      </c>
      <c r="BS388" s="1078">
        <f t="shared" ref="BS388:CI388" si="226">BS224+BS226-BS236-BS237</f>
        <v>0</v>
      </c>
      <c r="BT388" s="1078">
        <f t="shared" si="226"/>
        <v>0</v>
      </c>
      <c r="BU388" s="1078">
        <f t="shared" si="226"/>
        <v>0</v>
      </c>
      <c r="BV388" s="1078">
        <f t="shared" si="226"/>
        <v>0</v>
      </c>
      <c r="BW388" s="1078">
        <f t="shared" si="226"/>
        <v>0</v>
      </c>
      <c r="BX388" s="1078">
        <f t="shared" si="226"/>
        <v>0</v>
      </c>
      <c r="BY388" s="1078">
        <f t="shared" si="226"/>
        <v>0</v>
      </c>
      <c r="BZ388" s="1078">
        <f t="shared" si="226"/>
        <v>0</v>
      </c>
      <c r="CA388" s="1078">
        <f t="shared" si="226"/>
        <v>0</v>
      </c>
      <c r="CB388" s="1078">
        <f t="shared" si="226"/>
        <v>0</v>
      </c>
      <c r="CC388" s="1078">
        <f t="shared" si="226"/>
        <v>0</v>
      </c>
      <c r="CD388" s="1078">
        <f t="shared" si="226"/>
        <v>0</v>
      </c>
      <c r="CE388" s="1078">
        <f t="shared" si="226"/>
        <v>0</v>
      </c>
      <c r="CF388" s="1078">
        <f t="shared" si="226"/>
        <v>0</v>
      </c>
      <c r="CG388" s="1078">
        <f t="shared" si="226"/>
        <v>0</v>
      </c>
      <c r="CH388" s="1078">
        <f t="shared" si="226"/>
        <v>0</v>
      </c>
      <c r="CI388" s="1079">
        <f t="shared" si="226"/>
        <v>0</v>
      </c>
    </row>
    <row r="389" spans="2:87">
      <c r="B389" s="1410"/>
      <c r="C389" s="1411" t="s">
        <v>153</v>
      </c>
      <c r="D389" s="1411"/>
      <c r="E389" s="1411" t="s">
        <v>146</v>
      </c>
      <c r="F389" s="1411">
        <v>2</v>
      </c>
      <c r="G389" s="1078">
        <f t="shared" ref="G389:BR389" si="227">G242</f>
        <v>0</v>
      </c>
      <c r="H389" s="1078">
        <f t="shared" si="227"/>
        <v>0</v>
      </c>
      <c r="I389" s="1078">
        <f t="shared" si="227"/>
        <v>0</v>
      </c>
      <c r="J389" s="1078">
        <f t="shared" si="227"/>
        <v>0</v>
      </c>
      <c r="K389" s="1078">
        <f t="shared" si="227"/>
        <v>0</v>
      </c>
      <c r="L389" s="1078">
        <f t="shared" si="227"/>
        <v>0</v>
      </c>
      <c r="M389" s="1078">
        <f t="shared" si="227"/>
        <v>0</v>
      </c>
      <c r="N389" s="1078">
        <f t="shared" si="227"/>
        <v>0</v>
      </c>
      <c r="O389" s="1078">
        <f t="shared" si="227"/>
        <v>0</v>
      </c>
      <c r="P389" s="1078">
        <f t="shared" si="227"/>
        <v>0</v>
      </c>
      <c r="Q389" s="1078">
        <f t="shared" si="227"/>
        <v>0</v>
      </c>
      <c r="R389" s="1078">
        <f t="shared" si="227"/>
        <v>0</v>
      </c>
      <c r="S389" s="1078">
        <f t="shared" si="227"/>
        <v>0</v>
      </c>
      <c r="T389" s="1078">
        <f t="shared" si="227"/>
        <v>0</v>
      </c>
      <c r="U389" s="1078">
        <f t="shared" si="227"/>
        <v>0</v>
      </c>
      <c r="V389" s="1078">
        <f t="shared" si="227"/>
        <v>0</v>
      </c>
      <c r="W389" s="1078">
        <f t="shared" si="227"/>
        <v>0</v>
      </c>
      <c r="X389" s="1078">
        <f t="shared" si="227"/>
        <v>0</v>
      </c>
      <c r="Y389" s="1078">
        <f t="shared" si="227"/>
        <v>0</v>
      </c>
      <c r="Z389" s="1078">
        <f t="shared" si="227"/>
        <v>0</v>
      </c>
      <c r="AA389" s="1078">
        <f t="shared" si="227"/>
        <v>0</v>
      </c>
      <c r="AB389" s="1078">
        <f t="shared" si="227"/>
        <v>0</v>
      </c>
      <c r="AC389" s="1078">
        <f t="shared" si="227"/>
        <v>0</v>
      </c>
      <c r="AD389" s="1078">
        <f t="shared" si="227"/>
        <v>0</v>
      </c>
      <c r="AE389" s="1078">
        <f t="shared" si="227"/>
        <v>0</v>
      </c>
      <c r="AF389" s="1078">
        <f t="shared" si="227"/>
        <v>0</v>
      </c>
      <c r="AG389" s="1078">
        <f t="shared" si="227"/>
        <v>0</v>
      </c>
      <c r="AH389" s="1078">
        <f t="shared" si="227"/>
        <v>0</v>
      </c>
      <c r="AI389" s="1078">
        <f t="shared" si="227"/>
        <v>0</v>
      </c>
      <c r="AJ389" s="1078">
        <f t="shared" si="227"/>
        <v>0</v>
      </c>
      <c r="AK389" s="1078">
        <f t="shared" si="227"/>
        <v>0</v>
      </c>
      <c r="AL389" s="1078">
        <f t="shared" si="227"/>
        <v>0</v>
      </c>
      <c r="AM389" s="1078">
        <f t="shared" si="227"/>
        <v>0</v>
      </c>
      <c r="AN389" s="1078">
        <f t="shared" si="227"/>
        <v>0</v>
      </c>
      <c r="AO389" s="1078">
        <f t="shared" si="227"/>
        <v>0</v>
      </c>
      <c r="AP389" s="1078">
        <f t="shared" si="227"/>
        <v>0</v>
      </c>
      <c r="AQ389" s="1078">
        <f t="shared" si="227"/>
        <v>0</v>
      </c>
      <c r="AR389" s="1078">
        <f t="shared" si="227"/>
        <v>0</v>
      </c>
      <c r="AS389" s="1078">
        <f t="shared" si="227"/>
        <v>0</v>
      </c>
      <c r="AT389" s="1078">
        <f t="shared" si="227"/>
        <v>0</v>
      </c>
      <c r="AU389" s="1078">
        <f t="shared" si="227"/>
        <v>0</v>
      </c>
      <c r="AV389" s="1078">
        <f t="shared" si="227"/>
        <v>0</v>
      </c>
      <c r="AW389" s="1078">
        <f t="shared" si="227"/>
        <v>0</v>
      </c>
      <c r="AX389" s="1078">
        <f t="shared" si="227"/>
        <v>0</v>
      </c>
      <c r="AY389" s="1078">
        <f t="shared" si="227"/>
        <v>0</v>
      </c>
      <c r="AZ389" s="1078">
        <f t="shared" si="227"/>
        <v>0</v>
      </c>
      <c r="BA389" s="1078">
        <f t="shared" si="227"/>
        <v>0</v>
      </c>
      <c r="BB389" s="1078">
        <f t="shared" si="227"/>
        <v>0</v>
      </c>
      <c r="BC389" s="1078">
        <f t="shared" si="227"/>
        <v>0</v>
      </c>
      <c r="BD389" s="1078">
        <f t="shared" si="227"/>
        <v>0</v>
      </c>
      <c r="BE389" s="1078">
        <f t="shared" si="227"/>
        <v>0</v>
      </c>
      <c r="BF389" s="1078">
        <f t="shared" si="227"/>
        <v>0</v>
      </c>
      <c r="BG389" s="1078">
        <f t="shared" si="227"/>
        <v>0</v>
      </c>
      <c r="BH389" s="1078">
        <f t="shared" si="227"/>
        <v>0</v>
      </c>
      <c r="BI389" s="1078">
        <f t="shared" si="227"/>
        <v>0</v>
      </c>
      <c r="BJ389" s="1078">
        <f t="shared" si="227"/>
        <v>0</v>
      </c>
      <c r="BK389" s="1078">
        <f t="shared" si="227"/>
        <v>0</v>
      </c>
      <c r="BL389" s="1078">
        <f t="shared" si="227"/>
        <v>0</v>
      </c>
      <c r="BM389" s="1078">
        <f t="shared" si="227"/>
        <v>0</v>
      </c>
      <c r="BN389" s="1078">
        <f t="shared" si="227"/>
        <v>0</v>
      </c>
      <c r="BO389" s="1078">
        <f t="shared" si="227"/>
        <v>0</v>
      </c>
      <c r="BP389" s="1078">
        <f t="shared" si="227"/>
        <v>0</v>
      </c>
      <c r="BQ389" s="1078">
        <f t="shared" si="227"/>
        <v>0</v>
      </c>
      <c r="BR389" s="1078">
        <f t="shared" si="227"/>
        <v>0</v>
      </c>
      <c r="BS389" s="1078">
        <f t="shared" ref="BS389:CI389" si="228">BS242</f>
        <v>0</v>
      </c>
      <c r="BT389" s="1078">
        <f t="shared" si="228"/>
        <v>0</v>
      </c>
      <c r="BU389" s="1078">
        <f t="shared" si="228"/>
        <v>0</v>
      </c>
      <c r="BV389" s="1078">
        <f t="shared" si="228"/>
        <v>0</v>
      </c>
      <c r="BW389" s="1078">
        <f t="shared" si="228"/>
        <v>0</v>
      </c>
      <c r="BX389" s="1078">
        <f t="shared" si="228"/>
        <v>0</v>
      </c>
      <c r="BY389" s="1078">
        <f t="shared" si="228"/>
        <v>0</v>
      </c>
      <c r="BZ389" s="1078">
        <f t="shared" si="228"/>
        <v>0</v>
      </c>
      <c r="CA389" s="1078">
        <f t="shared" si="228"/>
        <v>0</v>
      </c>
      <c r="CB389" s="1078">
        <f t="shared" si="228"/>
        <v>0</v>
      </c>
      <c r="CC389" s="1078">
        <f t="shared" si="228"/>
        <v>0</v>
      </c>
      <c r="CD389" s="1078">
        <f t="shared" si="228"/>
        <v>0</v>
      </c>
      <c r="CE389" s="1078">
        <f t="shared" si="228"/>
        <v>0</v>
      </c>
      <c r="CF389" s="1078">
        <f t="shared" si="228"/>
        <v>0</v>
      </c>
      <c r="CG389" s="1078">
        <f t="shared" si="228"/>
        <v>0</v>
      </c>
      <c r="CH389" s="1078">
        <f t="shared" si="228"/>
        <v>0</v>
      </c>
      <c r="CI389" s="1079">
        <f t="shared" si="228"/>
        <v>0</v>
      </c>
    </row>
    <row r="390" spans="2:87">
      <c r="B390" s="1410"/>
      <c r="C390" s="1411" t="s">
        <v>700</v>
      </c>
      <c r="D390" s="1411"/>
      <c r="E390" s="1411" t="s">
        <v>146</v>
      </c>
      <c r="F390" s="1411">
        <v>2</v>
      </c>
      <c r="G390" s="1078">
        <f t="shared" ref="G390:AL390" si="229">G266-SUM(G386:G389)</f>
        <v>0</v>
      </c>
      <c r="H390" s="1078">
        <f t="shared" si="229"/>
        <v>0</v>
      </c>
      <c r="I390" s="1078">
        <f t="shared" si="229"/>
        <v>0</v>
      </c>
      <c r="J390" s="1078">
        <f t="shared" si="229"/>
        <v>0</v>
      </c>
      <c r="K390" s="1078">
        <f t="shared" si="229"/>
        <v>0</v>
      </c>
      <c r="L390" s="1078">
        <f t="shared" si="229"/>
        <v>0</v>
      </c>
      <c r="M390" s="1078">
        <f t="shared" si="229"/>
        <v>0</v>
      </c>
      <c r="N390" s="1078">
        <f t="shared" si="229"/>
        <v>0</v>
      </c>
      <c r="O390" s="1078">
        <f t="shared" si="229"/>
        <v>0</v>
      </c>
      <c r="P390" s="1078">
        <f t="shared" si="229"/>
        <v>0</v>
      </c>
      <c r="Q390" s="1078">
        <f t="shared" si="229"/>
        <v>0</v>
      </c>
      <c r="R390" s="1078">
        <f t="shared" si="229"/>
        <v>0</v>
      </c>
      <c r="S390" s="1078">
        <f t="shared" si="229"/>
        <v>0</v>
      </c>
      <c r="T390" s="1078">
        <f t="shared" si="229"/>
        <v>0</v>
      </c>
      <c r="U390" s="1078">
        <f t="shared" si="229"/>
        <v>0</v>
      </c>
      <c r="V390" s="1078">
        <f t="shared" si="229"/>
        <v>0</v>
      </c>
      <c r="W390" s="1078">
        <f t="shared" si="229"/>
        <v>0</v>
      </c>
      <c r="X390" s="1078">
        <f t="shared" si="229"/>
        <v>0</v>
      </c>
      <c r="Y390" s="1078">
        <f t="shared" si="229"/>
        <v>0</v>
      </c>
      <c r="Z390" s="1078">
        <f t="shared" si="229"/>
        <v>0</v>
      </c>
      <c r="AA390" s="1078">
        <f t="shared" si="229"/>
        <v>0</v>
      </c>
      <c r="AB390" s="1078">
        <f t="shared" si="229"/>
        <v>0</v>
      </c>
      <c r="AC390" s="1078">
        <f t="shared" si="229"/>
        <v>0</v>
      </c>
      <c r="AD390" s="1078">
        <f t="shared" si="229"/>
        <v>0</v>
      </c>
      <c r="AE390" s="1078">
        <f t="shared" si="229"/>
        <v>0</v>
      </c>
      <c r="AF390" s="1078">
        <f t="shared" si="229"/>
        <v>0</v>
      </c>
      <c r="AG390" s="1078">
        <f t="shared" si="229"/>
        <v>0</v>
      </c>
      <c r="AH390" s="1078">
        <f t="shared" si="229"/>
        <v>0</v>
      </c>
      <c r="AI390" s="1078">
        <f t="shared" si="229"/>
        <v>0</v>
      </c>
      <c r="AJ390" s="1078">
        <f t="shared" si="229"/>
        <v>0</v>
      </c>
      <c r="AK390" s="1078">
        <f t="shared" si="229"/>
        <v>0</v>
      </c>
      <c r="AL390" s="1078">
        <f t="shared" si="229"/>
        <v>0</v>
      </c>
      <c r="AM390" s="1078">
        <f t="shared" ref="AM390:BR390" si="230">AM266-SUM(AM386:AM389)</f>
        <v>0</v>
      </c>
      <c r="AN390" s="1078">
        <f t="shared" si="230"/>
        <v>0</v>
      </c>
      <c r="AO390" s="1078">
        <f t="shared" si="230"/>
        <v>0</v>
      </c>
      <c r="AP390" s="1078">
        <f t="shared" si="230"/>
        <v>0</v>
      </c>
      <c r="AQ390" s="1078">
        <f t="shared" si="230"/>
        <v>0</v>
      </c>
      <c r="AR390" s="1078">
        <f t="shared" si="230"/>
        <v>0</v>
      </c>
      <c r="AS390" s="1078">
        <f t="shared" si="230"/>
        <v>0</v>
      </c>
      <c r="AT390" s="1078">
        <f t="shared" si="230"/>
        <v>0</v>
      </c>
      <c r="AU390" s="1078">
        <f t="shared" si="230"/>
        <v>0</v>
      </c>
      <c r="AV390" s="1078">
        <f t="shared" si="230"/>
        <v>0</v>
      </c>
      <c r="AW390" s="1078">
        <f t="shared" si="230"/>
        <v>0</v>
      </c>
      <c r="AX390" s="1078">
        <f t="shared" si="230"/>
        <v>0</v>
      </c>
      <c r="AY390" s="1078">
        <f t="shared" si="230"/>
        <v>0</v>
      </c>
      <c r="AZ390" s="1078">
        <f t="shared" si="230"/>
        <v>0</v>
      </c>
      <c r="BA390" s="1078">
        <f t="shared" si="230"/>
        <v>0</v>
      </c>
      <c r="BB390" s="1078">
        <f t="shared" si="230"/>
        <v>0</v>
      </c>
      <c r="BC390" s="1078">
        <f t="shared" si="230"/>
        <v>0</v>
      </c>
      <c r="BD390" s="1078">
        <f t="shared" si="230"/>
        <v>0</v>
      </c>
      <c r="BE390" s="1078">
        <f t="shared" si="230"/>
        <v>0</v>
      </c>
      <c r="BF390" s="1078">
        <f t="shared" si="230"/>
        <v>0</v>
      </c>
      <c r="BG390" s="1078">
        <f t="shared" si="230"/>
        <v>0</v>
      </c>
      <c r="BH390" s="1078">
        <f t="shared" si="230"/>
        <v>0</v>
      </c>
      <c r="BI390" s="1078">
        <f t="shared" si="230"/>
        <v>0</v>
      </c>
      <c r="BJ390" s="1078">
        <f t="shared" si="230"/>
        <v>0</v>
      </c>
      <c r="BK390" s="1078">
        <f t="shared" si="230"/>
        <v>0</v>
      </c>
      <c r="BL390" s="1078">
        <f t="shared" si="230"/>
        <v>0</v>
      </c>
      <c r="BM390" s="1078">
        <f t="shared" si="230"/>
        <v>0</v>
      </c>
      <c r="BN390" s="1078">
        <f t="shared" si="230"/>
        <v>0</v>
      </c>
      <c r="BO390" s="1078">
        <f t="shared" si="230"/>
        <v>0</v>
      </c>
      <c r="BP390" s="1078">
        <f t="shared" si="230"/>
        <v>0</v>
      </c>
      <c r="BQ390" s="1078">
        <f t="shared" si="230"/>
        <v>0</v>
      </c>
      <c r="BR390" s="1078">
        <f t="shared" si="230"/>
        <v>0</v>
      </c>
      <c r="BS390" s="1078">
        <f t="shared" ref="BS390:CI390" si="231">BS266-SUM(BS386:BS389)</f>
        <v>0</v>
      </c>
      <c r="BT390" s="1078">
        <f t="shared" si="231"/>
        <v>0</v>
      </c>
      <c r="BU390" s="1078">
        <f t="shared" si="231"/>
        <v>0</v>
      </c>
      <c r="BV390" s="1078">
        <f t="shared" si="231"/>
        <v>0</v>
      </c>
      <c r="BW390" s="1078">
        <f t="shared" si="231"/>
        <v>0</v>
      </c>
      <c r="BX390" s="1078">
        <f t="shared" si="231"/>
        <v>0</v>
      </c>
      <c r="BY390" s="1078">
        <f t="shared" si="231"/>
        <v>0</v>
      </c>
      <c r="BZ390" s="1078">
        <f t="shared" si="231"/>
        <v>0</v>
      </c>
      <c r="CA390" s="1078">
        <f t="shared" si="231"/>
        <v>0</v>
      </c>
      <c r="CB390" s="1078">
        <f t="shared" si="231"/>
        <v>0</v>
      </c>
      <c r="CC390" s="1078">
        <f t="shared" si="231"/>
        <v>0</v>
      </c>
      <c r="CD390" s="1078">
        <f t="shared" si="231"/>
        <v>0</v>
      </c>
      <c r="CE390" s="1078">
        <f t="shared" si="231"/>
        <v>0</v>
      </c>
      <c r="CF390" s="1078">
        <f t="shared" si="231"/>
        <v>0</v>
      </c>
      <c r="CG390" s="1078">
        <f t="shared" si="231"/>
        <v>0</v>
      </c>
      <c r="CH390" s="1078">
        <f t="shared" si="231"/>
        <v>0</v>
      </c>
      <c r="CI390" s="1079">
        <f t="shared" si="231"/>
        <v>0</v>
      </c>
    </row>
    <row r="391" spans="2:87">
      <c r="B391" s="1410"/>
      <c r="C391" s="1411" t="s">
        <v>701</v>
      </c>
      <c r="D391" s="1411"/>
      <c r="E391" s="1411" t="s">
        <v>146</v>
      </c>
      <c r="F391" s="1411">
        <v>2</v>
      </c>
      <c r="G391" s="1078">
        <f t="shared" ref="G391:BR391" si="232">G223</f>
        <v>0</v>
      </c>
      <c r="H391" s="1078">
        <f t="shared" si="232"/>
        <v>0</v>
      </c>
      <c r="I391" s="1078">
        <f t="shared" si="232"/>
        <v>0</v>
      </c>
      <c r="J391" s="1078">
        <f t="shared" si="232"/>
        <v>0</v>
      </c>
      <c r="K391" s="1078">
        <f t="shared" si="232"/>
        <v>0</v>
      </c>
      <c r="L391" s="1078">
        <f t="shared" si="232"/>
        <v>0</v>
      </c>
      <c r="M391" s="1078">
        <f t="shared" si="232"/>
        <v>0</v>
      </c>
      <c r="N391" s="1078">
        <f t="shared" si="232"/>
        <v>0</v>
      </c>
      <c r="O391" s="1078">
        <f t="shared" si="232"/>
        <v>0</v>
      </c>
      <c r="P391" s="1078">
        <f t="shared" si="232"/>
        <v>0</v>
      </c>
      <c r="Q391" s="1078">
        <f t="shared" si="232"/>
        <v>0</v>
      </c>
      <c r="R391" s="1078">
        <f t="shared" si="232"/>
        <v>0</v>
      </c>
      <c r="S391" s="1078">
        <f t="shared" si="232"/>
        <v>0</v>
      </c>
      <c r="T391" s="1078">
        <f t="shared" si="232"/>
        <v>0</v>
      </c>
      <c r="U391" s="1078">
        <f t="shared" si="232"/>
        <v>0</v>
      </c>
      <c r="V391" s="1078">
        <f t="shared" si="232"/>
        <v>0</v>
      </c>
      <c r="W391" s="1078">
        <f t="shared" si="232"/>
        <v>0</v>
      </c>
      <c r="X391" s="1078">
        <f t="shared" si="232"/>
        <v>0</v>
      </c>
      <c r="Y391" s="1078">
        <f t="shared" si="232"/>
        <v>0</v>
      </c>
      <c r="Z391" s="1078">
        <f t="shared" si="232"/>
        <v>0</v>
      </c>
      <c r="AA391" s="1078">
        <f t="shared" si="232"/>
        <v>0</v>
      </c>
      <c r="AB391" s="1078">
        <f t="shared" si="232"/>
        <v>0</v>
      </c>
      <c r="AC391" s="1078">
        <f t="shared" si="232"/>
        <v>0</v>
      </c>
      <c r="AD391" s="1078">
        <f t="shared" si="232"/>
        <v>0</v>
      </c>
      <c r="AE391" s="1078">
        <f t="shared" si="232"/>
        <v>0</v>
      </c>
      <c r="AF391" s="1078">
        <f t="shared" si="232"/>
        <v>0</v>
      </c>
      <c r="AG391" s="1078">
        <f t="shared" si="232"/>
        <v>0</v>
      </c>
      <c r="AH391" s="1078">
        <f t="shared" si="232"/>
        <v>0</v>
      </c>
      <c r="AI391" s="1078">
        <f t="shared" si="232"/>
        <v>0</v>
      </c>
      <c r="AJ391" s="1078">
        <f t="shared" si="232"/>
        <v>0</v>
      </c>
      <c r="AK391" s="1078">
        <f t="shared" si="232"/>
        <v>0</v>
      </c>
      <c r="AL391" s="1078">
        <f t="shared" si="232"/>
        <v>0</v>
      </c>
      <c r="AM391" s="1078">
        <f t="shared" si="232"/>
        <v>0</v>
      </c>
      <c r="AN391" s="1078">
        <f t="shared" si="232"/>
        <v>0</v>
      </c>
      <c r="AO391" s="1078">
        <f t="shared" si="232"/>
        <v>0</v>
      </c>
      <c r="AP391" s="1078">
        <f t="shared" si="232"/>
        <v>0</v>
      </c>
      <c r="AQ391" s="1078">
        <f t="shared" si="232"/>
        <v>0</v>
      </c>
      <c r="AR391" s="1078">
        <f t="shared" si="232"/>
        <v>0</v>
      </c>
      <c r="AS391" s="1078">
        <f t="shared" si="232"/>
        <v>0</v>
      </c>
      <c r="AT391" s="1078">
        <f t="shared" si="232"/>
        <v>0</v>
      </c>
      <c r="AU391" s="1078">
        <f t="shared" si="232"/>
        <v>0</v>
      </c>
      <c r="AV391" s="1078">
        <f t="shared" si="232"/>
        <v>0</v>
      </c>
      <c r="AW391" s="1078">
        <f t="shared" si="232"/>
        <v>0</v>
      </c>
      <c r="AX391" s="1078">
        <f t="shared" si="232"/>
        <v>0</v>
      </c>
      <c r="AY391" s="1078">
        <f t="shared" si="232"/>
        <v>0</v>
      </c>
      <c r="AZ391" s="1078">
        <f t="shared" si="232"/>
        <v>0</v>
      </c>
      <c r="BA391" s="1078">
        <f t="shared" si="232"/>
        <v>0</v>
      </c>
      <c r="BB391" s="1078">
        <f t="shared" si="232"/>
        <v>0</v>
      </c>
      <c r="BC391" s="1078">
        <f t="shared" si="232"/>
        <v>0</v>
      </c>
      <c r="BD391" s="1078">
        <f t="shared" si="232"/>
        <v>0</v>
      </c>
      <c r="BE391" s="1078">
        <f t="shared" si="232"/>
        <v>0</v>
      </c>
      <c r="BF391" s="1078">
        <f t="shared" si="232"/>
        <v>0</v>
      </c>
      <c r="BG391" s="1078">
        <f t="shared" si="232"/>
        <v>0</v>
      </c>
      <c r="BH391" s="1078">
        <f t="shared" si="232"/>
        <v>0</v>
      </c>
      <c r="BI391" s="1078">
        <f t="shared" si="232"/>
        <v>0</v>
      </c>
      <c r="BJ391" s="1078">
        <f t="shared" si="232"/>
        <v>0</v>
      </c>
      <c r="BK391" s="1078">
        <f t="shared" si="232"/>
        <v>0</v>
      </c>
      <c r="BL391" s="1078">
        <f t="shared" si="232"/>
        <v>0</v>
      </c>
      <c r="BM391" s="1078">
        <f t="shared" si="232"/>
        <v>0</v>
      </c>
      <c r="BN391" s="1078">
        <f t="shared" si="232"/>
        <v>0</v>
      </c>
      <c r="BO391" s="1078">
        <f t="shared" si="232"/>
        <v>0</v>
      </c>
      <c r="BP391" s="1078">
        <f t="shared" si="232"/>
        <v>0</v>
      </c>
      <c r="BQ391" s="1078">
        <f t="shared" si="232"/>
        <v>0</v>
      </c>
      <c r="BR391" s="1078">
        <f t="shared" si="232"/>
        <v>0</v>
      </c>
      <c r="BS391" s="1078">
        <f t="shared" ref="BS391:CI391" si="233">BS223</f>
        <v>0</v>
      </c>
      <c r="BT391" s="1078">
        <f t="shared" si="233"/>
        <v>0</v>
      </c>
      <c r="BU391" s="1078">
        <f t="shared" si="233"/>
        <v>0</v>
      </c>
      <c r="BV391" s="1078">
        <f t="shared" si="233"/>
        <v>0</v>
      </c>
      <c r="BW391" s="1078">
        <f t="shared" si="233"/>
        <v>0</v>
      </c>
      <c r="BX391" s="1078">
        <f t="shared" si="233"/>
        <v>0</v>
      </c>
      <c r="BY391" s="1078">
        <f t="shared" si="233"/>
        <v>0</v>
      </c>
      <c r="BZ391" s="1078">
        <f t="shared" si="233"/>
        <v>0</v>
      </c>
      <c r="CA391" s="1078">
        <f t="shared" si="233"/>
        <v>0</v>
      </c>
      <c r="CB391" s="1078">
        <f t="shared" si="233"/>
        <v>0</v>
      </c>
      <c r="CC391" s="1078">
        <f t="shared" si="233"/>
        <v>0</v>
      </c>
      <c r="CD391" s="1078">
        <f t="shared" si="233"/>
        <v>0</v>
      </c>
      <c r="CE391" s="1078">
        <f t="shared" si="233"/>
        <v>0</v>
      </c>
      <c r="CF391" s="1078">
        <f t="shared" si="233"/>
        <v>0</v>
      </c>
      <c r="CG391" s="1078">
        <f t="shared" si="233"/>
        <v>0</v>
      </c>
      <c r="CH391" s="1078">
        <f t="shared" si="233"/>
        <v>0</v>
      </c>
      <c r="CI391" s="1079">
        <f t="shared" si="233"/>
        <v>0</v>
      </c>
    </row>
    <row r="392" spans="2:87">
      <c r="B392" s="1410"/>
      <c r="C392" s="1411" t="s">
        <v>702</v>
      </c>
      <c r="D392" s="1411"/>
      <c r="E392" s="1411" t="s">
        <v>146</v>
      </c>
      <c r="F392" s="1411">
        <v>2</v>
      </c>
      <c r="G392" s="1078">
        <f t="shared" ref="G392:AL392" si="234">SUM(G386:G390)+G269</f>
        <v>0</v>
      </c>
      <c r="H392" s="1078">
        <f t="shared" si="234"/>
        <v>0</v>
      </c>
      <c r="I392" s="1078">
        <f t="shared" si="234"/>
        <v>0</v>
      </c>
      <c r="J392" s="1078">
        <f t="shared" si="234"/>
        <v>0</v>
      </c>
      <c r="K392" s="1078">
        <f t="shared" si="234"/>
        <v>0</v>
      </c>
      <c r="L392" s="1078">
        <f t="shared" si="234"/>
        <v>0</v>
      </c>
      <c r="M392" s="1078">
        <f t="shared" si="234"/>
        <v>0</v>
      </c>
      <c r="N392" s="1078">
        <f t="shared" si="234"/>
        <v>0</v>
      </c>
      <c r="O392" s="1078">
        <f t="shared" si="234"/>
        <v>0</v>
      </c>
      <c r="P392" s="1078">
        <f t="shared" si="234"/>
        <v>0</v>
      </c>
      <c r="Q392" s="1078">
        <f t="shared" si="234"/>
        <v>0</v>
      </c>
      <c r="R392" s="1078">
        <f t="shared" si="234"/>
        <v>0</v>
      </c>
      <c r="S392" s="1078">
        <f t="shared" si="234"/>
        <v>0</v>
      </c>
      <c r="T392" s="1078">
        <f t="shared" si="234"/>
        <v>0</v>
      </c>
      <c r="U392" s="1078">
        <f t="shared" si="234"/>
        <v>0</v>
      </c>
      <c r="V392" s="1078">
        <f t="shared" si="234"/>
        <v>0</v>
      </c>
      <c r="W392" s="1078">
        <f t="shared" si="234"/>
        <v>0</v>
      </c>
      <c r="X392" s="1078">
        <f t="shared" si="234"/>
        <v>0</v>
      </c>
      <c r="Y392" s="1078">
        <f t="shared" si="234"/>
        <v>0</v>
      </c>
      <c r="Z392" s="1078">
        <f t="shared" si="234"/>
        <v>0</v>
      </c>
      <c r="AA392" s="1078">
        <f t="shared" si="234"/>
        <v>0</v>
      </c>
      <c r="AB392" s="1078">
        <f t="shared" si="234"/>
        <v>0</v>
      </c>
      <c r="AC392" s="1078">
        <f t="shared" si="234"/>
        <v>0</v>
      </c>
      <c r="AD392" s="1078">
        <f t="shared" si="234"/>
        <v>0</v>
      </c>
      <c r="AE392" s="1078">
        <f t="shared" si="234"/>
        <v>0</v>
      </c>
      <c r="AF392" s="1078">
        <f t="shared" si="234"/>
        <v>0</v>
      </c>
      <c r="AG392" s="1078">
        <f t="shared" si="234"/>
        <v>0</v>
      </c>
      <c r="AH392" s="1078">
        <f t="shared" si="234"/>
        <v>0</v>
      </c>
      <c r="AI392" s="1078">
        <f t="shared" si="234"/>
        <v>0</v>
      </c>
      <c r="AJ392" s="1078">
        <f t="shared" si="234"/>
        <v>0</v>
      </c>
      <c r="AK392" s="1078">
        <f t="shared" si="234"/>
        <v>0</v>
      </c>
      <c r="AL392" s="1078">
        <f t="shared" si="234"/>
        <v>0</v>
      </c>
      <c r="AM392" s="1078">
        <f t="shared" ref="AM392:BR392" si="235">SUM(AM386:AM390)+AM269</f>
        <v>0</v>
      </c>
      <c r="AN392" s="1078">
        <f t="shared" si="235"/>
        <v>0</v>
      </c>
      <c r="AO392" s="1078">
        <f t="shared" si="235"/>
        <v>0</v>
      </c>
      <c r="AP392" s="1078">
        <f t="shared" si="235"/>
        <v>0</v>
      </c>
      <c r="AQ392" s="1078">
        <f t="shared" si="235"/>
        <v>0</v>
      </c>
      <c r="AR392" s="1078">
        <f t="shared" si="235"/>
        <v>0</v>
      </c>
      <c r="AS392" s="1078">
        <f t="shared" si="235"/>
        <v>0</v>
      </c>
      <c r="AT392" s="1078">
        <f t="shared" si="235"/>
        <v>0</v>
      </c>
      <c r="AU392" s="1078">
        <f t="shared" si="235"/>
        <v>0</v>
      </c>
      <c r="AV392" s="1078">
        <f t="shared" si="235"/>
        <v>0</v>
      </c>
      <c r="AW392" s="1078">
        <f t="shared" si="235"/>
        <v>0</v>
      </c>
      <c r="AX392" s="1078">
        <f t="shared" si="235"/>
        <v>0</v>
      </c>
      <c r="AY392" s="1078">
        <f t="shared" si="235"/>
        <v>0</v>
      </c>
      <c r="AZ392" s="1078">
        <f t="shared" si="235"/>
        <v>0</v>
      </c>
      <c r="BA392" s="1078">
        <f t="shared" si="235"/>
        <v>0</v>
      </c>
      <c r="BB392" s="1078">
        <f t="shared" si="235"/>
        <v>0</v>
      </c>
      <c r="BC392" s="1078">
        <f t="shared" si="235"/>
        <v>0</v>
      </c>
      <c r="BD392" s="1078">
        <f t="shared" si="235"/>
        <v>0</v>
      </c>
      <c r="BE392" s="1078">
        <f t="shared" si="235"/>
        <v>0</v>
      </c>
      <c r="BF392" s="1078">
        <f t="shared" si="235"/>
        <v>0</v>
      </c>
      <c r="BG392" s="1078">
        <f t="shared" si="235"/>
        <v>0</v>
      </c>
      <c r="BH392" s="1078">
        <f t="shared" si="235"/>
        <v>0</v>
      </c>
      <c r="BI392" s="1078">
        <f t="shared" si="235"/>
        <v>0</v>
      </c>
      <c r="BJ392" s="1078">
        <f t="shared" si="235"/>
        <v>0</v>
      </c>
      <c r="BK392" s="1078">
        <f t="shared" si="235"/>
        <v>0</v>
      </c>
      <c r="BL392" s="1078">
        <f t="shared" si="235"/>
        <v>0</v>
      </c>
      <c r="BM392" s="1078">
        <f t="shared" si="235"/>
        <v>0</v>
      </c>
      <c r="BN392" s="1078">
        <f t="shared" si="235"/>
        <v>0</v>
      </c>
      <c r="BO392" s="1078">
        <f t="shared" si="235"/>
        <v>0</v>
      </c>
      <c r="BP392" s="1078">
        <f t="shared" si="235"/>
        <v>0</v>
      </c>
      <c r="BQ392" s="1078">
        <f t="shared" si="235"/>
        <v>0</v>
      </c>
      <c r="BR392" s="1078">
        <f t="shared" si="235"/>
        <v>0</v>
      </c>
      <c r="BS392" s="1078">
        <f t="shared" ref="BS392:CI392" si="236">SUM(BS386:BS390)+BS269</f>
        <v>0</v>
      </c>
      <c r="BT392" s="1078">
        <f t="shared" si="236"/>
        <v>0</v>
      </c>
      <c r="BU392" s="1078">
        <f t="shared" si="236"/>
        <v>0</v>
      </c>
      <c r="BV392" s="1078">
        <f t="shared" si="236"/>
        <v>0</v>
      </c>
      <c r="BW392" s="1078">
        <f t="shared" si="236"/>
        <v>0</v>
      </c>
      <c r="BX392" s="1078">
        <f t="shared" si="236"/>
        <v>0</v>
      </c>
      <c r="BY392" s="1078">
        <f t="shared" si="236"/>
        <v>0</v>
      </c>
      <c r="BZ392" s="1078">
        <f t="shared" si="236"/>
        <v>0</v>
      </c>
      <c r="CA392" s="1078">
        <f t="shared" si="236"/>
        <v>0</v>
      </c>
      <c r="CB392" s="1078">
        <f t="shared" si="236"/>
        <v>0</v>
      </c>
      <c r="CC392" s="1078">
        <f t="shared" si="236"/>
        <v>0</v>
      </c>
      <c r="CD392" s="1078">
        <f t="shared" si="236"/>
        <v>0</v>
      </c>
      <c r="CE392" s="1078">
        <f t="shared" si="236"/>
        <v>0</v>
      </c>
      <c r="CF392" s="1078">
        <f t="shared" si="236"/>
        <v>0</v>
      </c>
      <c r="CG392" s="1078">
        <f t="shared" si="236"/>
        <v>0</v>
      </c>
      <c r="CH392" s="1078">
        <f t="shared" si="236"/>
        <v>0</v>
      </c>
      <c r="CI392" s="1079">
        <f t="shared" si="236"/>
        <v>0</v>
      </c>
    </row>
    <row r="393" spans="2:87">
      <c r="B393" s="1410"/>
      <c r="C393" s="1411"/>
      <c r="D393" s="1411"/>
      <c r="E393" s="1411"/>
      <c r="F393" s="1411"/>
      <c r="G393" s="1411"/>
      <c r="H393" s="1411"/>
      <c r="I393" s="1411"/>
      <c r="J393" s="1411"/>
      <c r="K393" s="1411"/>
      <c r="L393" s="1411"/>
      <c r="M393" s="1411"/>
      <c r="N393" s="1411"/>
      <c r="O393" s="1411"/>
      <c r="P393" s="1411"/>
      <c r="Q393" s="1411"/>
      <c r="R393" s="1411"/>
      <c r="S393" s="1411"/>
      <c r="T393" s="1411"/>
      <c r="U393" s="1411"/>
      <c r="V393" s="1411"/>
      <c r="W393" s="1411"/>
      <c r="X393" s="1411"/>
      <c r="Y393" s="1411"/>
      <c r="Z393" s="1411"/>
      <c r="AA393" s="1411"/>
      <c r="AB393" s="1411"/>
      <c r="AC393" s="1411"/>
      <c r="AD393" s="1411"/>
      <c r="AE393" s="1411"/>
      <c r="AF393" s="1411"/>
      <c r="AG393" s="1411"/>
      <c r="AH393" s="1411"/>
      <c r="AI393" s="1411"/>
      <c r="AJ393" s="1411"/>
      <c r="AK393" s="1411"/>
      <c r="AL393" s="1411"/>
      <c r="AM393" s="1411"/>
      <c r="AN393" s="1411"/>
      <c r="AO393" s="1411"/>
      <c r="AP393" s="1411"/>
      <c r="AQ393" s="1411"/>
      <c r="AR393" s="1411"/>
      <c r="AS393" s="1411"/>
      <c r="AT393" s="1411"/>
      <c r="AU393" s="1411"/>
      <c r="AV393" s="1411"/>
      <c r="AW393" s="1411"/>
      <c r="AX393" s="1411"/>
      <c r="AY393" s="1411"/>
      <c r="AZ393" s="1411"/>
      <c r="BA393" s="1411"/>
      <c r="BB393" s="1411"/>
      <c r="BC393" s="1411"/>
      <c r="BD393" s="1411"/>
      <c r="BE393" s="1411"/>
      <c r="BF393" s="1411"/>
      <c r="BG393" s="1411"/>
      <c r="BH393" s="1411"/>
      <c r="BI393" s="1411"/>
      <c r="BJ393" s="1411"/>
      <c r="BK393" s="1411"/>
      <c r="BL393" s="1411"/>
      <c r="BM393" s="1411"/>
      <c r="BN393" s="1411"/>
      <c r="BO393" s="1411"/>
      <c r="BP393" s="1411"/>
      <c r="BQ393" s="1411"/>
      <c r="BR393" s="1411"/>
      <c r="BS393" s="1411"/>
      <c r="BT393" s="1411"/>
      <c r="BU393" s="1411"/>
      <c r="BV393" s="1411"/>
      <c r="BW393" s="1411"/>
      <c r="BX393" s="1411"/>
      <c r="BY393" s="1411"/>
      <c r="BZ393" s="1411"/>
      <c r="CA393" s="1411"/>
      <c r="CB393" s="1411"/>
      <c r="CC393" s="1411"/>
      <c r="CD393" s="1411"/>
      <c r="CE393" s="1411"/>
      <c r="CF393" s="1411"/>
      <c r="CG393" s="1411"/>
      <c r="CH393" s="1411"/>
      <c r="CI393" s="1412"/>
    </row>
    <row r="394" spans="2:87">
      <c r="B394" s="1410" t="s">
        <v>705</v>
      </c>
      <c r="C394" s="1411"/>
      <c r="D394" s="1411"/>
      <c r="E394" s="1411"/>
      <c r="F394" s="1411"/>
      <c r="G394" s="1076" t="s">
        <v>119</v>
      </c>
      <c r="H394" s="1076" t="s">
        <v>120</v>
      </c>
      <c r="I394" s="1076" t="s">
        <v>121</v>
      </c>
      <c r="J394" s="1076" t="s">
        <v>122</v>
      </c>
      <c r="K394" s="1076" t="s">
        <v>123</v>
      </c>
      <c r="L394" s="1076" t="s">
        <v>124</v>
      </c>
      <c r="M394" s="1076" t="s">
        <v>125</v>
      </c>
      <c r="N394" s="1076" t="s">
        <v>126</v>
      </c>
      <c r="O394" s="1076" t="s">
        <v>127</v>
      </c>
      <c r="P394" s="1076" t="s">
        <v>128</v>
      </c>
      <c r="Q394" s="1076" t="s">
        <v>129</v>
      </c>
      <c r="R394" s="1076" t="s">
        <v>130</v>
      </c>
      <c r="S394" s="1076" t="s">
        <v>157</v>
      </c>
      <c r="T394" s="1076" t="s">
        <v>158</v>
      </c>
      <c r="U394" s="1076" t="s">
        <v>159</v>
      </c>
      <c r="V394" s="1076" t="s">
        <v>160</v>
      </c>
      <c r="W394" s="1076" t="s">
        <v>131</v>
      </c>
      <c r="X394" s="1076" t="s">
        <v>161</v>
      </c>
      <c r="Y394" s="1076" t="s">
        <v>162</v>
      </c>
      <c r="Z394" s="1076" t="s">
        <v>163</v>
      </c>
      <c r="AA394" s="1076" t="s">
        <v>164</v>
      </c>
      <c r="AB394" s="1076" t="s">
        <v>132</v>
      </c>
      <c r="AC394" s="1076" t="s">
        <v>165</v>
      </c>
      <c r="AD394" s="1076" t="s">
        <v>166</v>
      </c>
      <c r="AE394" s="1076" t="s">
        <v>167</v>
      </c>
      <c r="AF394" s="1076" t="s">
        <v>168</v>
      </c>
      <c r="AG394" s="1076" t="s">
        <v>133</v>
      </c>
      <c r="AH394" s="1076" t="s">
        <v>169</v>
      </c>
      <c r="AI394" s="1076" t="s">
        <v>170</v>
      </c>
      <c r="AJ394" s="1076" t="s">
        <v>171</v>
      </c>
      <c r="AK394" s="1076" t="s">
        <v>172</v>
      </c>
      <c r="AL394" s="1076" t="s">
        <v>134</v>
      </c>
      <c r="AM394" s="1076" t="s">
        <v>173</v>
      </c>
      <c r="AN394" s="1076" t="s">
        <v>174</v>
      </c>
      <c r="AO394" s="1076" t="s">
        <v>175</v>
      </c>
      <c r="AP394" s="1076" t="s">
        <v>176</v>
      </c>
      <c r="AQ394" s="1076" t="s">
        <v>135</v>
      </c>
      <c r="AR394" s="1076" t="s">
        <v>177</v>
      </c>
      <c r="AS394" s="1076" t="s">
        <v>178</v>
      </c>
      <c r="AT394" s="1076" t="s">
        <v>179</v>
      </c>
      <c r="AU394" s="1076" t="s">
        <v>180</v>
      </c>
      <c r="AV394" s="1076" t="s">
        <v>136</v>
      </c>
      <c r="AW394" s="1076" t="s">
        <v>181</v>
      </c>
      <c r="AX394" s="1076" t="s">
        <v>182</v>
      </c>
      <c r="AY394" s="1076" t="s">
        <v>183</v>
      </c>
      <c r="AZ394" s="1076" t="s">
        <v>184</v>
      </c>
      <c r="BA394" s="1076" t="s">
        <v>137</v>
      </c>
      <c r="BB394" s="1076" t="s">
        <v>185</v>
      </c>
      <c r="BC394" s="1076" t="s">
        <v>186</v>
      </c>
      <c r="BD394" s="1076" t="s">
        <v>187</v>
      </c>
      <c r="BE394" s="1076" t="s">
        <v>188</v>
      </c>
      <c r="BF394" s="1076" t="s">
        <v>138</v>
      </c>
      <c r="BG394" s="1076" t="s">
        <v>189</v>
      </c>
      <c r="BH394" s="1076" t="s">
        <v>190</v>
      </c>
      <c r="BI394" s="1076" t="s">
        <v>191</v>
      </c>
      <c r="BJ394" s="1076" t="s">
        <v>192</v>
      </c>
      <c r="BK394" s="1076" t="s">
        <v>139</v>
      </c>
      <c r="BL394" s="1076" t="s">
        <v>193</v>
      </c>
      <c r="BM394" s="1076" t="s">
        <v>194</v>
      </c>
      <c r="BN394" s="1076" t="s">
        <v>195</v>
      </c>
      <c r="BO394" s="1076" t="s">
        <v>196</v>
      </c>
      <c r="BP394" s="1076" t="s">
        <v>140</v>
      </c>
      <c r="BQ394" s="1076" t="s">
        <v>197</v>
      </c>
      <c r="BR394" s="1076" t="s">
        <v>198</v>
      </c>
      <c r="BS394" s="1076" t="s">
        <v>199</v>
      </c>
      <c r="BT394" s="1076" t="s">
        <v>200</v>
      </c>
      <c r="BU394" s="1076" t="s">
        <v>141</v>
      </c>
      <c r="BV394" s="1076" t="s">
        <v>201</v>
      </c>
      <c r="BW394" s="1076" t="s">
        <v>202</v>
      </c>
      <c r="BX394" s="1076" t="s">
        <v>203</v>
      </c>
      <c r="BY394" s="1076" t="s">
        <v>204</v>
      </c>
      <c r="BZ394" s="1076" t="s">
        <v>142</v>
      </c>
      <c r="CA394" s="1076" t="s">
        <v>205</v>
      </c>
      <c r="CB394" s="1076" t="s">
        <v>206</v>
      </c>
      <c r="CC394" s="1076" t="s">
        <v>207</v>
      </c>
      <c r="CD394" s="1076" t="s">
        <v>208</v>
      </c>
      <c r="CE394" s="1076" t="s">
        <v>143</v>
      </c>
      <c r="CF394" s="1076" t="s">
        <v>209</v>
      </c>
      <c r="CG394" s="1076" t="s">
        <v>210</v>
      </c>
      <c r="CH394" s="1076" t="s">
        <v>211</v>
      </c>
      <c r="CI394" s="1077" t="s">
        <v>212</v>
      </c>
    </row>
    <row r="395" spans="2:87">
      <c r="B395" s="1410"/>
      <c r="C395" s="1411" t="s">
        <v>697</v>
      </c>
      <c r="D395" s="1411"/>
      <c r="E395" s="1411" t="s">
        <v>146</v>
      </c>
      <c r="F395" s="1411">
        <v>2</v>
      </c>
      <c r="G395" s="1078">
        <f t="shared" ref="G395:BR396" si="237">G317-G328</f>
        <v>0</v>
      </c>
      <c r="H395" s="1078">
        <f t="shared" si="237"/>
        <v>0</v>
      </c>
      <c r="I395" s="1078">
        <f t="shared" si="237"/>
        <v>0</v>
      </c>
      <c r="J395" s="1078">
        <f t="shared" si="237"/>
        <v>0</v>
      </c>
      <c r="K395" s="1078">
        <f t="shared" si="237"/>
        <v>0</v>
      </c>
      <c r="L395" s="1078">
        <f t="shared" si="237"/>
        <v>0</v>
      </c>
      <c r="M395" s="1078">
        <f t="shared" si="237"/>
        <v>0</v>
      </c>
      <c r="N395" s="1078">
        <f t="shared" si="237"/>
        <v>0</v>
      </c>
      <c r="O395" s="1078">
        <f t="shared" si="237"/>
        <v>0</v>
      </c>
      <c r="P395" s="1078">
        <f t="shared" si="237"/>
        <v>0</v>
      </c>
      <c r="Q395" s="1078">
        <f t="shared" si="237"/>
        <v>0</v>
      </c>
      <c r="R395" s="1078">
        <f t="shared" si="237"/>
        <v>0</v>
      </c>
      <c r="S395" s="1078">
        <f t="shared" si="237"/>
        <v>0</v>
      </c>
      <c r="T395" s="1078">
        <f t="shared" si="237"/>
        <v>0</v>
      </c>
      <c r="U395" s="1078">
        <f t="shared" si="237"/>
        <v>0</v>
      </c>
      <c r="V395" s="1078">
        <f t="shared" si="237"/>
        <v>0</v>
      </c>
      <c r="W395" s="1078">
        <f t="shared" si="237"/>
        <v>0</v>
      </c>
      <c r="X395" s="1078">
        <f t="shared" si="237"/>
        <v>0</v>
      </c>
      <c r="Y395" s="1078">
        <f t="shared" si="237"/>
        <v>0</v>
      </c>
      <c r="Z395" s="1078">
        <f t="shared" si="237"/>
        <v>0</v>
      </c>
      <c r="AA395" s="1078">
        <f t="shared" si="237"/>
        <v>0</v>
      </c>
      <c r="AB395" s="1078">
        <f t="shared" si="237"/>
        <v>0</v>
      </c>
      <c r="AC395" s="1078">
        <f t="shared" si="237"/>
        <v>0</v>
      </c>
      <c r="AD395" s="1078">
        <f t="shared" si="237"/>
        <v>0</v>
      </c>
      <c r="AE395" s="1078">
        <f t="shared" si="237"/>
        <v>0</v>
      </c>
      <c r="AF395" s="1078">
        <f t="shared" si="237"/>
        <v>0</v>
      </c>
      <c r="AG395" s="1078">
        <f t="shared" si="237"/>
        <v>0</v>
      </c>
      <c r="AH395" s="1078">
        <f t="shared" si="237"/>
        <v>0</v>
      </c>
      <c r="AI395" s="1078">
        <f t="shared" si="237"/>
        <v>0</v>
      </c>
      <c r="AJ395" s="1078">
        <f t="shared" si="237"/>
        <v>0</v>
      </c>
      <c r="AK395" s="1078">
        <f t="shared" si="237"/>
        <v>0</v>
      </c>
      <c r="AL395" s="1078">
        <f t="shared" si="237"/>
        <v>0</v>
      </c>
      <c r="AM395" s="1078">
        <f t="shared" si="237"/>
        <v>0</v>
      </c>
      <c r="AN395" s="1078">
        <f t="shared" si="237"/>
        <v>0</v>
      </c>
      <c r="AO395" s="1078">
        <f t="shared" si="237"/>
        <v>0</v>
      </c>
      <c r="AP395" s="1078">
        <f t="shared" si="237"/>
        <v>0</v>
      </c>
      <c r="AQ395" s="1078">
        <f t="shared" si="237"/>
        <v>0</v>
      </c>
      <c r="AR395" s="1078">
        <f t="shared" si="237"/>
        <v>0</v>
      </c>
      <c r="AS395" s="1078">
        <f t="shared" si="237"/>
        <v>0</v>
      </c>
      <c r="AT395" s="1078">
        <f t="shared" si="237"/>
        <v>0</v>
      </c>
      <c r="AU395" s="1078">
        <f t="shared" si="237"/>
        <v>0</v>
      </c>
      <c r="AV395" s="1078">
        <f t="shared" si="237"/>
        <v>0</v>
      </c>
      <c r="AW395" s="1078">
        <f t="shared" si="237"/>
        <v>0</v>
      </c>
      <c r="AX395" s="1078">
        <f t="shared" si="237"/>
        <v>0</v>
      </c>
      <c r="AY395" s="1078">
        <f t="shared" si="237"/>
        <v>0</v>
      </c>
      <c r="AZ395" s="1078">
        <f t="shared" si="237"/>
        <v>0</v>
      </c>
      <c r="BA395" s="1078">
        <f t="shared" si="237"/>
        <v>0</v>
      </c>
      <c r="BB395" s="1078">
        <f t="shared" si="237"/>
        <v>0</v>
      </c>
      <c r="BC395" s="1078">
        <f t="shared" si="237"/>
        <v>0</v>
      </c>
      <c r="BD395" s="1078">
        <f t="shared" si="237"/>
        <v>0</v>
      </c>
      <c r="BE395" s="1078">
        <f t="shared" si="237"/>
        <v>0</v>
      </c>
      <c r="BF395" s="1078">
        <f t="shared" si="237"/>
        <v>0</v>
      </c>
      <c r="BG395" s="1078">
        <f t="shared" si="237"/>
        <v>0</v>
      </c>
      <c r="BH395" s="1078">
        <f t="shared" si="237"/>
        <v>0</v>
      </c>
      <c r="BI395" s="1078">
        <f t="shared" si="237"/>
        <v>0</v>
      </c>
      <c r="BJ395" s="1078">
        <f t="shared" si="237"/>
        <v>0</v>
      </c>
      <c r="BK395" s="1078">
        <f t="shared" si="237"/>
        <v>0</v>
      </c>
      <c r="BL395" s="1078">
        <f t="shared" si="237"/>
        <v>0</v>
      </c>
      <c r="BM395" s="1078">
        <f t="shared" si="237"/>
        <v>0</v>
      </c>
      <c r="BN395" s="1078">
        <f t="shared" si="237"/>
        <v>0</v>
      </c>
      <c r="BO395" s="1078">
        <f t="shared" si="237"/>
        <v>0</v>
      </c>
      <c r="BP395" s="1078">
        <f t="shared" si="237"/>
        <v>0</v>
      </c>
      <c r="BQ395" s="1078">
        <f t="shared" si="237"/>
        <v>0</v>
      </c>
      <c r="BR395" s="1078">
        <f t="shared" si="237"/>
        <v>0</v>
      </c>
      <c r="BS395" s="1078">
        <f t="shared" ref="BS395:CI396" si="238">BS317-BS328</f>
        <v>0</v>
      </c>
      <c r="BT395" s="1078">
        <f t="shared" si="238"/>
        <v>0</v>
      </c>
      <c r="BU395" s="1078">
        <f t="shared" si="238"/>
        <v>0</v>
      </c>
      <c r="BV395" s="1078">
        <f t="shared" si="238"/>
        <v>0</v>
      </c>
      <c r="BW395" s="1078">
        <f t="shared" si="238"/>
        <v>0</v>
      </c>
      <c r="BX395" s="1078">
        <f t="shared" si="238"/>
        <v>0</v>
      </c>
      <c r="BY395" s="1078">
        <f t="shared" si="238"/>
        <v>0</v>
      </c>
      <c r="BZ395" s="1078">
        <f t="shared" si="238"/>
        <v>0</v>
      </c>
      <c r="CA395" s="1078">
        <f t="shared" si="238"/>
        <v>0</v>
      </c>
      <c r="CB395" s="1078">
        <f t="shared" si="238"/>
        <v>0</v>
      </c>
      <c r="CC395" s="1078">
        <f t="shared" si="238"/>
        <v>0</v>
      </c>
      <c r="CD395" s="1078">
        <f t="shared" si="238"/>
        <v>0</v>
      </c>
      <c r="CE395" s="1078">
        <f t="shared" si="238"/>
        <v>0</v>
      </c>
      <c r="CF395" s="1078">
        <f t="shared" si="238"/>
        <v>0</v>
      </c>
      <c r="CG395" s="1078">
        <f t="shared" si="238"/>
        <v>0</v>
      </c>
      <c r="CH395" s="1078">
        <f t="shared" si="238"/>
        <v>0</v>
      </c>
      <c r="CI395" s="1079">
        <f t="shared" si="238"/>
        <v>0</v>
      </c>
    </row>
    <row r="396" spans="2:87">
      <c r="B396" s="1410"/>
      <c r="C396" s="1411" t="s">
        <v>698</v>
      </c>
      <c r="D396" s="1411"/>
      <c r="E396" s="1411" t="s">
        <v>146</v>
      </c>
      <c r="F396" s="1411">
        <v>2</v>
      </c>
      <c r="G396" s="1078">
        <f t="shared" si="237"/>
        <v>0</v>
      </c>
      <c r="H396" s="1078">
        <f t="shared" si="237"/>
        <v>0</v>
      </c>
      <c r="I396" s="1078">
        <f t="shared" si="237"/>
        <v>0</v>
      </c>
      <c r="J396" s="1078">
        <f t="shared" si="237"/>
        <v>0</v>
      </c>
      <c r="K396" s="1078">
        <f t="shared" si="237"/>
        <v>0</v>
      </c>
      <c r="L396" s="1078">
        <f t="shared" si="237"/>
        <v>0</v>
      </c>
      <c r="M396" s="1078">
        <f t="shared" si="237"/>
        <v>0</v>
      </c>
      <c r="N396" s="1078">
        <f t="shared" si="237"/>
        <v>0</v>
      </c>
      <c r="O396" s="1078">
        <f t="shared" si="237"/>
        <v>0</v>
      </c>
      <c r="P396" s="1078">
        <f t="shared" si="237"/>
        <v>0</v>
      </c>
      <c r="Q396" s="1078">
        <f t="shared" si="237"/>
        <v>0</v>
      </c>
      <c r="R396" s="1078">
        <f t="shared" si="237"/>
        <v>0</v>
      </c>
      <c r="S396" s="1078">
        <f t="shared" si="237"/>
        <v>0</v>
      </c>
      <c r="T396" s="1078">
        <f t="shared" si="237"/>
        <v>0</v>
      </c>
      <c r="U396" s="1078">
        <f t="shared" si="237"/>
        <v>0</v>
      </c>
      <c r="V396" s="1078">
        <f t="shared" si="237"/>
        <v>0</v>
      </c>
      <c r="W396" s="1078">
        <f t="shared" si="237"/>
        <v>0</v>
      </c>
      <c r="X396" s="1078">
        <f t="shared" si="237"/>
        <v>0</v>
      </c>
      <c r="Y396" s="1078">
        <f t="shared" si="237"/>
        <v>0</v>
      </c>
      <c r="Z396" s="1078">
        <f t="shared" si="237"/>
        <v>0</v>
      </c>
      <c r="AA396" s="1078">
        <f t="shared" si="237"/>
        <v>0</v>
      </c>
      <c r="AB396" s="1078">
        <f t="shared" si="237"/>
        <v>0</v>
      </c>
      <c r="AC396" s="1078">
        <f t="shared" si="237"/>
        <v>0</v>
      </c>
      <c r="AD396" s="1078">
        <f t="shared" si="237"/>
        <v>0</v>
      </c>
      <c r="AE396" s="1078">
        <f t="shared" si="237"/>
        <v>0</v>
      </c>
      <c r="AF396" s="1078">
        <f t="shared" si="237"/>
        <v>0</v>
      </c>
      <c r="AG396" s="1078">
        <f t="shared" si="237"/>
        <v>0</v>
      </c>
      <c r="AH396" s="1078">
        <f t="shared" si="237"/>
        <v>0</v>
      </c>
      <c r="AI396" s="1078">
        <f t="shared" si="237"/>
        <v>0</v>
      </c>
      <c r="AJ396" s="1078">
        <f t="shared" si="237"/>
        <v>0</v>
      </c>
      <c r="AK396" s="1078">
        <f t="shared" si="237"/>
        <v>0</v>
      </c>
      <c r="AL396" s="1078">
        <f t="shared" si="237"/>
        <v>0</v>
      </c>
      <c r="AM396" s="1078">
        <f t="shared" si="237"/>
        <v>0</v>
      </c>
      <c r="AN396" s="1078">
        <f t="shared" si="237"/>
        <v>0</v>
      </c>
      <c r="AO396" s="1078">
        <f t="shared" si="237"/>
        <v>0</v>
      </c>
      <c r="AP396" s="1078">
        <f t="shared" si="237"/>
        <v>0</v>
      </c>
      <c r="AQ396" s="1078">
        <f t="shared" si="237"/>
        <v>0</v>
      </c>
      <c r="AR396" s="1078">
        <f t="shared" si="237"/>
        <v>0</v>
      </c>
      <c r="AS396" s="1078">
        <f t="shared" si="237"/>
        <v>0</v>
      </c>
      <c r="AT396" s="1078">
        <f t="shared" si="237"/>
        <v>0</v>
      </c>
      <c r="AU396" s="1078">
        <f t="shared" si="237"/>
        <v>0</v>
      </c>
      <c r="AV396" s="1078">
        <f t="shared" si="237"/>
        <v>0</v>
      </c>
      <c r="AW396" s="1078">
        <f t="shared" si="237"/>
        <v>0</v>
      </c>
      <c r="AX396" s="1078">
        <f t="shared" si="237"/>
        <v>0</v>
      </c>
      <c r="AY396" s="1078">
        <f t="shared" si="237"/>
        <v>0</v>
      </c>
      <c r="AZ396" s="1078">
        <f t="shared" si="237"/>
        <v>0</v>
      </c>
      <c r="BA396" s="1078">
        <f t="shared" si="237"/>
        <v>0</v>
      </c>
      <c r="BB396" s="1078">
        <f t="shared" si="237"/>
        <v>0</v>
      </c>
      <c r="BC396" s="1078">
        <f t="shared" si="237"/>
        <v>0</v>
      </c>
      <c r="BD396" s="1078">
        <f t="shared" si="237"/>
        <v>0</v>
      </c>
      <c r="BE396" s="1078">
        <f t="shared" si="237"/>
        <v>0</v>
      </c>
      <c r="BF396" s="1078">
        <f t="shared" si="237"/>
        <v>0</v>
      </c>
      <c r="BG396" s="1078">
        <f t="shared" si="237"/>
        <v>0</v>
      </c>
      <c r="BH396" s="1078">
        <f t="shared" si="237"/>
        <v>0</v>
      </c>
      <c r="BI396" s="1078">
        <f t="shared" si="237"/>
        <v>0</v>
      </c>
      <c r="BJ396" s="1078">
        <f t="shared" si="237"/>
        <v>0</v>
      </c>
      <c r="BK396" s="1078">
        <f t="shared" si="237"/>
        <v>0</v>
      </c>
      <c r="BL396" s="1078">
        <f t="shared" si="237"/>
        <v>0</v>
      </c>
      <c r="BM396" s="1078">
        <f t="shared" si="237"/>
        <v>0</v>
      </c>
      <c r="BN396" s="1078">
        <f t="shared" si="237"/>
        <v>0</v>
      </c>
      <c r="BO396" s="1078">
        <f t="shared" si="237"/>
        <v>0</v>
      </c>
      <c r="BP396" s="1078">
        <f t="shared" si="237"/>
        <v>0</v>
      </c>
      <c r="BQ396" s="1078">
        <f t="shared" si="237"/>
        <v>0</v>
      </c>
      <c r="BR396" s="1078">
        <f t="shared" si="237"/>
        <v>0</v>
      </c>
      <c r="BS396" s="1078">
        <f t="shared" si="238"/>
        <v>0</v>
      </c>
      <c r="BT396" s="1078">
        <f t="shared" si="238"/>
        <v>0</v>
      </c>
      <c r="BU396" s="1078">
        <f t="shared" si="238"/>
        <v>0</v>
      </c>
      <c r="BV396" s="1078">
        <f t="shared" si="238"/>
        <v>0</v>
      </c>
      <c r="BW396" s="1078">
        <f t="shared" si="238"/>
        <v>0</v>
      </c>
      <c r="BX396" s="1078">
        <f t="shared" si="238"/>
        <v>0</v>
      </c>
      <c r="BY396" s="1078">
        <f t="shared" si="238"/>
        <v>0</v>
      </c>
      <c r="BZ396" s="1078">
        <f t="shared" si="238"/>
        <v>0</v>
      </c>
      <c r="CA396" s="1078">
        <f t="shared" si="238"/>
        <v>0</v>
      </c>
      <c r="CB396" s="1078">
        <f t="shared" si="238"/>
        <v>0</v>
      </c>
      <c r="CC396" s="1078">
        <f t="shared" si="238"/>
        <v>0</v>
      </c>
      <c r="CD396" s="1078">
        <f t="shared" si="238"/>
        <v>0</v>
      </c>
      <c r="CE396" s="1078">
        <f t="shared" si="238"/>
        <v>0</v>
      </c>
      <c r="CF396" s="1078">
        <f t="shared" si="238"/>
        <v>0</v>
      </c>
      <c r="CG396" s="1078">
        <f t="shared" si="238"/>
        <v>0</v>
      </c>
      <c r="CH396" s="1078">
        <f t="shared" si="238"/>
        <v>0</v>
      </c>
      <c r="CI396" s="1079">
        <f t="shared" si="238"/>
        <v>0</v>
      </c>
    </row>
    <row r="397" spans="2:87">
      <c r="B397" s="1410"/>
      <c r="C397" s="1411" t="s">
        <v>699</v>
      </c>
      <c r="D397" s="1411"/>
      <c r="E397" s="1411" t="s">
        <v>146</v>
      </c>
      <c r="F397" s="1411">
        <v>2</v>
      </c>
      <c r="G397" s="1078">
        <f>G314+G316-G326-G327</f>
        <v>0</v>
      </c>
      <c r="H397" s="1078">
        <f t="shared" ref="H397:BS397" si="239">H314+H316-H326-H327</f>
        <v>0</v>
      </c>
      <c r="I397" s="1078">
        <f t="shared" si="239"/>
        <v>0</v>
      </c>
      <c r="J397" s="1078">
        <f t="shared" si="239"/>
        <v>0</v>
      </c>
      <c r="K397" s="1078">
        <f t="shared" si="239"/>
        <v>0</v>
      </c>
      <c r="L397" s="1078">
        <f t="shared" si="239"/>
        <v>0</v>
      </c>
      <c r="M397" s="1078">
        <f t="shared" si="239"/>
        <v>0</v>
      </c>
      <c r="N397" s="1078">
        <f t="shared" si="239"/>
        <v>0</v>
      </c>
      <c r="O397" s="1078">
        <f t="shared" si="239"/>
        <v>0</v>
      </c>
      <c r="P397" s="1078">
        <f t="shared" si="239"/>
        <v>0</v>
      </c>
      <c r="Q397" s="1078">
        <f t="shared" si="239"/>
        <v>0</v>
      </c>
      <c r="R397" s="1078">
        <f t="shared" si="239"/>
        <v>0</v>
      </c>
      <c r="S397" s="1078">
        <f t="shared" si="239"/>
        <v>0</v>
      </c>
      <c r="T397" s="1078">
        <f t="shared" si="239"/>
        <v>0</v>
      </c>
      <c r="U397" s="1078">
        <f t="shared" si="239"/>
        <v>0</v>
      </c>
      <c r="V397" s="1078">
        <f t="shared" si="239"/>
        <v>0</v>
      </c>
      <c r="W397" s="1078">
        <f t="shared" si="239"/>
        <v>0</v>
      </c>
      <c r="X397" s="1078">
        <f t="shared" si="239"/>
        <v>0</v>
      </c>
      <c r="Y397" s="1078">
        <f t="shared" si="239"/>
        <v>0</v>
      </c>
      <c r="Z397" s="1078">
        <f t="shared" si="239"/>
        <v>0</v>
      </c>
      <c r="AA397" s="1078">
        <f t="shared" si="239"/>
        <v>0</v>
      </c>
      <c r="AB397" s="1078">
        <f t="shared" si="239"/>
        <v>0</v>
      </c>
      <c r="AC397" s="1078">
        <f t="shared" si="239"/>
        <v>0</v>
      </c>
      <c r="AD397" s="1078">
        <f t="shared" si="239"/>
        <v>0</v>
      </c>
      <c r="AE397" s="1078">
        <f t="shared" si="239"/>
        <v>0</v>
      </c>
      <c r="AF397" s="1078">
        <f t="shared" si="239"/>
        <v>0</v>
      </c>
      <c r="AG397" s="1078">
        <f t="shared" si="239"/>
        <v>0</v>
      </c>
      <c r="AH397" s="1078">
        <f t="shared" si="239"/>
        <v>0</v>
      </c>
      <c r="AI397" s="1078">
        <f t="shared" si="239"/>
        <v>0</v>
      </c>
      <c r="AJ397" s="1078">
        <f t="shared" si="239"/>
        <v>0</v>
      </c>
      <c r="AK397" s="1078">
        <f t="shared" si="239"/>
        <v>0</v>
      </c>
      <c r="AL397" s="1078">
        <f t="shared" si="239"/>
        <v>0</v>
      </c>
      <c r="AM397" s="1078">
        <f t="shared" si="239"/>
        <v>0</v>
      </c>
      <c r="AN397" s="1078">
        <f t="shared" si="239"/>
        <v>0</v>
      </c>
      <c r="AO397" s="1078">
        <f t="shared" si="239"/>
        <v>0</v>
      </c>
      <c r="AP397" s="1078">
        <f t="shared" si="239"/>
        <v>0</v>
      </c>
      <c r="AQ397" s="1078">
        <f t="shared" si="239"/>
        <v>0</v>
      </c>
      <c r="AR397" s="1078">
        <f t="shared" si="239"/>
        <v>0</v>
      </c>
      <c r="AS397" s="1078">
        <f t="shared" si="239"/>
        <v>0</v>
      </c>
      <c r="AT397" s="1078">
        <f t="shared" si="239"/>
        <v>0</v>
      </c>
      <c r="AU397" s="1078">
        <f t="shared" si="239"/>
        <v>0</v>
      </c>
      <c r="AV397" s="1078">
        <f t="shared" si="239"/>
        <v>0</v>
      </c>
      <c r="AW397" s="1078">
        <f t="shared" si="239"/>
        <v>0</v>
      </c>
      <c r="AX397" s="1078">
        <f t="shared" si="239"/>
        <v>0</v>
      </c>
      <c r="AY397" s="1078">
        <f t="shared" si="239"/>
        <v>0</v>
      </c>
      <c r="AZ397" s="1078">
        <f t="shared" si="239"/>
        <v>0</v>
      </c>
      <c r="BA397" s="1078">
        <f t="shared" si="239"/>
        <v>0</v>
      </c>
      <c r="BB397" s="1078">
        <f t="shared" si="239"/>
        <v>0</v>
      </c>
      <c r="BC397" s="1078">
        <f t="shared" si="239"/>
        <v>0</v>
      </c>
      <c r="BD397" s="1078">
        <f t="shared" si="239"/>
        <v>0</v>
      </c>
      <c r="BE397" s="1078">
        <f t="shared" si="239"/>
        <v>0</v>
      </c>
      <c r="BF397" s="1078">
        <f t="shared" si="239"/>
        <v>0</v>
      </c>
      <c r="BG397" s="1078">
        <f t="shared" si="239"/>
        <v>0</v>
      </c>
      <c r="BH397" s="1078">
        <f t="shared" si="239"/>
        <v>0</v>
      </c>
      <c r="BI397" s="1078">
        <f t="shared" si="239"/>
        <v>0</v>
      </c>
      <c r="BJ397" s="1078">
        <f t="shared" si="239"/>
        <v>0</v>
      </c>
      <c r="BK397" s="1078">
        <f t="shared" si="239"/>
        <v>0</v>
      </c>
      <c r="BL397" s="1078">
        <f t="shared" si="239"/>
        <v>0</v>
      </c>
      <c r="BM397" s="1078">
        <f t="shared" si="239"/>
        <v>0</v>
      </c>
      <c r="BN397" s="1078">
        <f t="shared" si="239"/>
        <v>0</v>
      </c>
      <c r="BO397" s="1078">
        <f t="shared" si="239"/>
        <v>0</v>
      </c>
      <c r="BP397" s="1078">
        <f t="shared" si="239"/>
        <v>0</v>
      </c>
      <c r="BQ397" s="1078">
        <f t="shared" si="239"/>
        <v>0</v>
      </c>
      <c r="BR397" s="1078">
        <f t="shared" si="239"/>
        <v>0</v>
      </c>
      <c r="BS397" s="1078">
        <f t="shared" si="239"/>
        <v>0</v>
      </c>
      <c r="BT397" s="1078">
        <f t="shared" ref="BT397:CI397" si="240">BT314+BT316-BT326-BT327</f>
        <v>0</v>
      </c>
      <c r="BU397" s="1078">
        <f t="shared" si="240"/>
        <v>0</v>
      </c>
      <c r="BV397" s="1078">
        <f t="shared" si="240"/>
        <v>0</v>
      </c>
      <c r="BW397" s="1078">
        <f t="shared" si="240"/>
        <v>0</v>
      </c>
      <c r="BX397" s="1078">
        <f t="shared" si="240"/>
        <v>0</v>
      </c>
      <c r="BY397" s="1078">
        <f t="shared" si="240"/>
        <v>0</v>
      </c>
      <c r="BZ397" s="1078">
        <f t="shared" si="240"/>
        <v>0</v>
      </c>
      <c r="CA397" s="1078">
        <f t="shared" si="240"/>
        <v>0</v>
      </c>
      <c r="CB397" s="1078">
        <f t="shared" si="240"/>
        <v>0</v>
      </c>
      <c r="CC397" s="1078">
        <f t="shared" si="240"/>
        <v>0</v>
      </c>
      <c r="CD397" s="1078">
        <f t="shared" si="240"/>
        <v>0</v>
      </c>
      <c r="CE397" s="1078">
        <f t="shared" si="240"/>
        <v>0</v>
      </c>
      <c r="CF397" s="1078">
        <f t="shared" si="240"/>
        <v>0</v>
      </c>
      <c r="CG397" s="1078">
        <f t="shared" si="240"/>
        <v>0</v>
      </c>
      <c r="CH397" s="1078">
        <f t="shared" si="240"/>
        <v>0</v>
      </c>
      <c r="CI397" s="1079">
        <f t="shared" si="240"/>
        <v>0</v>
      </c>
    </row>
    <row r="398" spans="2:87">
      <c r="B398" s="1410"/>
      <c r="C398" s="1411" t="s">
        <v>153</v>
      </c>
      <c r="D398" s="1411"/>
      <c r="E398" s="1411" t="s">
        <v>146</v>
      </c>
      <c r="F398" s="1411">
        <v>2</v>
      </c>
      <c r="G398" s="1078">
        <f>G332</f>
        <v>0</v>
      </c>
      <c r="H398" s="1078">
        <f t="shared" ref="H398:BS398" si="241">H332</f>
        <v>0</v>
      </c>
      <c r="I398" s="1078">
        <f t="shared" si="241"/>
        <v>0</v>
      </c>
      <c r="J398" s="1078">
        <f t="shared" si="241"/>
        <v>0</v>
      </c>
      <c r="K398" s="1078">
        <f t="shared" si="241"/>
        <v>0</v>
      </c>
      <c r="L398" s="1078">
        <f t="shared" si="241"/>
        <v>0</v>
      </c>
      <c r="M398" s="1078">
        <f t="shared" si="241"/>
        <v>0</v>
      </c>
      <c r="N398" s="1078">
        <f t="shared" si="241"/>
        <v>0</v>
      </c>
      <c r="O398" s="1078">
        <f t="shared" si="241"/>
        <v>0</v>
      </c>
      <c r="P398" s="1078">
        <f t="shared" si="241"/>
        <v>0</v>
      </c>
      <c r="Q398" s="1078">
        <f t="shared" si="241"/>
        <v>0</v>
      </c>
      <c r="R398" s="1078">
        <f t="shared" si="241"/>
        <v>0</v>
      </c>
      <c r="S398" s="1078">
        <f t="shared" si="241"/>
        <v>0</v>
      </c>
      <c r="T398" s="1078">
        <f t="shared" si="241"/>
        <v>0</v>
      </c>
      <c r="U398" s="1078">
        <f t="shared" si="241"/>
        <v>0</v>
      </c>
      <c r="V398" s="1078">
        <f t="shared" si="241"/>
        <v>0</v>
      </c>
      <c r="W398" s="1078">
        <f t="shared" si="241"/>
        <v>0</v>
      </c>
      <c r="X398" s="1078">
        <f t="shared" si="241"/>
        <v>0</v>
      </c>
      <c r="Y398" s="1078">
        <f t="shared" si="241"/>
        <v>0</v>
      </c>
      <c r="Z398" s="1078">
        <f t="shared" si="241"/>
        <v>0</v>
      </c>
      <c r="AA398" s="1078">
        <f t="shared" si="241"/>
        <v>0</v>
      </c>
      <c r="AB398" s="1078">
        <f t="shared" si="241"/>
        <v>0</v>
      </c>
      <c r="AC398" s="1078">
        <f t="shared" si="241"/>
        <v>0</v>
      </c>
      <c r="AD398" s="1078">
        <f t="shared" si="241"/>
        <v>0</v>
      </c>
      <c r="AE398" s="1078">
        <f t="shared" si="241"/>
        <v>0</v>
      </c>
      <c r="AF398" s="1078">
        <f t="shared" si="241"/>
        <v>0</v>
      </c>
      <c r="AG398" s="1078">
        <f t="shared" si="241"/>
        <v>0</v>
      </c>
      <c r="AH398" s="1078">
        <f t="shared" si="241"/>
        <v>0</v>
      </c>
      <c r="AI398" s="1078">
        <f t="shared" si="241"/>
        <v>0</v>
      </c>
      <c r="AJ398" s="1078">
        <f t="shared" si="241"/>
        <v>0</v>
      </c>
      <c r="AK398" s="1078">
        <f t="shared" si="241"/>
        <v>0</v>
      </c>
      <c r="AL398" s="1078">
        <f t="shared" si="241"/>
        <v>0</v>
      </c>
      <c r="AM398" s="1078">
        <f t="shared" si="241"/>
        <v>0</v>
      </c>
      <c r="AN398" s="1078">
        <f t="shared" si="241"/>
        <v>0</v>
      </c>
      <c r="AO398" s="1078">
        <f t="shared" si="241"/>
        <v>0</v>
      </c>
      <c r="AP398" s="1078">
        <f t="shared" si="241"/>
        <v>0</v>
      </c>
      <c r="AQ398" s="1078">
        <f t="shared" si="241"/>
        <v>0</v>
      </c>
      <c r="AR398" s="1078">
        <f t="shared" si="241"/>
        <v>0</v>
      </c>
      <c r="AS398" s="1078">
        <f t="shared" si="241"/>
        <v>0</v>
      </c>
      <c r="AT398" s="1078">
        <f t="shared" si="241"/>
        <v>0</v>
      </c>
      <c r="AU398" s="1078">
        <f t="shared" si="241"/>
        <v>0</v>
      </c>
      <c r="AV398" s="1078">
        <f t="shared" si="241"/>
        <v>0</v>
      </c>
      <c r="AW398" s="1078">
        <f t="shared" si="241"/>
        <v>0</v>
      </c>
      <c r="AX398" s="1078">
        <f t="shared" si="241"/>
        <v>0</v>
      </c>
      <c r="AY398" s="1078">
        <f t="shared" si="241"/>
        <v>0</v>
      </c>
      <c r="AZ398" s="1078">
        <f t="shared" si="241"/>
        <v>0</v>
      </c>
      <c r="BA398" s="1078">
        <f t="shared" si="241"/>
        <v>0</v>
      </c>
      <c r="BB398" s="1078">
        <f t="shared" si="241"/>
        <v>0</v>
      </c>
      <c r="BC398" s="1078">
        <f t="shared" si="241"/>
        <v>0</v>
      </c>
      <c r="BD398" s="1078">
        <f t="shared" si="241"/>
        <v>0</v>
      </c>
      <c r="BE398" s="1078">
        <f t="shared" si="241"/>
        <v>0</v>
      </c>
      <c r="BF398" s="1078">
        <f t="shared" si="241"/>
        <v>0</v>
      </c>
      <c r="BG398" s="1078">
        <f t="shared" si="241"/>
        <v>0</v>
      </c>
      <c r="BH398" s="1078">
        <f t="shared" si="241"/>
        <v>0</v>
      </c>
      <c r="BI398" s="1078">
        <f t="shared" si="241"/>
        <v>0</v>
      </c>
      <c r="BJ398" s="1078">
        <f t="shared" si="241"/>
        <v>0</v>
      </c>
      <c r="BK398" s="1078">
        <f t="shared" si="241"/>
        <v>0</v>
      </c>
      <c r="BL398" s="1078">
        <f t="shared" si="241"/>
        <v>0</v>
      </c>
      <c r="BM398" s="1078">
        <f t="shared" si="241"/>
        <v>0</v>
      </c>
      <c r="BN398" s="1078">
        <f t="shared" si="241"/>
        <v>0</v>
      </c>
      <c r="BO398" s="1078">
        <f t="shared" si="241"/>
        <v>0</v>
      </c>
      <c r="BP398" s="1078">
        <f t="shared" si="241"/>
        <v>0</v>
      </c>
      <c r="BQ398" s="1078">
        <f t="shared" si="241"/>
        <v>0</v>
      </c>
      <c r="BR398" s="1078">
        <f t="shared" si="241"/>
        <v>0</v>
      </c>
      <c r="BS398" s="1078">
        <f t="shared" si="241"/>
        <v>0</v>
      </c>
      <c r="BT398" s="1078">
        <f t="shared" ref="BT398:CI398" si="242">BT332</f>
        <v>0</v>
      </c>
      <c r="BU398" s="1078">
        <f t="shared" si="242"/>
        <v>0</v>
      </c>
      <c r="BV398" s="1078">
        <f t="shared" si="242"/>
        <v>0</v>
      </c>
      <c r="BW398" s="1078">
        <f t="shared" si="242"/>
        <v>0</v>
      </c>
      <c r="BX398" s="1078">
        <f t="shared" si="242"/>
        <v>0</v>
      </c>
      <c r="BY398" s="1078">
        <f t="shared" si="242"/>
        <v>0</v>
      </c>
      <c r="BZ398" s="1078">
        <f t="shared" si="242"/>
        <v>0</v>
      </c>
      <c r="CA398" s="1078">
        <f t="shared" si="242"/>
        <v>0</v>
      </c>
      <c r="CB398" s="1078">
        <f t="shared" si="242"/>
        <v>0</v>
      </c>
      <c r="CC398" s="1078">
        <f t="shared" si="242"/>
        <v>0</v>
      </c>
      <c r="CD398" s="1078">
        <f t="shared" si="242"/>
        <v>0</v>
      </c>
      <c r="CE398" s="1078">
        <f t="shared" si="242"/>
        <v>0</v>
      </c>
      <c r="CF398" s="1078">
        <f t="shared" si="242"/>
        <v>0</v>
      </c>
      <c r="CG398" s="1078">
        <f t="shared" si="242"/>
        <v>0</v>
      </c>
      <c r="CH398" s="1078">
        <f t="shared" si="242"/>
        <v>0</v>
      </c>
      <c r="CI398" s="1079">
        <f t="shared" si="242"/>
        <v>0</v>
      </c>
    </row>
    <row r="399" spans="2:87">
      <c r="B399" s="1410"/>
      <c r="C399" s="1411" t="s">
        <v>700</v>
      </c>
      <c r="D399" s="1411"/>
      <c r="E399" s="1411" t="s">
        <v>146</v>
      </c>
      <c r="F399" s="1411">
        <v>2</v>
      </c>
      <c r="G399" s="1078">
        <f>G356-SUM(G395:G398)</f>
        <v>0</v>
      </c>
      <c r="H399" s="1078">
        <f t="shared" ref="H399:BS399" si="243">H356-SUM(H395:H398)</f>
        <v>0</v>
      </c>
      <c r="I399" s="1078">
        <f t="shared" si="243"/>
        <v>0</v>
      </c>
      <c r="J399" s="1078">
        <f t="shared" si="243"/>
        <v>0</v>
      </c>
      <c r="K399" s="1078">
        <f t="shared" si="243"/>
        <v>0</v>
      </c>
      <c r="L399" s="1078">
        <f t="shared" si="243"/>
        <v>0</v>
      </c>
      <c r="M399" s="1078">
        <f t="shared" si="243"/>
        <v>0</v>
      </c>
      <c r="N399" s="1078">
        <f t="shared" si="243"/>
        <v>0</v>
      </c>
      <c r="O399" s="1078">
        <f t="shared" si="243"/>
        <v>0</v>
      </c>
      <c r="P399" s="1078">
        <f t="shared" si="243"/>
        <v>0</v>
      </c>
      <c r="Q399" s="1078">
        <f t="shared" si="243"/>
        <v>0</v>
      </c>
      <c r="R399" s="1078">
        <f t="shared" si="243"/>
        <v>0</v>
      </c>
      <c r="S399" s="1078">
        <f t="shared" si="243"/>
        <v>0</v>
      </c>
      <c r="T399" s="1078">
        <f t="shared" si="243"/>
        <v>0</v>
      </c>
      <c r="U399" s="1078">
        <f t="shared" si="243"/>
        <v>0</v>
      </c>
      <c r="V399" s="1078">
        <f t="shared" si="243"/>
        <v>0</v>
      </c>
      <c r="W399" s="1078">
        <f t="shared" si="243"/>
        <v>0</v>
      </c>
      <c r="X399" s="1078">
        <f t="shared" si="243"/>
        <v>0</v>
      </c>
      <c r="Y399" s="1078">
        <f t="shared" si="243"/>
        <v>0</v>
      </c>
      <c r="Z399" s="1078">
        <f t="shared" si="243"/>
        <v>0</v>
      </c>
      <c r="AA399" s="1078">
        <f t="shared" si="243"/>
        <v>0</v>
      </c>
      <c r="AB399" s="1078">
        <f t="shared" si="243"/>
        <v>0</v>
      </c>
      <c r="AC399" s="1078">
        <f t="shared" si="243"/>
        <v>0</v>
      </c>
      <c r="AD399" s="1078">
        <f t="shared" si="243"/>
        <v>0</v>
      </c>
      <c r="AE399" s="1078">
        <f t="shared" si="243"/>
        <v>0</v>
      </c>
      <c r="AF399" s="1078">
        <f t="shared" si="243"/>
        <v>0</v>
      </c>
      <c r="AG399" s="1078">
        <f t="shared" si="243"/>
        <v>0</v>
      </c>
      <c r="AH399" s="1078">
        <f t="shared" si="243"/>
        <v>0</v>
      </c>
      <c r="AI399" s="1078">
        <f t="shared" si="243"/>
        <v>0</v>
      </c>
      <c r="AJ399" s="1078">
        <f t="shared" si="243"/>
        <v>0</v>
      </c>
      <c r="AK399" s="1078">
        <f t="shared" si="243"/>
        <v>0</v>
      </c>
      <c r="AL399" s="1078">
        <f t="shared" si="243"/>
        <v>0</v>
      </c>
      <c r="AM399" s="1078">
        <f t="shared" si="243"/>
        <v>0</v>
      </c>
      <c r="AN399" s="1078">
        <f t="shared" si="243"/>
        <v>0</v>
      </c>
      <c r="AO399" s="1078">
        <f t="shared" si="243"/>
        <v>0</v>
      </c>
      <c r="AP399" s="1078">
        <f t="shared" si="243"/>
        <v>0</v>
      </c>
      <c r="AQ399" s="1078">
        <f t="shared" si="243"/>
        <v>0</v>
      </c>
      <c r="AR399" s="1078">
        <f t="shared" si="243"/>
        <v>0</v>
      </c>
      <c r="AS399" s="1078">
        <f t="shared" si="243"/>
        <v>0</v>
      </c>
      <c r="AT399" s="1078">
        <f t="shared" si="243"/>
        <v>0</v>
      </c>
      <c r="AU399" s="1078">
        <f t="shared" si="243"/>
        <v>0</v>
      </c>
      <c r="AV399" s="1078">
        <f t="shared" si="243"/>
        <v>0</v>
      </c>
      <c r="AW399" s="1078">
        <f t="shared" si="243"/>
        <v>0</v>
      </c>
      <c r="AX399" s="1078">
        <f t="shared" si="243"/>
        <v>0</v>
      </c>
      <c r="AY399" s="1078">
        <f t="shared" si="243"/>
        <v>0</v>
      </c>
      <c r="AZ399" s="1078">
        <f t="shared" si="243"/>
        <v>0</v>
      </c>
      <c r="BA399" s="1078">
        <f t="shared" si="243"/>
        <v>0</v>
      </c>
      <c r="BB399" s="1078">
        <f t="shared" si="243"/>
        <v>0</v>
      </c>
      <c r="BC399" s="1078">
        <f t="shared" si="243"/>
        <v>0</v>
      </c>
      <c r="BD399" s="1078">
        <f t="shared" si="243"/>
        <v>0</v>
      </c>
      <c r="BE399" s="1078">
        <f t="shared" si="243"/>
        <v>0</v>
      </c>
      <c r="BF399" s="1078">
        <f t="shared" si="243"/>
        <v>0</v>
      </c>
      <c r="BG399" s="1078">
        <f t="shared" si="243"/>
        <v>0</v>
      </c>
      <c r="BH399" s="1078">
        <f t="shared" si="243"/>
        <v>0</v>
      </c>
      <c r="BI399" s="1078">
        <f t="shared" si="243"/>
        <v>0</v>
      </c>
      <c r="BJ399" s="1078">
        <f t="shared" si="243"/>
        <v>0</v>
      </c>
      <c r="BK399" s="1078">
        <f t="shared" si="243"/>
        <v>0</v>
      </c>
      <c r="BL399" s="1078">
        <f t="shared" si="243"/>
        <v>0</v>
      </c>
      <c r="BM399" s="1078">
        <f t="shared" si="243"/>
        <v>0</v>
      </c>
      <c r="BN399" s="1078">
        <f t="shared" si="243"/>
        <v>0</v>
      </c>
      <c r="BO399" s="1078">
        <f t="shared" si="243"/>
        <v>0</v>
      </c>
      <c r="BP399" s="1078">
        <f t="shared" si="243"/>
        <v>0</v>
      </c>
      <c r="BQ399" s="1078">
        <f t="shared" si="243"/>
        <v>0</v>
      </c>
      <c r="BR399" s="1078">
        <f t="shared" si="243"/>
        <v>0</v>
      </c>
      <c r="BS399" s="1078">
        <f t="shared" si="243"/>
        <v>0</v>
      </c>
      <c r="BT399" s="1078">
        <f t="shared" ref="BT399:CI399" si="244">BT356-SUM(BT395:BT398)</f>
        <v>0</v>
      </c>
      <c r="BU399" s="1078">
        <f t="shared" si="244"/>
        <v>0</v>
      </c>
      <c r="BV399" s="1078">
        <f t="shared" si="244"/>
        <v>0</v>
      </c>
      <c r="BW399" s="1078">
        <f t="shared" si="244"/>
        <v>0</v>
      </c>
      <c r="BX399" s="1078">
        <f t="shared" si="244"/>
        <v>0</v>
      </c>
      <c r="BY399" s="1078">
        <f t="shared" si="244"/>
        <v>0</v>
      </c>
      <c r="BZ399" s="1078">
        <f t="shared" si="244"/>
        <v>0</v>
      </c>
      <c r="CA399" s="1078">
        <f t="shared" si="244"/>
        <v>0</v>
      </c>
      <c r="CB399" s="1078">
        <f t="shared" si="244"/>
        <v>0</v>
      </c>
      <c r="CC399" s="1078">
        <f t="shared" si="244"/>
        <v>0</v>
      </c>
      <c r="CD399" s="1078">
        <f t="shared" si="244"/>
        <v>0</v>
      </c>
      <c r="CE399" s="1078">
        <f t="shared" si="244"/>
        <v>0</v>
      </c>
      <c r="CF399" s="1078">
        <f t="shared" si="244"/>
        <v>0</v>
      </c>
      <c r="CG399" s="1078">
        <f t="shared" si="244"/>
        <v>0</v>
      </c>
      <c r="CH399" s="1078">
        <f t="shared" si="244"/>
        <v>0</v>
      </c>
      <c r="CI399" s="1079">
        <f t="shared" si="244"/>
        <v>0</v>
      </c>
    </row>
    <row r="400" spans="2:87">
      <c r="B400" s="1410"/>
      <c r="C400" s="1411" t="s">
        <v>701</v>
      </c>
      <c r="D400" s="1411"/>
      <c r="E400" s="1411" t="s">
        <v>146</v>
      </c>
      <c r="F400" s="1411">
        <v>2</v>
      </c>
      <c r="G400" s="1078">
        <f>G313</f>
        <v>0</v>
      </c>
      <c r="H400" s="1078">
        <f t="shared" ref="H400:BS400" si="245">H313</f>
        <v>0</v>
      </c>
      <c r="I400" s="1078">
        <f t="shared" si="245"/>
        <v>0</v>
      </c>
      <c r="J400" s="1078">
        <f t="shared" si="245"/>
        <v>0</v>
      </c>
      <c r="K400" s="1078">
        <f t="shared" si="245"/>
        <v>0</v>
      </c>
      <c r="L400" s="1078">
        <f t="shared" si="245"/>
        <v>0</v>
      </c>
      <c r="M400" s="1078">
        <f t="shared" si="245"/>
        <v>0</v>
      </c>
      <c r="N400" s="1078">
        <f t="shared" si="245"/>
        <v>0</v>
      </c>
      <c r="O400" s="1078">
        <f t="shared" si="245"/>
        <v>0</v>
      </c>
      <c r="P400" s="1078">
        <f t="shared" si="245"/>
        <v>0</v>
      </c>
      <c r="Q400" s="1078">
        <f t="shared" si="245"/>
        <v>0</v>
      </c>
      <c r="R400" s="1078">
        <f t="shared" si="245"/>
        <v>0</v>
      </c>
      <c r="S400" s="1078">
        <f t="shared" si="245"/>
        <v>0</v>
      </c>
      <c r="T400" s="1078">
        <f t="shared" si="245"/>
        <v>0</v>
      </c>
      <c r="U400" s="1078">
        <f t="shared" si="245"/>
        <v>0</v>
      </c>
      <c r="V400" s="1078">
        <f t="shared" si="245"/>
        <v>0</v>
      </c>
      <c r="W400" s="1078">
        <f t="shared" si="245"/>
        <v>0</v>
      </c>
      <c r="X400" s="1078">
        <f t="shared" si="245"/>
        <v>0</v>
      </c>
      <c r="Y400" s="1078">
        <f t="shared" si="245"/>
        <v>0</v>
      </c>
      <c r="Z400" s="1078">
        <f t="shared" si="245"/>
        <v>0</v>
      </c>
      <c r="AA400" s="1078">
        <f t="shared" si="245"/>
        <v>0</v>
      </c>
      <c r="AB400" s="1078">
        <f t="shared" si="245"/>
        <v>0</v>
      </c>
      <c r="AC400" s="1078">
        <f t="shared" si="245"/>
        <v>0</v>
      </c>
      <c r="AD400" s="1078">
        <f t="shared" si="245"/>
        <v>0</v>
      </c>
      <c r="AE400" s="1078">
        <f t="shared" si="245"/>
        <v>0</v>
      </c>
      <c r="AF400" s="1078">
        <f t="shared" si="245"/>
        <v>0</v>
      </c>
      <c r="AG400" s="1078">
        <f t="shared" si="245"/>
        <v>0</v>
      </c>
      <c r="AH400" s="1078">
        <f t="shared" si="245"/>
        <v>0</v>
      </c>
      <c r="AI400" s="1078">
        <f t="shared" si="245"/>
        <v>0</v>
      </c>
      <c r="AJ400" s="1078">
        <f t="shared" si="245"/>
        <v>0</v>
      </c>
      <c r="AK400" s="1078">
        <f t="shared" si="245"/>
        <v>0</v>
      </c>
      <c r="AL400" s="1078">
        <f t="shared" si="245"/>
        <v>0</v>
      </c>
      <c r="AM400" s="1078">
        <f t="shared" si="245"/>
        <v>0</v>
      </c>
      <c r="AN400" s="1078">
        <f t="shared" si="245"/>
        <v>0</v>
      </c>
      <c r="AO400" s="1078">
        <f t="shared" si="245"/>
        <v>0</v>
      </c>
      <c r="AP400" s="1078">
        <f t="shared" si="245"/>
        <v>0</v>
      </c>
      <c r="AQ400" s="1078">
        <f t="shared" si="245"/>
        <v>0</v>
      </c>
      <c r="AR400" s="1078">
        <f t="shared" si="245"/>
        <v>0</v>
      </c>
      <c r="AS400" s="1078">
        <f t="shared" si="245"/>
        <v>0</v>
      </c>
      <c r="AT400" s="1078">
        <f t="shared" si="245"/>
        <v>0</v>
      </c>
      <c r="AU400" s="1078">
        <f t="shared" si="245"/>
        <v>0</v>
      </c>
      <c r="AV400" s="1078">
        <f t="shared" si="245"/>
        <v>0</v>
      </c>
      <c r="AW400" s="1078">
        <f t="shared" si="245"/>
        <v>0</v>
      </c>
      <c r="AX400" s="1078">
        <f t="shared" si="245"/>
        <v>0</v>
      </c>
      <c r="AY400" s="1078">
        <f t="shared" si="245"/>
        <v>0</v>
      </c>
      <c r="AZ400" s="1078">
        <f t="shared" si="245"/>
        <v>0</v>
      </c>
      <c r="BA400" s="1078">
        <f t="shared" si="245"/>
        <v>0</v>
      </c>
      <c r="BB400" s="1078">
        <f t="shared" si="245"/>
        <v>0</v>
      </c>
      <c r="BC400" s="1078">
        <f t="shared" si="245"/>
        <v>0</v>
      </c>
      <c r="BD400" s="1078">
        <f t="shared" si="245"/>
        <v>0</v>
      </c>
      <c r="BE400" s="1078">
        <f t="shared" si="245"/>
        <v>0</v>
      </c>
      <c r="BF400" s="1078">
        <f t="shared" si="245"/>
        <v>0</v>
      </c>
      <c r="BG400" s="1078">
        <f t="shared" si="245"/>
        <v>0</v>
      </c>
      <c r="BH400" s="1078">
        <f t="shared" si="245"/>
        <v>0</v>
      </c>
      <c r="BI400" s="1078">
        <f t="shared" si="245"/>
        <v>0</v>
      </c>
      <c r="BJ400" s="1078">
        <f t="shared" si="245"/>
        <v>0</v>
      </c>
      <c r="BK400" s="1078">
        <f t="shared" si="245"/>
        <v>0</v>
      </c>
      <c r="BL400" s="1078">
        <f t="shared" si="245"/>
        <v>0</v>
      </c>
      <c r="BM400" s="1078">
        <f t="shared" si="245"/>
        <v>0</v>
      </c>
      <c r="BN400" s="1078">
        <f t="shared" si="245"/>
        <v>0</v>
      </c>
      <c r="BO400" s="1078">
        <f t="shared" si="245"/>
        <v>0</v>
      </c>
      <c r="BP400" s="1078">
        <f t="shared" si="245"/>
        <v>0</v>
      </c>
      <c r="BQ400" s="1078">
        <f t="shared" si="245"/>
        <v>0</v>
      </c>
      <c r="BR400" s="1078">
        <f t="shared" si="245"/>
        <v>0</v>
      </c>
      <c r="BS400" s="1078">
        <f t="shared" si="245"/>
        <v>0</v>
      </c>
      <c r="BT400" s="1078">
        <f t="shared" ref="BT400:CI400" si="246">BT313</f>
        <v>0</v>
      </c>
      <c r="BU400" s="1078">
        <f t="shared" si="246"/>
        <v>0</v>
      </c>
      <c r="BV400" s="1078">
        <f t="shared" si="246"/>
        <v>0</v>
      </c>
      <c r="BW400" s="1078">
        <f t="shared" si="246"/>
        <v>0</v>
      </c>
      <c r="BX400" s="1078">
        <f t="shared" si="246"/>
        <v>0</v>
      </c>
      <c r="BY400" s="1078">
        <f t="shared" si="246"/>
        <v>0</v>
      </c>
      <c r="BZ400" s="1078">
        <f t="shared" si="246"/>
        <v>0</v>
      </c>
      <c r="CA400" s="1078">
        <f t="shared" si="246"/>
        <v>0</v>
      </c>
      <c r="CB400" s="1078">
        <f t="shared" si="246"/>
        <v>0</v>
      </c>
      <c r="CC400" s="1078">
        <f t="shared" si="246"/>
        <v>0</v>
      </c>
      <c r="CD400" s="1078">
        <f t="shared" si="246"/>
        <v>0</v>
      </c>
      <c r="CE400" s="1078">
        <f t="shared" si="246"/>
        <v>0</v>
      </c>
      <c r="CF400" s="1078">
        <f t="shared" si="246"/>
        <v>0</v>
      </c>
      <c r="CG400" s="1078">
        <f t="shared" si="246"/>
        <v>0</v>
      </c>
      <c r="CH400" s="1078">
        <f t="shared" si="246"/>
        <v>0</v>
      </c>
      <c r="CI400" s="1079">
        <f t="shared" si="246"/>
        <v>0</v>
      </c>
    </row>
    <row r="401" spans="2:87">
      <c r="B401" s="1410"/>
      <c r="C401" s="1411" t="s">
        <v>702</v>
      </c>
      <c r="D401" s="1411"/>
      <c r="E401" s="1411" t="s">
        <v>146</v>
      </c>
      <c r="F401" s="1411">
        <v>2</v>
      </c>
      <c r="G401" s="1078">
        <f>SUM(G395:G399)+G359</f>
        <v>0</v>
      </c>
      <c r="H401" s="1078">
        <f t="shared" ref="H401:BS401" si="247">SUM(H395:H399)+H359</f>
        <v>0</v>
      </c>
      <c r="I401" s="1078">
        <f t="shared" si="247"/>
        <v>0</v>
      </c>
      <c r="J401" s="1078">
        <f t="shared" si="247"/>
        <v>0</v>
      </c>
      <c r="K401" s="1078">
        <f t="shared" si="247"/>
        <v>0</v>
      </c>
      <c r="L401" s="1078">
        <f t="shared" si="247"/>
        <v>0</v>
      </c>
      <c r="M401" s="1078">
        <f t="shared" si="247"/>
        <v>0</v>
      </c>
      <c r="N401" s="1078">
        <f t="shared" si="247"/>
        <v>0</v>
      </c>
      <c r="O401" s="1078">
        <f t="shared" si="247"/>
        <v>0</v>
      </c>
      <c r="P401" s="1078">
        <f t="shared" si="247"/>
        <v>0</v>
      </c>
      <c r="Q401" s="1078">
        <f t="shared" si="247"/>
        <v>0</v>
      </c>
      <c r="R401" s="1078">
        <f t="shared" si="247"/>
        <v>0</v>
      </c>
      <c r="S401" s="1078">
        <f t="shared" si="247"/>
        <v>0</v>
      </c>
      <c r="T401" s="1078">
        <f t="shared" si="247"/>
        <v>0</v>
      </c>
      <c r="U401" s="1078">
        <f t="shared" si="247"/>
        <v>0</v>
      </c>
      <c r="V401" s="1078">
        <f t="shared" si="247"/>
        <v>0</v>
      </c>
      <c r="W401" s="1078">
        <f t="shared" si="247"/>
        <v>0</v>
      </c>
      <c r="X401" s="1078">
        <f t="shared" si="247"/>
        <v>0</v>
      </c>
      <c r="Y401" s="1078">
        <f t="shared" si="247"/>
        <v>0</v>
      </c>
      <c r="Z401" s="1078">
        <f t="shared" si="247"/>
        <v>0</v>
      </c>
      <c r="AA401" s="1078">
        <f t="shared" si="247"/>
        <v>0</v>
      </c>
      <c r="AB401" s="1078">
        <f t="shared" si="247"/>
        <v>0</v>
      </c>
      <c r="AC401" s="1078">
        <f t="shared" si="247"/>
        <v>0</v>
      </c>
      <c r="AD401" s="1078">
        <f t="shared" si="247"/>
        <v>0</v>
      </c>
      <c r="AE401" s="1078">
        <f t="shared" si="247"/>
        <v>0</v>
      </c>
      <c r="AF401" s="1078">
        <f t="shared" si="247"/>
        <v>0</v>
      </c>
      <c r="AG401" s="1078">
        <f t="shared" si="247"/>
        <v>0</v>
      </c>
      <c r="AH401" s="1078">
        <f t="shared" si="247"/>
        <v>0</v>
      </c>
      <c r="AI401" s="1078">
        <f t="shared" si="247"/>
        <v>0</v>
      </c>
      <c r="AJ401" s="1078">
        <f t="shared" si="247"/>
        <v>0</v>
      </c>
      <c r="AK401" s="1078">
        <f t="shared" si="247"/>
        <v>0</v>
      </c>
      <c r="AL401" s="1078">
        <f t="shared" si="247"/>
        <v>0</v>
      </c>
      <c r="AM401" s="1078">
        <f t="shared" si="247"/>
        <v>0</v>
      </c>
      <c r="AN401" s="1078">
        <f t="shared" si="247"/>
        <v>0</v>
      </c>
      <c r="AO401" s="1078">
        <f t="shared" si="247"/>
        <v>0</v>
      </c>
      <c r="AP401" s="1078">
        <f t="shared" si="247"/>
        <v>0</v>
      </c>
      <c r="AQ401" s="1078">
        <f t="shared" si="247"/>
        <v>0</v>
      </c>
      <c r="AR401" s="1078">
        <f t="shared" si="247"/>
        <v>0</v>
      </c>
      <c r="AS401" s="1078">
        <f t="shared" si="247"/>
        <v>0</v>
      </c>
      <c r="AT401" s="1078">
        <f t="shared" si="247"/>
        <v>0</v>
      </c>
      <c r="AU401" s="1078">
        <f t="shared" si="247"/>
        <v>0</v>
      </c>
      <c r="AV401" s="1078">
        <f t="shared" si="247"/>
        <v>0</v>
      </c>
      <c r="AW401" s="1078">
        <f t="shared" si="247"/>
        <v>0</v>
      </c>
      <c r="AX401" s="1078">
        <f t="shared" si="247"/>
        <v>0</v>
      </c>
      <c r="AY401" s="1078">
        <f t="shared" si="247"/>
        <v>0</v>
      </c>
      <c r="AZ401" s="1078">
        <f t="shared" si="247"/>
        <v>0</v>
      </c>
      <c r="BA401" s="1078">
        <f t="shared" si="247"/>
        <v>0</v>
      </c>
      <c r="BB401" s="1078">
        <f t="shared" si="247"/>
        <v>0</v>
      </c>
      <c r="BC401" s="1078">
        <f t="shared" si="247"/>
        <v>0</v>
      </c>
      <c r="BD401" s="1078">
        <f t="shared" si="247"/>
        <v>0</v>
      </c>
      <c r="BE401" s="1078">
        <f t="shared" si="247"/>
        <v>0</v>
      </c>
      <c r="BF401" s="1078">
        <f t="shared" si="247"/>
        <v>0</v>
      </c>
      <c r="BG401" s="1078">
        <f t="shared" si="247"/>
        <v>0</v>
      </c>
      <c r="BH401" s="1078">
        <f t="shared" si="247"/>
        <v>0</v>
      </c>
      <c r="BI401" s="1078">
        <f t="shared" si="247"/>
        <v>0</v>
      </c>
      <c r="BJ401" s="1078">
        <f t="shared" si="247"/>
        <v>0</v>
      </c>
      <c r="BK401" s="1078">
        <f t="shared" si="247"/>
        <v>0</v>
      </c>
      <c r="BL401" s="1078">
        <f t="shared" si="247"/>
        <v>0</v>
      </c>
      <c r="BM401" s="1078">
        <f t="shared" si="247"/>
        <v>0</v>
      </c>
      <c r="BN401" s="1078">
        <f t="shared" si="247"/>
        <v>0</v>
      </c>
      <c r="BO401" s="1078">
        <f t="shared" si="247"/>
        <v>0</v>
      </c>
      <c r="BP401" s="1078">
        <f t="shared" si="247"/>
        <v>0</v>
      </c>
      <c r="BQ401" s="1078">
        <f t="shared" si="247"/>
        <v>0</v>
      </c>
      <c r="BR401" s="1078">
        <f t="shared" si="247"/>
        <v>0</v>
      </c>
      <c r="BS401" s="1078">
        <f t="shared" si="247"/>
        <v>0</v>
      </c>
      <c r="BT401" s="1078">
        <f t="shared" ref="BT401:CI401" si="248">SUM(BT395:BT399)+BT359</f>
        <v>0</v>
      </c>
      <c r="BU401" s="1078">
        <f t="shared" si="248"/>
        <v>0</v>
      </c>
      <c r="BV401" s="1078">
        <f t="shared" si="248"/>
        <v>0</v>
      </c>
      <c r="BW401" s="1078">
        <f t="shared" si="248"/>
        <v>0</v>
      </c>
      <c r="BX401" s="1078">
        <f t="shared" si="248"/>
        <v>0</v>
      </c>
      <c r="BY401" s="1078">
        <f t="shared" si="248"/>
        <v>0</v>
      </c>
      <c r="BZ401" s="1078">
        <f t="shared" si="248"/>
        <v>0</v>
      </c>
      <c r="CA401" s="1078">
        <f t="shared" si="248"/>
        <v>0</v>
      </c>
      <c r="CB401" s="1078">
        <f t="shared" si="248"/>
        <v>0</v>
      </c>
      <c r="CC401" s="1078">
        <f t="shared" si="248"/>
        <v>0</v>
      </c>
      <c r="CD401" s="1078">
        <f t="shared" si="248"/>
        <v>0</v>
      </c>
      <c r="CE401" s="1078">
        <f t="shared" si="248"/>
        <v>0</v>
      </c>
      <c r="CF401" s="1078">
        <f t="shared" si="248"/>
        <v>0</v>
      </c>
      <c r="CG401" s="1078">
        <f t="shared" si="248"/>
        <v>0</v>
      </c>
      <c r="CH401" s="1078">
        <f t="shared" si="248"/>
        <v>0</v>
      </c>
      <c r="CI401" s="1079">
        <f t="shared" si="248"/>
        <v>0</v>
      </c>
    </row>
    <row r="402" spans="2:87" ht="15" thickBot="1">
      <c r="B402" s="1413"/>
      <c r="C402" s="1414"/>
      <c r="D402" s="1414"/>
      <c r="E402" s="1414"/>
      <c r="F402" s="1414"/>
      <c r="G402" s="1414"/>
      <c r="H402" s="1414"/>
      <c r="I402" s="1414"/>
      <c r="J402" s="1414"/>
      <c r="K402" s="1414"/>
      <c r="L402" s="1414"/>
      <c r="M402" s="1414"/>
      <c r="N402" s="1414"/>
      <c r="O402" s="1414"/>
      <c r="P402" s="1414"/>
      <c r="Q402" s="1414"/>
      <c r="R402" s="1414"/>
      <c r="S402" s="1414"/>
      <c r="T402" s="1414"/>
      <c r="U402" s="1414"/>
      <c r="V402" s="1414"/>
      <c r="W402" s="1414"/>
      <c r="X402" s="1414"/>
      <c r="Y402" s="1414"/>
      <c r="Z402" s="1414"/>
      <c r="AA402" s="1414"/>
      <c r="AB402" s="1414"/>
      <c r="AC402" s="1414"/>
      <c r="AD402" s="1414"/>
      <c r="AE402" s="1414"/>
      <c r="AF402" s="1414"/>
      <c r="AG402" s="1414"/>
      <c r="AH402" s="1414"/>
      <c r="AI402" s="1414"/>
      <c r="AJ402" s="1414"/>
      <c r="AK402" s="1414"/>
      <c r="AL402" s="1414"/>
      <c r="AM402" s="1414"/>
      <c r="AN402" s="1414"/>
      <c r="AO402" s="1414"/>
      <c r="AP402" s="1414"/>
      <c r="AQ402" s="1414"/>
      <c r="AR402" s="1414"/>
      <c r="AS402" s="1414"/>
      <c r="AT402" s="1414"/>
      <c r="AU402" s="1414"/>
      <c r="AV402" s="1414"/>
      <c r="AW402" s="1414"/>
      <c r="AX402" s="1414"/>
      <c r="AY402" s="1414"/>
      <c r="AZ402" s="1414"/>
      <c r="BA402" s="1414"/>
      <c r="BB402" s="1414"/>
      <c r="BC402" s="1414"/>
      <c r="BD402" s="1414"/>
      <c r="BE402" s="1414"/>
      <c r="BF402" s="1414"/>
      <c r="BG402" s="1414"/>
      <c r="BH402" s="1414"/>
      <c r="BI402" s="1414"/>
      <c r="BJ402" s="1414"/>
      <c r="BK402" s="1414"/>
      <c r="BL402" s="1414"/>
      <c r="BM402" s="1414"/>
      <c r="BN402" s="1414"/>
      <c r="BO402" s="1414"/>
      <c r="BP402" s="1414"/>
      <c r="BQ402" s="1414"/>
      <c r="BR402" s="1414"/>
      <c r="BS402" s="1414"/>
      <c r="BT402" s="1414"/>
      <c r="BU402" s="1414"/>
      <c r="BV402" s="1414"/>
      <c r="BW402" s="1414"/>
      <c r="BX402" s="1414"/>
      <c r="BY402" s="1414"/>
      <c r="BZ402" s="1414"/>
      <c r="CA402" s="1414"/>
      <c r="CB402" s="1414"/>
      <c r="CC402" s="1414"/>
      <c r="CD402" s="1414"/>
      <c r="CE402" s="1414"/>
      <c r="CF402" s="1414"/>
      <c r="CG402" s="1414"/>
      <c r="CH402" s="1414"/>
      <c r="CI402" s="1415"/>
    </row>
  </sheetData>
  <phoneticPr fontId="39" type="noConversion"/>
  <conditionalFormatting sqref="C33:C38 B118:E119 B112:E112 B278:E279 B276:E276 B97:E98 B95:E95">
    <cfRule type="expression" dxfId="1396" priority="155">
      <formula>"error.type(c3)=5"</formula>
    </cfRule>
    <cfRule type="expression" dxfId="1395" priority="156">
      <formula>ERROR.TYPE(B33)=2</formula>
    </cfRule>
    <cfRule type="expression" dxfId="1394" priority="157">
      <formula>ISNA(B33)</formula>
    </cfRule>
  </conditionalFormatting>
  <conditionalFormatting sqref="C39">
    <cfRule type="expression" dxfId="1393" priority="152">
      <formula>"error.type(c3)=5"</formula>
    </cfRule>
    <cfRule type="expression" dxfId="1392" priority="153">
      <formula>ERROR.TYPE(C39)=2</formula>
    </cfRule>
    <cfRule type="expression" dxfId="1391" priority="154">
      <formula>ISNA(C39)</formula>
    </cfRule>
  </conditionalFormatting>
  <conditionalFormatting sqref="C45:C49">
    <cfRule type="expression" dxfId="1390" priority="149">
      <formula>"error.type(c3)=5"</formula>
    </cfRule>
    <cfRule type="expression" dxfId="1389" priority="150">
      <formula>ERROR.TYPE(C45)=2</formula>
    </cfRule>
    <cfRule type="expression" dxfId="1388" priority="151">
      <formula>ISNA(C45)</formula>
    </cfRule>
  </conditionalFormatting>
  <conditionalFormatting sqref="C56:C58">
    <cfRule type="expression" dxfId="1387" priority="146">
      <formula>"error.type(c3)=5"</formula>
    </cfRule>
    <cfRule type="expression" dxfId="1386" priority="147">
      <formula>ERROR.TYPE(C56)=2</formula>
    </cfRule>
    <cfRule type="expression" dxfId="1385" priority="148">
      <formula>ISNA(C56)</formula>
    </cfRule>
  </conditionalFormatting>
  <conditionalFormatting sqref="C59">
    <cfRule type="expression" dxfId="1384" priority="143">
      <formula>"error.type(c3)=5"</formula>
    </cfRule>
    <cfRule type="expression" dxfId="1383" priority="144">
      <formula>ERROR.TYPE(C59)=2</formula>
    </cfRule>
    <cfRule type="expression" dxfId="1382" priority="145">
      <formula>ISNA(C59)</formula>
    </cfRule>
  </conditionalFormatting>
  <conditionalFormatting sqref="C64">
    <cfRule type="expression" dxfId="1381" priority="140">
      <formula>"error.type(c3)=5"</formula>
    </cfRule>
    <cfRule type="expression" dxfId="1380" priority="141">
      <formula>ERROR.TYPE(C64)=2</formula>
    </cfRule>
    <cfRule type="expression" dxfId="1379" priority="142">
      <formula>ISNA(C64)</formula>
    </cfRule>
  </conditionalFormatting>
  <conditionalFormatting sqref="C78">
    <cfRule type="expression" dxfId="1378" priority="137">
      <formula>"error.type(c3)=5"</formula>
    </cfRule>
    <cfRule type="expression" dxfId="1377" priority="138">
      <formula>ERROR.TYPE(C78)=2</formula>
    </cfRule>
    <cfRule type="expression" dxfId="1376" priority="139">
      <formula>ISNA(C78)</formula>
    </cfRule>
  </conditionalFormatting>
  <conditionalFormatting sqref="C130">
    <cfRule type="expression" dxfId="1375" priority="113">
      <formula>"error.type(c3)=5"</formula>
    </cfRule>
    <cfRule type="expression" dxfId="1374" priority="114">
      <formula>ERROR.TYPE(C130)=2</formula>
    </cfRule>
    <cfRule type="expression" dxfId="1373" priority="115">
      <formula>ISNA(C130)</formula>
    </cfRule>
  </conditionalFormatting>
  <conditionalFormatting sqref="B96:E96 B99:E99 B104:E105">
    <cfRule type="expression" dxfId="1372" priority="110">
      <formula>"error.type(c3)=5"</formula>
    </cfRule>
    <cfRule type="expression" dxfId="1371" priority="111">
      <formula>ERROR.TYPE(B96)=2</formula>
    </cfRule>
    <cfRule type="expression" dxfId="1370" priority="112">
      <formula>ISNA(B96)</formula>
    </cfRule>
  </conditionalFormatting>
  <conditionalFormatting sqref="B106:E106">
    <cfRule type="expression" dxfId="1369" priority="104">
      <formula>"error.type(c3)=5"</formula>
    </cfRule>
    <cfRule type="expression" dxfId="1368" priority="105">
      <formula>ERROR.TYPE(B106)=2</formula>
    </cfRule>
    <cfRule type="expression" dxfId="1367" priority="106">
      <formula>ISNA(B106)</formula>
    </cfRule>
  </conditionalFormatting>
  <conditionalFormatting sqref="B101:E102">
    <cfRule type="expression" dxfId="1366" priority="107">
      <formula>"error.type(c3)=5"</formula>
    </cfRule>
    <cfRule type="expression" dxfId="1365" priority="108">
      <formula>ERROR.TYPE(B101)=2</formula>
    </cfRule>
    <cfRule type="expression" dxfId="1364" priority="109">
      <formula>ISNA(B101)</formula>
    </cfRule>
  </conditionalFormatting>
  <conditionalFormatting sqref="C149">
    <cfRule type="expression" dxfId="1363" priority="122">
      <formula>"error.type(c3)=5"</formula>
    </cfRule>
    <cfRule type="expression" dxfId="1362" priority="123">
      <formula>ERROR.TYPE(C149)=2</formula>
    </cfRule>
    <cfRule type="expression" dxfId="1361" priority="124">
      <formula>ISNA(C149)</formula>
    </cfRule>
  </conditionalFormatting>
  <conditionalFormatting sqref="C168">
    <cfRule type="expression" dxfId="1360" priority="116">
      <formula>"error.type(c3)=5"</formula>
    </cfRule>
    <cfRule type="expression" dxfId="1359" priority="117">
      <formula>ERROR.TYPE(C168)=2</formula>
    </cfRule>
    <cfRule type="expression" dxfId="1358" priority="118">
      <formula>ISNA(C168)</formula>
    </cfRule>
  </conditionalFormatting>
  <conditionalFormatting sqref="C154">
    <cfRule type="expression" dxfId="1357" priority="119">
      <formula>"error.type(c3)=5"</formula>
    </cfRule>
    <cfRule type="expression" dxfId="1356" priority="120">
      <formula>ERROR.TYPE(C154)=2</formula>
    </cfRule>
    <cfRule type="expression" dxfId="1355" priority="121">
      <formula>ISNA(C154)</formula>
    </cfRule>
  </conditionalFormatting>
  <conditionalFormatting sqref="C40">
    <cfRule type="expression" dxfId="1354" priority="134">
      <formula>"error.type(c3)=5"</formula>
    </cfRule>
    <cfRule type="expression" dxfId="1353" priority="135">
      <formula>ERROR.TYPE(C40)=2</formula>
    </cfRule>
    <cfRule type="expression" dxfId="1352" priority="136">
      <formula>ISNA(C40)</formula>
    </cfRule>
  </conditionalFormatting>
  <conditionalFormatting sqref="C129">
    <cfRule type="expression" dxfId="1351" priority="131">
      <formula>"error.type(c3)=5"</formula>
    </cfRule>
    <cfRule type="expression" dxfId="1350" priority="132">
      <formula>ERROR.TYPE(C129)=2</formula>
    </cfRule>
    <cfRule type="expression" dxfId="1349" priority="133">
      <formula>ISNA(C129)</formula>
    </cfRule>
  </conditionalFormatting>
  <conditionalFormatting sqref="C146:C148">
    <cfRule type="expression" dxfId="1348" priority="125">
      <formula>"error.type(c3)=5"</formula>
    </cfRule>
    <cfRule type="expression" dxfId="1347" priority="126">
      <formula>ERROR.TYPE(C146)=2</formula>
    </cfRule>
    <cfRule type="expression" dxfId="1346" priority="127">
      <formula>ISNA(C146)</formula>
    </cfRule>
  </conditionalFormatting>
  <conditionalFormatting sqref="C135:C139">
    <cfRule type="expression" dxfId="1345" priority="128">
      <formula>"error.type(c3)=5"</formula>
    </cfRule>
    <cfRule type="expression" dxfId="1344" priority="129">
      <formula>ERROR.TYPE(C135)=2</formula>
    </cfRule>
    <cfRule type="expression" dxfId="1343" priority="130">
      <formula>ISNA(C135)</formula>
    </cfRule>
  </conditionalFormatting>
  <conditionalFormatting sqref="C214:C215 B300:E300 B293 D293:E293 B299 D299:E299 C217:C219">
    <cfRule type="expression" dxfId="1342" priority="101">
      <formula>"error.type(c3)=5"</formula>
    </cfRule>
    <cfRule type="expression" dxfId="1341" priority="102">
      <formula>ERROR.TYPE(B214)=2</formula>
    </cfRule>
    <cfRule type="expression" dxfId="1340" priority="103">
      <formula>ISNA(B214)</formula>
    </cfRule>
  </conditionalFormatting>
  <conditionalFormatting sqref="C220">
    <cfRule type="expression" dxfId="1339" priority="98">
      <formula>"error.type(c3)=5"</formula>
    </cfRule>
    <cfRule type="expression" dxfId="1338" priority="99">
      <formula>ERROR.TYPE(C220)=2</formula>
    </cfRule>
    <cfRule type="expression" dxfId="1337" priority="100">
      <formula>ISNA(C220)</formula>
    </cfRule>
  </conditionalFormatting>
  <conditionalFormatting sqref="C226:C230">
    <cfRule type="expression" dxfId="1336" priority="95">
      <formula>"error.type(c3)=5"</formula>
    </cfRule>
    <cfRule type="expression" dxfId="1335" priority="96">
      <formula>ERROR.TYPE(C226)=2</formula>
    </cfRule>
    <cfRule type="expression" dxfId="1334" priority="97">
      <formula>ISNA(C226)</formula>
    </cfRule>
  </conditionalFormatting>
  <conditionalFormatting sqref="C237:C239">
    <cfRule type="expression" dxfId="1333" priority="92">
      <formula>"error.type(c3)=5"</formula>
    </cfRule>
    <cfRule type="expression" dxfId="1332" priority="93">
      <formula>ERROR.TYPE(C237)=2</formula>
    </cfRule>
    <cfRule type="expression" dxfId="1331" priority="94">
      <formula>ISNA(C237)</formula>
    </cfRule>
  </conditionalFormatting>
  <conditionalFormatting sqref="C240">
    <cfRule type="expression" dxfId="1330" priority="89">
      <formula>"error.type(c3)=5"</formula>
    </cfRule>
    <cfRule type="expression" dxfId="1329" priority="90">
      <formula>ERROR.TYPE(C240)=2</formula>
    </cfRule>
    <cfRule type="expression" dxfId="1328" priority="91">
      <formula>ISNA(C240)</formula>
    </cfRule>
  </conditionalFormatting>
  <conditionalFormatting sqref="C245">
    <cfRule type="expression" dxfId="1327" priority="86">
      <formula>"error.type(c3)=5"</formula>
    </cfRule>
    <cfRule type="expression" dxfId="1326" priority="87">
      <formula>ERROR.TYPE(C245)=2</formula>
    </cfRule>
    <cfRule type="expression" dxfId="1325" priority="88">
      <formula>ISNA(C245)</formula>
    </cfRule>
  </conditionalFormatting>
  <conditionalFormatting sqref="C259">
    <cfRule type="expression" dxfId="1324" priority="83">
      <formula>"error.type(c3)=5"</formula>
    </cfRule>
    <cfRule type="expression" dxfId="1323" priority="84">
      <formula>ERROR.TYPE(C259)=2</formula>
    </cfRule>
    <cfRule type="expression" dxfId="1322" priority="85">
      <formula>ISNA(C259)</formula>
    </cfRule>
  </conditionalFormatting>
  <conditionalFormatting sqref="C311">
    <cfRule type="expression" dxfId="1321" priority="59">
      <formula>"error.type(c3)=5"</formula>
    </cfRule>
    <cfRule type="expression" dxfId="1320" priority="60">
      <formula>ERROR.TYPE(C311)=2</formula>
    </cfRule>
    <cfRule type="expression" dxfId="1319" priority="61">
      <formula>ISNA(C311)</formula>
    </cfRule>
  </conditionalFormatting>
  <conditionalFormatting sqref="B277 B280 B285:B286 D285:E286 D280:E280 D277:E277">
    <cfRule type="expression" dxfId="1318" priority="56">
      <formula>"error.type(c3)=5"</formula>
    </cfRule>
    <cfRule type="expression" dxfId="1317" priority="57">
      <formula>ERROR.TYPE(B277)=2</formula>
    </cfRule>
    <cfRule type="expression" dxfId="1316" priority="58">
      <formula>ISNA(B277)</formula>
    </cfRule>
  </conditionalFormatting>
  <conditionalFormatting sqref="B282:B283 D282:E283">
    <cfRule type="expression" dxfId="1315" priority="53">
      <formula>"error.type(c3)=5"</formula>
    </cfRule>
    <cfRule type="expression" dxfId="1314" priority="54">
      <formula>ERROR.TYPE(B282)=2</formula>
    </cfRule>
    <cfRule type="expression" dxfId="1313" priority="55">
      <formula>ISNA(B282)</formula>
    </cfRule>
  </conditionalFormatting>
  <conditionalFormatting sqref="B287 D287:E287">
    <cfRule type="expression" dxfId="1312" priority="50">
      <formula>"error.type(c3)=5"</formula>
    </cfRule>
    <cfRule type="expression" dxfId="1311" priority="51">
      <formula>ERROR.TYPE(B287)=2</formula>
    </cfRule>
    <cfRule type="expression" dxfId="1310" priority="52">
      <formula>ISNA(B287)</formula>
    </cfRule>
  </conditionalFormatting>
  <conditionalFormatting sqref="C330">
    <cfRule type="expression" dxfId="1309" priority="68">
      <formula>"error.type(c3)=5"</formula>
    </cfRule>
    <cfRule type="expression" dxfId="1308" priority="69">
      <formula>ERROR.TYPE(C330)=2</formula>
    </cfRule>
    <cfRule type="expression" dxfId="1307" priority="70">
      <formula>ISNA(C330)</formula>
    </cfRule>
  </conditionalFormatting>
  <conditionalFormatting sqref="C349">
    <cfRule type="expression" dxfId="1306" priority="62">
      <formula>"error.type(c3)=5"</formula>
    </cfRule>
    <cfRule type="expression" dxfId="1305" priority="63">
      <formula>ERROR.TYPE(C349)=2</formula>
    </cfRule>
    <cfRule type="expression" dxfId="1304" priority="64">
      <formula>ISNA(C349)</formula>
    </cfRule>
  </conditionalFormatting>
  <conditionalFormatting sqref="C335">
    <cfRule type="expression" dxfId="1303" priority="65">
      <formula>"error.type(c3)=5"</formula>
    </cfRule>
    <cfRule type="expression" dxfId="1302" priority="66">
      <formula>ERROR.TYPE(C335)=2</formula>
    </cfRule>
    <cfRule type="expression" dxfId="1301" priority="67">
      <formula>ISNA(C335)</formula>
    </cfRule>
  </conditionalFormatting>
  <conditionalFormatting sqref="C221">
    <cfRule type="expression" dxfId="1300" priority="80">
      <formula>"error.type(c3)=5"</formula>
    </cfRule>
    <cfRule type="expression" dxfId="1299" priority="81">
      <formula>ERROR.TYPE(C221)=2</formula>
    </cfRule>
    <cfRule type="expression" dxfId="1298" priority="82">
      <formula>ISNA(C221)</formula>
    </cfRule>
  </conditionalFormatting>
  <conditionalFormatting sqref="C310">
    <cfRule type="expression" dxfId="1297" priority="77">
      <formula>"error.type(c3)=5"</formula>
    </cfRule>
    <cfRule type="expression" dxfId="1296" priority="78">
      <formula>ERROR.TYPE(C310)=2</formula>
    </cfRule>
    <cfRule type="expression" dxfId="1295" priority="79">
      <formula>ISNA(C310)</formula>
    </cfRule>
  </conditionalFormatting>
  <conditionalFormatting sqref="C316:C320">
    <cfRule type="expression" dxfId="1294" priority="74">
      <formula>"error.type(c3)=5"</formula>
    </cfRule>
    <cfRule type="expression" dxfId="1293" priority="75">
      <formula>ERROR.TYPE(C316)=2</formula>
    </cfRule>
    <cfRule type="expression" dxfId="1292" priority="76">
      <formula>ISNA(C316)</formula>
    </cfRule>
  </conditionalFormatting>
  <conditionalFormatting sqref="C327:C329">
    <cfRule type="expression" dxfId="1291" priority="71">
      <formula>"error.type(c3)=5"</formula>
    </cfRule>
    <cfRule type="expression" dxfId="1290" priority="72">
      <formula>ERROR.TYPE(C327)=2</formula>
    </cfRule>
    <cfRule type="expression" dxfId="1289" priority="73">
      <formula>ISNA(C327)</formula>
    </cfRule>
  </conditionalFormatting>
  <conditionalFormatting sqref="C299 C293">
    <cfRule type="expression" dxfId="1288" priority="47">
      <formula>"error.type(c3)=5"</formula>
    </cfRule>
    <cfRule type="expression" dxfId="1287" priority="48">
      <formula>ERROR.TYPE(C293)=2</formula>
    </cfRule>
    <cfRule type="expression" dxfId="1286" priority="49">
      <formula>ISNA(C293)</formula>
    </cfRule>
  </conditionalFormatting>
  <conditionalFormatting sqref="C277 C280 C285:C286">
    <cfRule type="expression" dxfId="1285" priority="44">
      <formula>"error.type(c3)=5"</formula>
    </cfRule>
    <cfRule type="expression" dxfId="1284" priority="45">
      <formula>ERROR.TYPE(C277)=2</formula>
    </cfRule>
    <cfRule type="expression" dxfId="1283" priority="46">
      <formula>ISNA(C277)</formula>
    </cfRule>
  </conditionalFormatting>
  <conditionalFormatting sqref="C282:C283">
    <cfRule type="expression" dxfId="1282" priority="41">
      <formula>"error.type(c3)=5"</formula>
    </cfRule>
    <cfRule type="expression" dxfId="1281" priority="42">
      <formula>ERROR.TYPE(C282)=2</formula>
    </cfRule>
    <cfRule type="expression" dxfId="1280" priority="43">
      <formula>ISNA(C282)</formula>
    </cfRule>
  </conditionalFormatting>
  <conditionalFormatting sqref="C287">
    <cfRule type="expression" dxfId="1279" priority="38">
      <formula>"error.type(c3)=5"</formula>
    </cfRule>
    <cfRule type="expression" dxfId="1278" priority="39">
      <formula>ERROR.TYPE(C287)=2</formula>
    </cfRule>
    <cfRule type="expression" dxfId="1277" priority="40">
      <formula>ISNA(C287)</formula>
    </cfRule>
  </conditionalFormatting>
  <conditionalFormatting sqref="C216">
    <cfRule type="expression" dxfId="1276" priority="35">
      <formula>"error.type(c3)=5"</formula>
    </cfRule>
    <cfRule type="expression" dxfId="1275" priority="36">
      <formula>ERROR.TYPE(C216)=2</formula>
    </cfRule>
    <cfRule type="expression" dxfId="1274" priority="37">
      <formula>ISNA(C216)</formula>
    </cfRule>
  </conditionalFormatting>
  <conditionalFormatting sqref="C31">
    <cfRule type="expression" dxfId="1273" priority="32">
      <formula>"error.type(c3)=5"</formula>
    </cfRule>
    <cfRule type="expression" dxfId="1272" priority="33">
      <formula>ERROR.TYPE(C31)=2</formula>
    </cfRule>
    <cfRule type="expression" dxfId="1271" priority="34">
      <formula>ISNA(C31)</formula>
    </cfRule>
  </conditionalFormatting>
  <conditionalFormatting sqref="C128">
    <cfRule type="expression" dxfId="1270" priority="29">
      <formula>"error.type(c3)=5"</formula>
    </cfRule>
    <cfRule type="expression" dxfId="1269" priority="30">
      <formula>ERROR.TYPE(C128)=2</formula>
    </cfRule>
    <cfRule type="expression" dxfId="1268" priority="31">
      <formula>ISNA(C128)</formula>
    </cfRule>
  </conditionalFormatting>
  <conditionalFormatting sqref="C212">
    <cfRule type="expression" dxfId="1267" priority="26">
      <formula>"error.type(c3)=5"</formula>
    </cfRule>
    <cfRule type="expression" dxfId="1266" priority="27">
      <formula>ERROR.TYPE(C212)=2</formula>
    </cfRule>
    <cfRule type="expression" dxfId="1265" priority="28">
      <formula>ISNA(C212)</formula>
    </cfRule>
  </conditionalFormatting>
  <conditionalFormatting sqref="C309">
    <cfRule type="expression" dxfId="1264" priority="23">
      <formula>"error.type(c3)=5"</formula>
    </cfRule>
    <cfRule type="expression" dxfId="1263" priority="24">
      <formula>ERROR.TYPE(C309)=2</formula>
    </cfRule>
    <cfRule type="expression" dxfId="1262" priority="25">
      <formula>ISNA(C309)</formula>
    </cfRule>
  </conditionalFormatting>
  <conditionalFormatting sqref="C134">
    <cfRule type="expression" dxfId="1261" priority="20">
      <formula>"error.type(c3)=5"</formula>
    </cfRule>
    <cfRule type="expression" dxfId="1260" priority="21">
      <formula>ERROR.TYPE(C134)=2</formula>
    </cfRule>
    <cfRule type="expression" dxfId="1259" priority="22">
      <formula>ISNA(C134)</formula>
    </cfRule>
  </conditionalFormatting>
  <conditionalFormatting sqref="C225">
    <cfRule type="expression" dxfId="1258" priority="17">
      <formula>"error.type(c3)=5"</formula>
    </cfRule>
    <cfRule type="expression" dxfId="1257" priority="18">
      <formula>ERROR.TYPE(C225)=2</formula>
    </cfRule>
    <cfRule type="expression" dxfId="1256" priority="19">
      <formula>ISNA(C225)</formula>
    </cfRule>
  </conditionalFormatting>
  <conditionalFormatting sqref="C315">
    <cfRule type="expression" dxfId="1255" priority="14">
      <formula>"error.type(c3)=5"</formula>
    </cfRule>
    <cfRule type="expression" dxfId="1254" priority="15">
      <formula>ERROR.TYPE(C315)=2</formula>
    </cfRule>
    <cfRule type="expression" dxfId="1253" priority="16">
      <formula>ISNA(C315)</formula>
    </cfRule>
  </conditionalFormatting>
  <conditionalFormatting sqref="B103:E103">
    <cfRule type="expression" dxfId="1252" priority="9">
      <formula>"error.type(c3)=5"</formula>
    </cfRule>
    <cfRule type="expression" dxfId="1251" priority="10">
      <formula>ERROR.TYPE(B103)=2</formula>
    </cfRule>
    <cfRule type="expression" dxfId="1250" priority="11">
      <formula>ISNA(B103)</formula>
    </cfRule>
  </conditionalFormatting>
  <conditionalFormatting sqref="B284 D284:E284">
    <cfRule type="expression" dxfId="1249" priority="6">
      <formula>"error.type(c3)=5"</formula>
    </cfRule>
    <cfRule type="expression" dxfId="1248" priority="7">
      <formula>ERROR.TYPE(B284)=2</formula>
    </cfRule>
    <cfRule type="expression" dxfId="1247" priority="8">
      <formula>ISNA(B284)</formula>
    </cfRule>
  </conditionalFormatting>
  <conditionalFormatting sqref="C284">
    <cfRule type="expression" dxfId="1246" priority="3">
      <formula>"error.type(c3)=5"</formula>
    </cfRule>
    <cfRule type="expression" dxfId="1245" priority="4">
      <formula>ERROR.TYPE(C284)=2</formula>
    </cfRule>
    <cfRule type="expression" dxfId="1244" priority="5">
      <formula>ISNA(C284)</formula>
    </cfRule>
  </conditionalFormatting>
  <conditionalFormatting sqref="G29:CI29">
    <cfRule type="cellIs" dxfId="1243" priority="2" operator="greaterThan">
      <formula>0</formula>
    </cfRule>
  </conditionalFormatting>
  <conditionalFormatting sqref="G28:CI28">
    <cfRule type="cellIs" dxfId="1242" priority="1" operator="greaterThan">
      <formula>0</formula>
    </cfRule>
  </conditionalFormatting>
  <hyperlinks>
    <hyperlink ref="B3" location="SSWSSW!B22" display="Table 3a: DYAA - Baseline" xr:uid="{00000000-0004-0000-0300-000000000000}"/>
    <hyperlink ref="C22" location="SSWSSW!$A$1" display="Back to top of sheet" xr:uid="{00000000-0004-0000-0300-000001000000}"/>
    <hyperlink ref="B4" location="SSWSSW!B93" display="Table 3b: DYAA - Final plan Options" xr:uid="{00000000-0004-0000-0300-000002000000}"/>
    <hyperlink ref="C93" location="SSWSSW!$A$1" display="Back to top of sheet" xr:uid="{00000000-0004-0000-0300-000003000000}"/>
    <hyperlink ref="B5" location="SSWSSW!B120" display="Table 3c: DYAA - Final plan" xr:uid="{00000000-0004-0000-0300-000004000000}"/>
    <hyperlink ref="C120" location="SSWSSW!$A$1" display="Back to top of sheet" xr:uid="{00000000-0004-0000-0300-000005000000}"/>
    <hyperlink ref="B6" location="SSWSSW!B203" display="Table 3d: DYCP - Baseline" xr:uid="{00000000-0004-0000-0300-000006000000}"/>
    <hyperlink ref="C203" location="SSWSSW!$A$1" display="Back to top of sheet" xr:uid="{00000000-0004-0000-0300-000007000000}"/>
    <hyperlink ref="B7" location="SSWSSW!B274" display="Table 3e: DYCP - Final plan Options" xr:uid="{00000000-0004-0000-0300-000008000000}"/>
    <hyperlink ref="C274" location="SSWSSW!$A$1" display="Back to top of sheet" xr:uid="{00000000-0004-0000-0300-000009000000}"/>
    <hyperlink ref="B8" location="SSWSSW!B301" display="Table 3f: DYCP - Final plan" xr:uid="{00000000-0004-0000-0300-00000A000000}"/>
    <hyperlink ref="C301" location="SSWSSW!$A$1" display="Back to top of sheet" xr:uid="{00000000-0004-0000-0300-00000B000000}"/>
  </hyperlinks>
  <pageMargins left="0.7" right="0.7" top="0.75" bottom="0.75" header="0.3" footer="0.3"/>
  <pageSetup paperSize="9" orientation="portrait" r:id="rId1"/>
  <drawing r:id="rId2"/>
  <legacyDrawing r:id="rId3"/>
  <tableParts count="6">
    <tablePart r:id="rId4"/>
    <tablePart r:id="rId5"/>
    <tablePart r:id="rId6"/>
    <tablePart r:id="rId7"/>
    <tablePart r:id="rId8"/>
    <tablePart r:id="rId9"/>
  </tableParts>
  <extLst>
    <ext xmlns:x14="http://schemas.microsoft.com/office/spreadsheetml/2009/9/main" uri="{05C60535-1F16-4fd2-B633-F4F36F0B64E0}">
      <x14:sparklineGroups xmlns:xm="http://schemas.microsoft.com/office/excel/2006/main">
        <x14:sparklineGroup manualMax="0" manualMin="0" displayEmptyCellsAs="gap" high="1" low="1" negative="1" xr2:uid="{00000000-0003-0000-0300-000000000000}">
          <x14:colorSeries rgb="FF376092"/>
          <x14:colorNegative rgb="FFD00000"/>
          <x14:colorAxis rgb="FF000000"/>
          <x14:colorMarkers rgb="FFD00000"/>
          <x14:colorFirst rgb="FFD00000"/>
          <x14:colorLast rgb="FFD00000"/>
          <x14:colorHigh rgb="FFD00000"/>
          <x14:colorLow rgb="FFD00000"/>
          <x14:sparklines>
            <x14:sparkline>
              <xm:f>SSWSSW!G337:CI337</xm:f>
              <xm:sqref>F337</xm:sqref>
            </x14:sparkline>
            <x14:sparkline>
              <xm:f>SSWSSW!G338:CI338</xm:f>
              <xm:sqref>F338</xm:sqref>
            </x14:sparkline>
            <x14:sparkline>
              <xm:f>SSWSSW!G339:CI339</xm:f>
              <xm:sqref>F339</xm:sqref>
            </x14:sparkline>
            <x14:sparkline>
              <xm:f>SSWSSW!G340:CI340</xm:f>
              <xm:sqref>F340</xm:sqref>
            </x14:sparkline>
            <x14:sparkline>
              <xm:f>SSWSSW!G341:CI341</xm:f>
              <xm:sqref>F341</xm:sqref>
            </x14:sparkline>
            <x14:sparkline>
              <xm:f>SSWSSW!G342:CI342</xm:f>
              <xm:sqref>F342</xm:sqref>
            </x14:sparkline>
            <x14:sparkline>
              <xm:f>SSWSSW!G343:CI343</xm:f>
              <xm:sqref>F343</xm:sqref>
            </x14:sparkline>
          </x14:sparklines>
        </x14:sparklineGroup>
        <x14:sparklineGroup manualMax="0" manualMin="0" displayEmptyCellsAs="gap" high="1" low="1" negative="1" xr2:uid="{00000000-0003-0000-0300-000001000000}">
          <x14:colorSeries rgb="FF376092"/>
          <x14:colorNegative rgb="FFD00000"/>
          <x14:colorAxis rgb="FF000000"/>
          <x14:colorMarkers rgb="FFD00000"/>
          <x14:colorFirst rgb="FFD00000"/>
          <x14:colorLast rgb="FFD00000"/>
          <x14:colorHigh rgb="FFD00000"/>
          <x14:colorLow rgb="FFD00000"/>
          <x14:sparklines>
            <x14:sparkline>
              <xm:f>SSWSSW!G156:CJ156</xm:f>
              <xm:sqref>F156</xm:sqref>
            </x14:sparkline>
            <x14:sparkline>
              <xm:f>SSWSSW!G157:CJ157</xm:f>
              <xm:sqref>F157</xm:sqref>
            </x14:sparkline>
            <x14:sparkline>
              <xm:f>SSWSSW!G158:CJ158</xm:f>
              <xm:sqref>F158</xm:sqref>
            </x14:sparkline>
            <x14:sparkline>
              <xm:f>SSWSSW!G159:CJ159</xm:f>
              <xm:sqref>F159</xm:sqref>
            </x14:sparkline>
            <x14:sparkline>
              <xm:f>SSWSSW!G160:CJ160</xm:f>
              <xm:sqref>F160</xm:sqref>
            </x14:sparkline>
            <x14:sparkline>
              <xm:f>SSWSSW!G161:CJ161</xm:f>
              <xm:sqref>F161</xm:sqref>
            </x14:sparkline>
            <x14:sparkline>
              <xm:f>SSWSSW!G162:CJ162</xm:f>
              <xm:sqref>F162</xm:sqref>
            </x14:sparkline>
          </x14:sparklines>
        </x14:sparklineGroup>
        <x14:sparklineGroup manualMax="0" manualMin="0" displayEmptyCellsAs="gap" high="1" low="1" negative="1" xr2:uid="{47D2A426-FC4D-4716-8D96-A85626A723D9}">
          <x14:colorSeries rgb="FF376092"/>
          <x14:colorNegative rgb="FFD00000"/>
          <x14:colorAxis rgb="FF000000"/>
          <x14:colorMarkers rgb="FFD00000"/>
          <x14:colorFirst rgb="FFD00000"/>
          <x14:colorLast rgb="FFD00000"/>
          <x14:colorHigh rgb="FFD00000"/>
          <x14:colorLow rgb="FFD00000"/>
          <x14:sparklines>
            <x14:sparkline>
              <xm:f>SSWSSW!G66:CI66</xm:f>
              <xm:sqref>F66</xm:sqref>
            </x14:sparkline>
            <x14:sparkline>
              <xm:f>SSWSSW!G67:CI67</xm:f>
              <xm:sqref>F67</xm:sqref>
            </x14:sparkline>
            <x14:sparkline>
              <xm:f>SSWSSW!G68:CI68</xm:f>
              <xm:sqref>F68</xm:sqref>
            </x14:sparkline>
            <x14:sparkline>
              <xm:f>SSWSSW!G69:CI69</xm:f>
              <xm:sqref>F69</xm:sqref>
            </x14:sparkline>
            <x14:sparkline>
              <xm:f>SSWSSW!G70:CI70</xm:f>
              <xm:sqref>F70</xm:sqref>
            </x14:sparkline>
            <x14:sparkline>
              <xm:f>SSWSSW!G71:CI71</xm:f>
              <xm:sqref>F71</xm:sqref>
            </x14:sparkline>
            <x14:sparkline>
              <xm:f>SSWSSW!G72:CI72</xm:f>
              <xm:sqref>F72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Q171"/>
  <sheetViews>
    <sheetView zoomScale="80" zoomScaleNormal="80" workbookViewId="0">
      <pane xSplit="4" topLeftCell="Y1" activePane="topRight" state="frozen"/>
      <selection pane="topRight" activeCell="AF22" sqref="AF22"/>
    </sheetView>
  </sheetViews>
  <sheetFormatPr defaultColWidth="8.77734375" defaultRowHeight="14.25"/>
  <cols>
    <col min="1" max="1" width="2.21875" style="1" customWidth="1"/>
    <col min="2" max="2" width="18.44140625" style="1" bestFit="1" customWidth="1"/>
    <col min="3" max="3" width="13.21875" style="1" customWidth="1"/>
    <col min="4" max="4" width="28.21875" style="1" customWidth="1"/>
    <col min="5" max="5" width="13.21875" style="1" bestFit="1" customWidth="1"/>
    <col min="6" max="6" width="12.21875" style="1" customWidth="1"/>
    <col min="7" max="7" width="17.21875" style="1" bestFit="1" customWidth="1"/>
    <col min="8" max="8" width="13.21875" style="1" customWidth="1"/>
    <col min="9" max="9" width="11.77734375" style="1" bestFit="1" customWidth="1"/>
    <col min="10" max="10" width="11.77734375" style="1" customWidth="1"/>
    <col min="11" max="11" width="23.21875" style="1" bestFit="1" customWidth="1"/>
    <col min="12" max="12" width="10.21875" style="1" bestFit="1" customWidth="1"/>
    <col min="13" max="14" width="10.21875" style="1" customWidth="1"/>
    <col min="15" max="16" width="11.21875" style="1" bestFit="1" customWidth="1"/>
    <col min="17" max="17" width="14" style="1" customWidth="1"/>
    <col min="18" max="18" width="25.44140625" style="1" bestFit="1" customWidth="1"/>
    <col min="19" max="19" width="14.77734375" style="1" bestFit="1" customWidth="1"/>
    <col min="20" max="20" width="16.77734375" style="1" bestFit="1" customWidth="1"/>
    <col min="21" max="35" width="16.77734375" style="1" customWidth="1"/>
    <col min="36" max="36" width="11.21875" style="1" customWidth="1"/>
    <col min="37" max="38" width="11.5546875" style="1" customWidth="1"/>
    <col min="39" max="39" width="10.44140625" style="1" customWidth="1"/>
    <col min="40" max="40" width="10.77734375" style="1" customWidth="1"/>
    <col min="41" max="41" width="10.5546875" style="1" customWidth="1"/>
    <col min="42" max="43" width="11.21875" style="1" customWidth="1"/>
    <col min="44" max="47" width="11.109375" style="1" customWidth="1"/>
    <col min="48" max="48" width="11.109375" style="1447" customWidth="1"/>
    <col min="49" max="49" width="19.109375" style="1450" customWidth="1"/>
    <col min="50" max="50" width="18.77734375" style="1450" customWidth="1"/>
    <col min="51" max="52" width="17.88671875" style="1450" customWidth="1"/>
    <col min="53" max="53" width="18.109375" style="1450" customWidth="1"/>
    <col min="54" max="64" width="18.77734375" style="1450" customWidth="1"/>
    <col min="65" max="16384" width="8.77734375" style="1"/>
  </cols>
  <sheetData>
    <row r="1" spans="1:64" ht="15.75" thickBot="1">
      <c r="A1" s="69"/>
      <c r="B1" s="71"/>
      <c r="C1" s="69"/>
      <c r="D1" s="69"/>
      <c r="E1" s="69"/>
      <c r="F1" s="69"/>
      <c r="G1" s="69"/>
      <c r="H1" s="69"/>
      <c r="I1" s="69"/>
      <c r="J1" s="69"/>
      <c r="K1" s="69"/>
      <c r="L1" s="69"/>
      <c r="M1" s="69"/>
      <c r="N1" s="69"/>
      <c r="O1" s="69"/>
      <c r="P1" s="69"/>
      <c r="Q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1444"/>
      <c r="AW1" s="1449"/>
      <c r="AX1" s="1449"/>
    </row>
    <row r="2" spans="1:64" ht="35.1" customHeight="1" thickBot="1">
      <c r="A2" s="69"/>
      <c r="B2" s="455" t="s">
        <v>57</v>
      </c>
      <c r="C2" s="456" t="str">
        <f>'TITLE PAGE'!$D$18</f>
        <v>South Staffordshire Water</v>
      </c>
      <c r="D2" s="455" t="s">
        <v>1871</v>
      </c>
      <c r="E2" s="457">
        <v>4</v>
      </c>
      <c r="F2" s="69"/>
      <c r="G2" s="1233" t="s">
        <v>56</v>
      </c>
      <c r="H2" s="69"/>
      <c r="I2" s="69"/>
      <c r="J2" s="69"/>
      <c r="K2" s="69"/>
      <c r="L2" s="69"/>
      <c r="M2" s="69"/>
      <c r="N2" s="69"/>
      <c r="O2" s="69"/>
      <c r="P2" s="69"/>
      <c r="Q2" s="69"/>
      <c r="R2" s="1">
        <v>5</v>
      </c>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1444"/>
      <c r="AW2" s="1449"/>
      <c r="AX2" s="1449"/>
    </row>
    <row r="3" spans="1:64" ht="15.75" thickBot="1">
      <c r="A3" s="69"/>
      <c r="B3" s="71"/>
      <c r="C3" s="69"/>
      <c r="D3" s="69"/>
      <c r="E3" s="69"/>
      <c r="F3" s="69"/>
      <c r="G3" s="69"/>
      <c r="H3" s="69"/>
      <c r="I3" s="69"/>
      <c r="J3" s="69"/>
      <c r="K3" s="69"/>
      <c r="L3" s="69"/>
      <c r="M3" s="69"/>
      <c r="N3" s="69"/>
      <c r="O3" s="69"/>
      <c r="P3" s="69"/>
      <c r="Q3" s="69"/>
      <c r="T3" s="69"/>
      <c r="U3" s="69"/>
      <c r="V3" s="69"/>
      <c r="W3" s="69"/>
      <c r="X3" s="69"/>
      <c r="Y3" s="69"/>
      <c r="Z3" s="69"/>
      <c r="AA3" s="69"/>
      <c r="AB3" s="69"/>
      <c r="AC3" s="380"/>
      <c r="AD3" s="69"/>
      <c r="AE3" s="69"/>
      <c r="AF3" s="69"/>
      <c r="AG3" s="69"/>
      <c r="AH3" s="69"/>
      <c r="AI3" s="69"/>
      <c r="AJ3" s="69"/>
      <c r="AK3" s="69"/>
      <c r="AL3" s="69"/>
      <c r="AM3" s="69"/>
      <c r="AN3" s="69"/>
      <c r="AO3" s="69"/>
      <c r="AP3" s="69"/>
      <c r="AQ3" s="69"/>
      <c r="AR3" s="69"/>
      <c r="AS3" s="69"/>
      <c r="AT3" s="69"/>
      <c r="AU3" s="69"/>
      <c r="AV3" s="1444"/>
      <c r="AW3" s="1449"/>
      <c r="AX3" s="1449"/>
    </row>
    <row r="4" spans="1:64" ht="45.75" thickBot="1">
      <c r="A4" s="69"/>
      <c r="B4" s="212" t="s">
        <v>706</v>
      </c>
      <c r="C4" s="69"/>
      <c r="D4" s="69"/>
      <c r="E4" s="69"/>
      <c r="F4" s="69"/>
      <c r="G4" s="69"/>
      <c r="H4" s="69"/>
      <c r="I4" s="69"/>
      <c r="J4" s="69"/>
      <c r="K4" s="69"/>
      <c r="L4" s="69"/>
      <c r="M4" s="69"/>
      <c r="N4" s="69"/>
      <c r="O4" s="69"/>
      <c r="P4" s="69"/>
      <c r="Q4" s="69"/>
      <c r="T4" s="69"/>
      <c r="U4" s="69"/>
      <c r="V4" s="69"/>
      <c r="W4" s="69"/>
      <c r="X4" s="69"/>
      <c r="Y4" s="69"/>
      <c r="Z4" s="69"/>
      <c r="AA4" s="69"/>
      <c r="AB4" s="69"/>
      <c r="AC4" s="69"/>
      <c r="AD4" s="69"/>
      <c r="AE4" s="69"/>
      <c r="AF4" s="69"/>
      <c r="AG4" s="69"/>
      <c r="AH4" s="69"/>
      <c r="AI4" s="1346" t="s">
        <v>707</v>
      </c>
      <c r="AJ4" s="1596" t="s">
        <v>708</v>
      </c>
      <c r="AK4" s="1597"/>
      <c r="AL4" s="1596" t="s">
        <v>709</v>
      </c>
      <c r="AM4" s="1597"/>
      <c r="AN4" s="1596" t="s">
        <v>710</v>
      </c>
      <c r="AO4" s="1597"/>
      <c r="AP4" s="1596" t="s">
        <v>711</v>
      </c>
      <c r="AQ4" s="1597"/>
      <c r="AR4" s="1596" t="s">
        <v>712</v>
      </c>
      <c r="AS4" s="1597"/>
      <c r="AT4" s="1596" t="s">
        <v>713</v>
      </c>
      <c r="AU4" s="1597"/>
      <c r="AV4" s="1445" t="s">
        <v>1699</v>
      </c>
      <c r="AW4" s="1592" t="s">
        <v>1701</v>
      </c>
      <c r="AX4" s="1593"/>
      <c r="AY4" s="1593"/>
      <c r="AZ4" s="1593"/>
      <c r="BA4" s="1593"/>
      <c r="BB4" s="1593"/>
      <c r="BC4" s="1593"/>
      <c r="BD4" s="1594"/>
      <c r="BE4" s="1592" t="s">
        <v>1702</v>
      </c>
      <c r="BF4" s="1595"/>
      <c r="BG4" s="1593"/>
      <c r="BH4" s="1595"/>
      <c r="BI4" s="1593"/>
      <c r="BJ4" s="1595"/>
      <c r="BK4" s="1593"/>
      <c r="BL4" s="1594"/>
    </row>
    <row r="5" spans="1:64" ht="120.75" thickBot="1">
      <c r="A5" s="69"/>
      <c r="B5" s="1347" t="s">
        <v>63</v>
      </c>
      <c r="C5" s="1348" t="s">
        <v>714</v>
      </c>
      <c r="D5" s="1348" t="s">
        <v>715</v>
      </c>
      <c r="E5" s="1348" t="s">
        <v>716</v>
      </c>
      <c r="F5" s="1348" t="s">
        <v>717</v>
      </c>
      <c r="G5" s="1348" t="s">
        <v>718</v>
      </c>
      <c r="H5" s="1348" t="s">
        <v>719</v>
      </c>
      <c r="I5" s="1348" t="s">
        <v>720</v>
      </c>
      <c r="J5" s="1348" t="s">
        <v>721</v>
      </c>
      <c r="K5" s="1348" t="s">
        <v>722</v>
      </c>
      <c r="L5" s="1348" t="s">
        <v>723</v>
      </c>
      <c r="M5" s="1348" t="s">
        <v>724</v>
      </c>
      <c r="N5" s="1348" t="s">
        <v>725</v>
      </c>
      <c r="O5" s="1348" t="s">
        <v>726</v>
      </c>
      <c r="P5" s="1348" t="s">
        <v>727</v>
      </c>
      <c r="Q5" s="1348" t="s">
        <v>728</v>
      </c>
      <c r="R5" s="1348" t="s">
        <v>729</v>
      </c>
      <c r="S5" s="1348" t="s">
        <v>730</v>
      </c>
      <c r="T5" s="1348" t="s">
        <v>731</v>
      </c>
      <c r="U5" s="1348" t="s">
        <v>732</v>
      </c>
      <c r="V5" s="1348" t="s">
        <v>733</v>
      </c>
      <c r="W5" s="1348" t="s">
        <v>734</v>
      </c>
      <c r="X5" s="1348" t="s">
        <v>735</v>
      </c>
      <c r="Y5" s="1348" t="s">
        <v>736</v>
      </c>
      <c r="Z5" s="1348" t="s">
        <v>737</v>
      </c>
      <c r="AA5" s="1348" t="s">
        <v>738</v>
      </c>
      <c r="AB5" s="1348" t="s">
        <v>739</v>
      </c>
      <c r="AC5" s="1349" t="s">
        <v>740</v>
      </c>
      <c r="AD5" s="1349" t="s">
        <v>741</v>
      </c>
      <c r="AE5" s="1349" t="s">
        <v>742</v>
      </c>
      <c r="AF5" s="1349" t="s">
        <v>743</v>
      </c>
      <c r="AG5" s="1350" t="s">
        <v>744</v>
      </c>
      <c r="AH5" s="1350" t="s">
        <v>745</v>
      </c>
      <c r="AI5" s="1351" t="s">
        <v>1719</v>
      </c>
      <c r="AJ5" s="1250" t="s">
        <v>746</v>
      </c>
      <c r="AK5" s="1251" t="s">
        <v>747</v>
      </c>
      <c r="AL5" s="1250" t="s">
        <v>748</v>
      </c>
      <c r="AM5" s="1251" t="s">
        <v>749</v>
      </c>
      <c r="AN5" s="1250" t="s">
        <v>750</v>
      </c>
      <c r="AO5" s="1251" t="s">
        <v>751</v>
      </c>
      <c r="AP5" s="1250" t="s">
        <v>752</v>
      </c>
      <c r="AQ5" s="1251" t="s">
        <v>753</v>
      </c>
      <c r="AR5" s="1250" t="s">
        <v>754</v>
      </c>
      <c r="AS5" s="1251" t="s">
        <v>755</v>
      </c>
      <c r="AT5" s="1250" t="s">
        <v>756</v>
      </c>
      <c r="AU5" s="1251" t="s">
        <v>757</v>
      </c>
      <c r="AV5" s="1446" t="s">
        <v>1700</v>
      </c>
      <c r="AW5" s="1451" t="s">
        <v>1703</v>
      </c>
      <c r="AX5" s="1451" t="s">
        <v>1704</v>
      </c>
      <c r="AY5" s="1452" t="s">
        <v>1705</v>
      </c>
      <c r="AZ5" s="1452" t="s">
        <v>1706</v>
      </c>
      <c r="BA5" s="1453" t="s">
        <v>1707</v>
      </c>
      <c r="BB5" s="1454" t="s">
        <v>1708</v>
      </c>
      <c r="BC5" s="1455" t="s">
        <v>1709</v>
      </c>
      <c r="BD5" s="1456" t="s">
        <v>1710</v>
      </c>
      <c r="BE5" s="1457" t="s">
        <v>1711</v>
      </c>
      <c r="BF5" s="1456" t="s">
        <v>1712</v>
      </c>
      <c r="BG5" s="1457" t="s">
        <v>1713</v>
      </c>
      <c r="BH5" s="1456" t="s">
        <v>1714</v>
      </c>
      <c r="BI5" s="1457" t="s">
        <v>1715</v>
      </c>
      <c r="BJ5" s="1456" t="s">
        <v>1716</v>
      </c>
      <c r="BK5" s="1457" t="s">
        <v>1717</v>
      </c>
      <c r="BL5" s="1456" t="s">
        <v>1718</v>
      </c>
    </row>
    <row r="6" spans="1:64" ht="42.75">
      <c r="A6" s="69"/>
      <c r="B6"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6" s="72" t="s">
        <v>1613</v>
      </c>
      <c r="D6" s="72" t="s">
        <v>1614</v>
      </c>
      <c r="E6" s="1158" t="s">
        <v>772</v>
      </c>
      <c r="F6" s="1156" t="str">
        <f>VLOOKUP(TBL4_OptApp[[#This Row],[Option type
Defined List]],'Option Typs_Grps'!B$2:C$47, 2, FALSE)</f>
        <v>Resource Options</v>
      </c>
      <c r="G6" s="73" t="s">
        <v>779</v>
      </c>
      <c r="H6" s="72" t="s">
        <v>767</v>
      </c>
      <c r="I6" s="72" t="s">
        <v>1695</v>
      </c>
      <c r="J6" s="1429"/>
      <c r="K6" s="1429"/>
      <c r="L6" s="1429" t="s">
        <v>1695</v>
      </c>
      <c r="M6" s="1429" t="s">
        <v>1695</v>
      </c>
      <c r="N6" s="1429" t="s">
        <v>1695</v>
      </c>
      <c r="O6" s="1429" t="s">
        <v>1695</v>
      </c>
      <c r="P6" s="1429" t="s">
        <v>1695</v>
      </c>
      <c r="Q6" s="1429" t="s">
        <v>1695</v>
      </c>
      <c r="R6" s="1429" t="s">
        <v>1851</v>
      </c>
      <c r="S6" s="1439" t="s">
        <v>761</v>
      </c>
      <c r="T6" s="1439" t="s">
        <v>761</v>
      </c>
      <c r="U6" s="1429">
        <v>40</v>
      </c>
      <c r="V6" s="1429">
        <v>5</v>
      </c>
      <c r="W6" s="1514" t="s">
        <v>1698</v>
      </c>
      <c r="X6" s="1429">
        <v>12.635</v>
      </c>
      <c r="Y6" s="1429">
        <v>0.46500000000000002</v>
      </c>
      <c r="Z6" s="1429">
        <v>0.46500000000000002</v>
      </c>
      <c r="AA6" s="1429">
        <v>8.6999999999999993</v>
      </c>
      <c r="AB6" s="1429">
        <v>8.6999999999999993</v>
      </c>
      <c r="AC6" s="1429">
        <v>419</v>
      </c>
      <c r="AD6" s="1429">
        <v>116.8</v>
      </c>
      <c r="AE6" s="1429">
        <v>116.8</v>
      </c>
      <c r="AF6" s="1429">
        <v>0.69499999999999995</v>
      </c>
      <c r="AG6" s="1429">
        <v>65.5</v>
      </c>
      <c r="AH6" s="1440">
        <v>15.401</v>
      </c>
      <c r="AI6" s="1429">
        <v>0</v>
      </c>
      <c r="AJ6" s="1429">
        <v>0</v>
      </c>
      <c r="AK6" s="1429" t="s">
        <v>1698</v>
      </c>
      <c r="AL6" s="1429" t="s">
        <v>1698</v>
      </c>
      <c r="AM6" s="1440">
        <f>-2/1000000</f>
        <v>-1.9999999999999999E-6</v>
      </c>
      <c r="AN6" s="1429" t="s">
        <v>1698</v>
      </c>
      <c r="AO6" s="1440">
        <f>-1/1000000</f>
        <v>-9.9999999999999995E-7</v>
      </c>
      <c r="AP6" s="1429" t="s">
        <v>1698</v>
      </c>
      <c r="AQ6" s="1429" t="s">
        <v>1698</v>
      </c>
      <c r="AR6" s="1429" t="s">
        <v>1698</v>
      </c>
      <c r="AS6" s="1429" t="s">
        <v>1698</v>
      </c>
      <c r="AT6" s="1429" t="s">
        <v>1698</v>
      </c>
      <c r="AU6" s="1429" t="s">
        <v>1698</v>
      </c>
      <c r="AV6" s="1440">
        <f>-87/1000000</f>
        <v>-8.7000000000000001E-5</v>
      </c>
      <c r="AW6" s="1458">
        <v>0</v>
      </c>
      <c r="AX6" s="1458">
        <v>-14.285714285714285</v>
      </c>
      <c r="AY6" s="1458">
        <v>19.387755102040817</v>
      </c>
      <c r="AZ6" s="1458">
        <v>-15.102040816326532</v>
      </c>
      <c r="BA6" s="1458">
        <v>5</v>
      </c>
      <c r="BB6" s="1458">
        <v>-36.428571428571431</v>
      </c>
      <c r="BC6" s="1458">
        <v>7.1428571428571441</v>
      </c>
      <c r="BD6" s="1458">
        <v>-11.904761904761903</v>
      </c>
      <c r="BE6" s="1458">
        <v>50</v>
      </c>
      <c r="BF6" s="1458">
        <v>0</v>
      </c>
      <c r="BG6" s="1458">
        <v>0</v>
      </c>
      <c r="BH6" s="1458">
        <v>-13.572088082974535</v>
      </c>
      <c r="BI6" s="1458">
        <v>25</v>
      </c>
      <c r="BJ6" s="1458">
        <v>-18.390016125519214</v>
      </c>
      <c r="BK6" s="1458">
        <v>0</v>
      </c>
      <c r="BL6" s="1458">
        <v>-25</v>
      </c>
    </row>
    <row r="7" spans="1:64" ht="42.75">
      <c r="A7" s="69"/>
      <c r="B7"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7" s="72" t="s">
        <v>1615</v>
      </c>
      <c r="D7" s="72" t="s">
        <v>1616</v>
      </c>
      <c r="E7" s="1159" t="s">
        <v>1229</v>
      </c>
      <c r="F7" s="1156" t="str">
        <f>VLOOKUP(TBL4_OptApp[[#This Row],[Option type
Defined List]],'Option Typs_Grps'!B$2:C$47, 2, FALSE)</f>
        <v>Resource Options</v>
      </c>
      <c r="G7" s="73" t="s">
        <v>779</v>
      </c>
      <c r="H7" s="72" t="s">
        <v>767</v>
      </c>
      <c r="I7" s="72" t="s">
        <v>1695</v>
      </c>
      <c r="J7" s="1429"/>
      <c r="K7" s="1429"/>
      <c r="L7" s="1429" t="s">
        <v>1695</v>
      </c>
      <c r="M7" s="1429" t="s">
        <v>1695</v>
      </c>
      <c r="N7" s="1429" t="s">
        <v>1695</v>
      </c>
      <c r="O7" s="1429" t="s">
        <v>1695</v>
      </c>
      <c r="P7" s="1429" t="s">
        <v>1695</v>
      </c>
      <c r="Q7" s="1429" t="s">
        <v>1695</v>
      </c>
      <c r="R7" s="1429" t="s">
        <v>1851</v>
      </c>
      <c r="S7" s="1439" t="s">
        <v>761</v>
      </c>
      <c r="T7" s="1439" t="s">
        <v>761</v>
      </c>
      <c r="U7" s="1429">
        <v>9.14</v>
      </c>
      <c r="V7" s="1429">
        <v>10</v>
      </c>
      <c r="W7" s="1514" t="s">
        <v>1698</v>
      </c>
      <c r="X7" s="1429">
        <v>52.764000000000003</v>
      </c>
      <c r="Y7" s="1429">
        <v>0.79800000000000004</v>
      </c>
      <c r="Z7" s="1429">
        <v>0.79800000000000004</v>
      </c>
      <c r="AA7" s="1429">
        <v>5.2</v>
      </c>
      <c r="AB7" s="1429">
        <v>8.5</v>
      </c>
      <c r="AC7" s="1429">
        <v>9403</v>
      </c>
      <c r="AD7" s="1429">
        <v>0</v>
      </c>
      <c r="AE7" s="1429">
        <v>0</v>
      </c>
      <c r="AF7" s="1429">
        <v>0.59599999999999997</v>
      </c>
      <c r="AG7" s="1429">
        <v>98.6</v>
      </c>
      <c r="AH7" s="1440">
        <v>37.293999999999997</v>
      </c>
      <c r="AI7" s="1429">
        <v>-1E-3</v>
      </c>
      <c r="AJ7" s="1429">
        <v>3</v>
      </c>
      <c r="AK7" s="1429" t="s">
        <v>1698</v>
      </c>
      <c r="AL7" s="1429" t="s">
        <v>1698</v>
      </c>
      <c r="AM7" s="1440">
        <f>166/1000000</f>
        <v>1.66E-4</v>
      </c>
      <c r="AN7" s="1429" t="s">
        <v>1698</v>
      </c>
      <c r="AO7" s="1440">
        <f>-249/1000000</f>
        <v>-2.4899999999999998E-4</v>
      </c>
      <c r="AP7" s="1429" t="s">
        <v>1698</v>
      </c>
      <c r="AQ7" s="1429" t="s">
        <v>1698</v>
      </c>
      <c r="AR7" s="1429" t="s">
        <v>1698</v>
      </c>
      <c r="AS7" s="1429" t="s">
        <v>1698</v>
      </c>
      <c r="AT7" s="1429" t="s">
        <v>1698</v>
      </c>
      <c r="AU7" s="1429" t="s">
        <v>1698</v>
      </c>
      <c r="AV7" s="1440">
        <f>-570/1000000</f>
        <v>-5.6999999999999998E-4</v>
      </c>
      <c r="AW7" s="1458">
        <v>21.428571428571431</v>
      </c>
      <c r="AX7" s="1458">
        <v>-28.571428571428569</v>
      </c>
      <c r="AY7" s="1458">
        <v>12.755102040816327</v>
      </c>
      <c r="AZ7" s="1458">
        <v>-24.285714285714288</v>
      </c>
      <c r="BA7" s="1458">
        <v>2.8571428571428563</v>
      </c>
      <c r="BB7" s="1458">
        <v>-38.571428571428569</v>
      </c>
      <c r="BC7" s="1458">
        <v>0</v>
      </c>
      <c r="BD7" s="1458">
        <v>-8.3333333333333321</v>
      </c>
      <c r="BE7" s="1458">
        <v>50</v>
      </c>
      <c r="BF7" s="1458">
        <v>0</v>
      </c>
      <c r="BG7" s="1458">
        <v>0</v>
      </c>
      <c r="BH7" s="1458">
        <v>-29.240177382128667</v>
      </c>
      <c r="BI7" s="1458">
        <v>25</v>
      </c>
      <c r="BJ7" s="1458">
        <v>-18.390016125519214</v>
      </c>
      <c r="BK7" s="1458">
        <v>0</v>
      </c>
      <c r="BL7" s="1458">
        <v>0</v>
      </c>
    </row>
    <row r="8" spans="1:64" ht="42.75">
      <c r="A8" s="69"/>
      <c r="B8"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8" s="72" t="s">
        <v>1617</v>
      </c>
      <c r="D8" s="72" t="s">
        <v>1618</v>
      </c>
      <c r="E8" s="1159" t="s">
        <v>1229</v>
      </c>
      <c r="F8" s="1156" t="str">
        <f>VLOOKUP(TBL4_OptApp[[#This Row],[Option type
Defined List]],'Option Typs_Grps'!B$2:C$47, 2, FALSE)</f>
        <v>Resource Options</v>
      </c>
      <c r="G8" s="73" t="s">
        <v>779</v>
      </c>
      <c r="H8" s="72" t="s">
        <v>767</v>
      </c>
      <c r="I8" s="72" t="s">
        <v>1695</v>
      </c>
      <c r="J8" s="1429"/>
      <c r="K8" s="1429"/>
      <c r="L8" s="1429" t="s">
        <v>1695</v>
      </c>
      <c r="M8" s="1429" t="s">
        <v>1695</v>
      </c>
      <c r="N8" s="1429" t="s">
        <v>1695</v>
      </c>
      <c r="O8" s="1429" t="s">
        <v>1695</v>
      </c>
      <c r="P8" s="1429" t="s">
        <v>1695</v>
      </c>
      <c r="Q8" s="1429" t="s">
        <v>1695</v>
      </c>
      <c r="R8" s="1429" t="s">
        <v>1851</v>
      </c>
      <c r="S8" s="1439" t="s">
        <v>761</v>
      </c>
      <c r="T8" s="1439" t="s">
        <v>761</v>
      </c>
      <c r="U8" s="1429">
        <v>16.37</v>
      </c>
      <c r="V8" s="1429">
        <v>10</v>
      </c>
      <c r="W8" s="1514" t="s">
        <v>1698</v>
      </c>
      <c r="X8" s="1429">
        <v>80.950999999999993</v>
      </c>
      <c r="Y8" s="1429">
        <v>1.2609999999999999</v>
      </c>
      <c r="Z8" s="1429">
        <v>1.2609999999999999</v>
      </c>
      <c r="AA8" s="1429">
        <v>10.6</v>
      </c>
      <c r="AB8" s="1429">
        <v>18</v>
      </c>
      <c r="AC8" s="1429">
        <v>14583</v>
      </c>
      <c r="AD8" s="1429">
        <v>0</v>
      </c>
      <c r="AE8" s="1429">
        <v>0</v>
      </c>
      <c r="AF8" s="1429">
        <v>0.92400000000000004</v>
      </c>
      <c r="AG8" s="1429">
        <v>74.900000000000006</v>
      </c>
      <c r="AH8" s="1440">
        <v>57.764000000000003</v>
      </c>
      <c r="AI8" s="1429">
        <v>-3.0000000000000001E-3</v>
      </c>
      <c r="AJ8" s="1429">
        <v>7</v>
      </c>
      <c r="AK8" s="1429" t="s">
        <v>1698</v>
      </c>
      <c r="AL8" s="1429" t="s">
        <v>1698</v>
      </c>
      <c r="AM8" s="1440">
        <f>-466/1000000</f>
        <v>-4.66E-4</v>
      </c>
      <c r="AN8" s="1429" t="s">
        <v>1698</v>
      </c>
      <c r="AO8" s="1440">
        <f>-553/1000000</f>
        <v>-5.53E-4</v>
      </c>
      <c r="AP8" s="1429" t="s">
        <v>1698</v>
      </c>
      <c r="AQ8" s="1429" t="s">
        <v>1698</v>
      </c>
      <c r="AR8" s="1429" t="s">
        <v>1698</v>
      </c>
      <c r="AS8" s="1429" t="s">
        <v>1698</v>
      </c>
      <c r="AT8" s="1429" t="s">
        <v>1698</v>
      </c>
      <c r="AU8" s="1429" t="s">
        <v>1698</v>
      </c>
      <c r="AV8" s="1440">
        <f>-1545/1000000</f>
        <v>-1.5449999999999999E-3</v>
      </c>
      <c r="AW8" s="1458">
        <v>21.428571428571431</v>
      </c>
      <c r="AX8" s="1458">
        <v>-28.571428571428569</v>
      </c>
      <c r="AY8" s="1458">
        <v>15.816326530612244</v>
      </c>
      <c r="AZ8" s="1458">
        <v>-24.285714285714288</v>
      </c>
      <c r="BA8" s="1458">
        <v>2.8571428571428563</v>
      </c>
      <c r="BB8" s="1458">
        <v>-38.571428571428569</v>
      </c>
      <c r="BC8" s="1458">
        <v>3.5714285714285721</v>
      </c>
      <c r="BD8" s="1458">
        <v>-8.3333333333333321</v>
      </c>
      <c r="BE8" s="1458">
        <v>50</v>
      </c>
      <c r="BF8" s="1458">
        <v>0</v>
      </c>
      <c r="BG8" s="1458">
        <v>0</v>
      </c>
      <c r="BH8" s="1458">
        <v>-29.240177382128667</v>
      </c>
      <c r="BI8" s="1458">
        <v>25</v>
      </c>
      <c r="BJ8" s="1458">
        <v>-18.390016125519214</v>
      </c>
      <c r="BK8" s="1458">
        <v>0</v>
      </c>
      <c r="BL8" s="1458">
        <v>0</v>
      </c>
    </row>
    <row r="9" spans="1:64" ht="42.75">
      <c r="A9" s="69"/>
      <c r="B9"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9" s="72" t="s">
        <v>1619</v>
      </c>
      <c r="D9" s="72" t="s">
        <v>1620</v>
      </c>
      <c r="E9" s="1159" t="s">
        <v>768</v>
      </c>
      <c r="F9" s="1156" t="str">
        <f>VLOOKUP(TBL4_OptApp[[#This Row],[Option type
Defined List]],'Option Typs_Grps'!B$2:C$47, 2, FALSE)</f>
        <v>Resource Options</v>
      </c>
      <c r="G9" s="73" t="s">
        <v>779</v>
      </c>
      <c r="H9" s="72" t="s">
        <v>767</v>
      </c>
      <c r="I9" s="72" t="s">
        <v>1696</v>
      </c>
      <c r="J9" s="1429"/>
      <c r="K9" s="1429"/>
      <c r="L9" s="1429" t="s">
        <v>1695</v>
      </c>
      <c r="M9" s="1429" t="s">
        <v>1695</v>
      </c>
      <c r="N9" s="1429" t="s">
        <v>1695</v>
      </c>
      <c r="O9" s="1429" t="s">
        <v>1695</v>
      </c>
      <c r="P9" s="1429" t="s">
        <v>1695</v>
      </c>
      <c r="Q9" s="1429" t="s">
        <v>1695</v>
      </c>
      <c r="R9" s="1429" t="s">
        <v>1851</v>
      </c>
      <c r="S9" s="1439" t="s">
        <v>761</v>
      </c>
      <c r="T9" s="1439" t="s">
        <v>761</v>
      </c>
      <c r="U9" s="1429">
        <v>15</v>
      </c>
      <c r="V9" s="1429">
        <v>10</v>
      </c>
      <c r="W9" s="1514" t="s">
        <v>1698</v>
      </c>
      <c r="X9" s="1429">
        <v>19.704999999999998</v>
      </c>
      <c r="Y9" s="1439">
        <v>0.39</v>
      </c>
      <c r="Z9" s="1439">
        <v>15</v>
      </c>
      <c r="AA9" s="1439">
        <v>15</v>
      </c>
      <c r="AB9" s="1439">
        <v>15</v>
      </c>
      <c r="AC9" s="1439">
        <v>499</v>
      </c>
      <c r="AD9" s="1439">
        <v>16.48</v>
      </c>
      <c r="AE9" s="1439">
        <v>16.48</v>
      </c>
      <c r="AF9" s="1439">
        <v>0.69899999999999995</v>
      </c>
      <c r="AG9" s="1439">
        <v>48</v>
      </c>
      <c r="AH9" s="1656">
        <v>43.865000000000002</v>
      </c>
      <c r="AI9" s="1429">
        <v>0</v>
      </c>
      <c r="AJ9" s="1429">
        <v>1.21</v>
      </c>
      <c r="AK9" s="1429" t="s">
        <v>1698</v>
      </c>
      <c r="AL9" s="1429" t="s">
        <v>1698</v>
      </c>
      <c r="AM9" s="1440">
        <f>-18/1000000</f>
        <v>-1.8E-5</v>
      </c>
      <c r="AN9" s="1429" t="s">
        <v>1698</v>
      </c>
      <c r="AO9" s="1440">
        <v>0</v>
      </c>
      <c r="AP9" s="1429" t="s">
        <v>1698</v>
      </c>
      <c r="AQ9" s="1429" t="s">
        <v>1698</v>
      </c>
      <c r="AR9" s="1429" t="s">
        <v>1698</v>
      </c>
      <c r="AS9" s="1429" t="s">
        <v>1698</v>
      </c>
      <c r="AT9" s="1429" t="s">
        <v>1698</v>
      </c>
      <c r="AU9" s="1429" t="s">
        <v>1698</v>
      </c>
      <c r="AV9" s="1440">
        <f>-262/1000000</f>
        <v>-2.6200000000000003E-4</v>
      </c>
      <c r="AW9" s="1458">
        <v>0</v>
      </c>
      <c r="AX9" s="1458">
        <v>-28.571428571428569</v>
      </c>
      <c r="AY9" s="1458">
        <v>11.73469387755102</v>
      </c>
      <c r="AZ9" s="1458">
        <v>-18.775510204081634</v>
      </c>
      <c r="BA9" s="1458">
        <v>4.2857142857142865</v>
      </c>
      <c r="BB9" s="1458">
        <v>-47.571428571428577</v>
      </c>
      <c r="BC9" s="1458">
        <v>3.5714285714285721</v>
      </c>
      <c r="BD9" s="1458">
        <v>-8.3333333333333321</v>
      </c>
      <c r="BE9" s="1458">
        <v>0</v>
      </c>
      <c r="BF9" s="1458">
        <v>0</v>
      </c>
      <c r="BG9" s="1458">
        <v>0</v>
      </c>
      <c r="BH9" s="1458">
        <v>-29.240177382128667</v>
      </c>
      <c r="BI9" s="1458">
        <v>0</v>
      </c>
      <c r="BJ9" s="1458">
        <v>-46.471070340692258</v>
      </c>
      <c r="BK9" s="1458">
        <v>0</v>
      </c>
      <c r="BL9" s="1458">
        <v>-37.828032859128236</v>
      </c>
    </row>
    <row r="10" spans="1:64" ht="42.75">
      <c r="A10" s="69"/>
      <c r="B10"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0" s="72" t="s">
        <v>1621</v>
      </c>
      <c r="D10" s="72" t="s">
        <v>1622</v>
      </c>
      <c r="E10" s="1159" t="s">
        <v>768</v>
      </c>
      <c r="F10" s="1156" t="str">
        <f>VLOOKUP(TBL4_OptApp[[#This Row],[Option type
Defined List]],'Option Typs_Grps'!B$2:C$47, 2, FALSE)</f>
        <v>Resource Options</v>
      </c>
      <c r="G10" s="73" t="s">
        <v>779</v>
      </c>
      <c r="H10" s="72" t="s">
        <v>767</v>
      </c>
      <c r="I10" s="72" t="s">
        <v>1696</v>
      </c>
      <c r="J10" s="72"/>
      <c r="K10" s="72"/>
      <c r="L10" s="72" t="s">
        <v>1695</v>
      </c>
      <c r="M10" s="72" t="s">
        <v>1695</v>
      </c>
      <c r="N10" s="1429" t="s">
        <v>1695</v>
      </c>
      <c r="O10" s="1429" t="s">
        <v>1695</v>
      </c>
      <c r="P10" s="1429" t="s">
        <v>1695</v>
      </c>
      <c r="Q10" s="1429" t="s">
        <v>1695</v>
      </c>
      <c r="R10" s="1429" t="s">
        <v>1851</v>
      </c>
      <c r="S10" s="1390" t="s">
        <v>1592</v>
      </c>
      <c r="T10" s="1390" t="s">
        <v>355</v>
      </c>
      <c r="U10" s="72">
        <v>14</v>
      </c>
      <c r="V10" s="72">
        <v>5</v>
      </c>
      <c r="W10" s="1514" t="s">
        <v>1698</v>
      </c>
      <c r="X10" s="72">
        <v>50.343000000000004</v>
      </c>
      <c r="Y10" s="72">
        <v>5.1520000000000001</v>
      </c>
      <c r="Z10" s="72">
        <v>5.1520000000000001</v>
      </c>
      <c r="AA10" s="72">
        <v>13.5</v>
      </c>
      <c r="AB10" s="72">
        <v>13.5</v>
      </c>
      <c r="AC10" s="72">
        <v>2120</v>
      </c>
      <c r="AD10" s="72">
        <v>0</v>
      </c>
      <c r="AE10" s="72">
        <v>0</v>
      </c>
      <c r="AF10" s="72">
        <v>0.79400000000000004</v>
      </c>
      <c r="AG10" s="72">
        <v>119.1</v>
      </c>
      <c r="AH10" s="1441">
        <v>140.06399999999999</v>
      </c>
      <c r="AI10" s="72">
        <v>0</v>
      </c>
      <c r="AJ10" s="72">
        <v>0</v>
      </c>
      <c r="AK10" s="1429" t="s">
        <v>1698</v>
      </c>
      <c r="AL10" s="1429" t="s">
        <v>1698</v>
      </c>
      <c r="AM10" s="1441">
        <v>0</v>
      </c>
      <c r="AN10" s="1429" t="s">
        <v>1698</v>
      </c>
      <c r="AO10" s="1441">
        <v>0</v>
      </c>
      <c r="AP10" s="1429" t="s">
        <v>1698</v>
      </c>
      <c r="AQ10" s="1429" t="s">
        <v>1698</v>
      </c>
      <c r="AR10" s="1429" t="s">
        <v>1698</v>
      </c>
      <c r="AS10" s="1429" t="s">
        <v>1698</v>
      </c>
      <c r="AT10" s="1429" t="s">
        <v>1698</v>
      </c>
      <c r="AU10" s="1429" t="s">
        <v>1698</v>
      </c>
      <c r="AV10" s="1440">
        <v>0</v>
      </c>
      <c r="AW10" s="1458">
        <v>0</v>
      </c>
      <c r="AX10" s="1458">
        <v>-10.714285714285715</v>
      </c>
      <c r="AY10" s="1458">
        <v>15.306122448979593</v>
      </c>
      <c r="AZ10" s="1458">
        <v>0</v>
      </c>
      <c r="BA10" s="1458">
        <v>0</v>
      </c>
      <c r="BB10" s="1458">
        <v>-8.1428571428571441</v>
      </c>
      <c r="BC10" s="1458">
        <v>10.714285714285715</v>
      </c>
      <c r="BD10" s="1458">
        <v>0</v>
      </c>
      <c r="BE10" s="1458">
        <v>0</v>
      </c>
      <c r="BF10" s="1458">
        <v>0</v>
      </c>
      <c r="BG10" s="1458">
        <v>0</v>
      </c>
      <c r="BH10" s="1458">
        <v>0</v>
      </c>
      <c r="BI10" s="1458">
        <v>0</v>
      </c>
      <c r="BJ10" s="1458">
        <v>0</v>
      </c>
      <c r="BK10" s="1458">
        <v>0</v>
      </c>
      <c r="BL10" s="1458">
        <v>0</v>
      </c>
    </row>
    <row r="11" spans="1:64" ht="36" customHeight="1">
      <c r="A11" s="69"/>
      <c r="B11"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1" s="72" t="s">
        <v>1623</v>
      </c>
      <c r="D11" s="72" t="s">
        <v>1624</v>
      </c>
      <c r="E11" s="1159" t="s">
        <v>768</v>
      </c>
      <c r="F11" s="1156" t="str">
        <f>VLOOKUP(TBL4_OptApp[[#This Row],[Option type
Defined List]],'Option Typs_Grps'!B$2:C$47, 2, FALSE)</f>
        <v>Resource Options</v>
      </c>
      <c r="G11" s="73" t="s">
        <v>779</v>
      </c>
      <c r="H11" s="72" t="s">
        <v>767</v>
      </c>
      <c r="I11" s="72" t="s">
        <v>1696</v>
      </c>
      <c r="J11" s="72"/>
      <c r="K11" s="72"/>
      <c r="L11" s="72" t="s">
        <v>1695</v>
      </c>
      <c r="M11" s="72" t="s">
        <v>1695</v>
      </c>
      <c r="N11" s="1429" t="s">
        <v>1695</v>
      </c>
      <c r="O11" s="1429" t="s">
        <v>1695</v>
      </c>
      <c r="P11" s="1429" t="s">
        <v>1695</v>
      </c>
      <c r="Q11" s="1429" t="s">
        <v>1695</v>
      </c>
      <c r="R11" s="1429" t="s">
        <v>1851</v>
      </c>
      <c r="S11" s="1390" t="s">
        <v>1592</v>
      </c>
      <c r="T11" s="1390" t="s">
        <v>355</v>
      </c>
      <c r="U11" s="72">
        <v>27</v>
      </c>
      <c r="V11" s="72">
        <v>5</v>
      </c>
      <c r="W11" s="1514" t="s">
        <v>1698</v>
      </c>
      <c r="X11" s="72">
        <v>77.575000000000003</v>
      </c>
      <c r="Y11" s="72">
        <v>9.7409999999999997</v>
      </c>
      <c r="Z11" s="72">
        <v>9.7409999999999997</v>
      </c>
      <c r="AA11" s="72">
        <v>27</v>
      </c>
      <c r="AB11" s="72">
        <v>27</v>
      </c>
      <c r="AC11" s="72">
        <v>4253</v>
      </c>
      <c r="AD11" s="72">
        <v>0</v>
      </c>
      <c r="AE11" s="72">
        <v>0</v>
      </c>
      <c r="AF11" s="72">
        <v>9.5000000000000001E-2</v>
      </c>
      <c r="AG11" s="72">
        <v>109.9</v>
      </c>
      <c r="AH11" s="1441">
        <v>258.41199999999998</v>
      </c>
      <c r="AI11" s="72">
        <v>0</v>
      </c>
      <c r="AJ11" s="72">
        <v>0</v>
      </c>
      <c r="AK11" s="1429" t="s">
        <v>1698</v>
      </c>
      <c r="AL11" s="1429" t="s">
        <v>1698</v>
      </c>
      <c r="AM11" s="1441">
        <v>0</v>
      </c>
      <c r="AN11" s="1429" t="s">
        <v>1698</v>
      </c>
      <c r="AO11" s="1441">
        <v>0</v>
      </c>
      <c r="AP11" s="1429" t="s">
        <v>1698</v>
      </c>
      <c r="AQ11" s="1429" t="s">
        <v>1698</v>
      </c>
      <c r="AR11" s="1429" t="s">
        <v>1698</v>
      </c>
      <c r="AS11" s="1429" t="s">
        <v>1698</v>
      </c>
      <c r="AT11" s="1429" t="s">
        <v>1698</v>
      </c>
      <c r="AU11" s="1429" t="s">
        <v>1698</v>
      </c>
      <c r="AV11" s="1440">
        <v>0</v>
      </c>
      <c r="AW11" s="1458">
        <v>0</v>
      </c>
      <c r="AX11" s="1458">
        <v>-10.714285714285715</v>
      </c>
      <c r="AY11" s="1458">
        <v>15.306122448979593</v>
      </c>
      <c r="AZ11" s="1458">
        <v>0</v>
      </c>
      <c r="BA11" s="1458">
        <v>0</v>
      </c>
      <c r="BB11" s="1458">
        <v>-8.1428571428571441</v>
      </c>
      <c r="BC11" s="1458">
        <v>10.714285714285715</v>
      </c>
      <c r="BD11" s="1458">
        <v>0</v>
      </c>
      <c r="BE11" s="1458">
        <v>0</v>
      </c>
      <c r="BF11" s="1458">
        <v>0</v>
      </c>
      <c r="BG11" s="1458">
        <v>0</v>
      </c>
      <c r="BH11" s="1458">
        <v>0</v>
      </c>
      <c r="BI11" s="1458">
        <v>0</v>
      </c>
      <c r="BJ11" s="1458">
        <v>0</v>
      </c>
      <c r="BK11" s="1458">
        <v>0</v>
      </c>
      <c r="BL11" s="1458">
        <v>0</v>
      </c>
    </row>
    <row r="12" spans="1:64" ht="42.75">
      <c r="A12" s="69"/>
      <c r="B12" s="1156"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2" s="72" t="s">
        <v>1625</v>
      </c>
      <c r="D12" s="72" t="s">
        <v>1626</v>
      </c>
      <c r="E12" s="1159" t="s">
        <v>768</v>
      </c>
      <c r="F12" s="1156" t="str">
        <f>VLOOKUP(TBL4_OptApp[[#This Row],[Option type
Defined List]],'Option Typs_Grps'!B$2:C$47, 2, FALSE)</f>
        <v>Resource Options</v>
      </c>
      <c r="G12" s="73" t="s">
        <v>779</v>
      </c>
      <c r="H12" s="72" t="s">
        <v>767</v>
      </c>
      <c r="I12" s="72" t="s">
        <v>1696</v>
      </c>
      <c r="J12" s="72"/>
      <c r="K12" s="72"/>
      <c r="L12" s="72" t="s">
        <v>1695</v>
      </c>
      <c r="M12" s="72" t="s">
        <v>1695</v>
      </c>
      <c r="N12" s="1429" t="s">
        <v>1695</v>
      </c>
      <c r="O12" s="1429" t="s">
        <v>1695</v>
      </c>
      <c r="P12" s="1429" t="s">
        <v>1695</v>
      </c>
      <c r="Q12" s="1429" t="s">
        <v>1695</v>
      </c>
      <c r="R12" s="1429" t="s">
        <v>1851</v>
      </c>
      <c r="S12" s="1390" t="s">
        <v>1592</v>
      </c>
      <c r="T12" s="1390" t="s">
        <v>355</v>
      </c>
      <c r="U12" s="72">
        <v>45</v>
      </c>
      <c r="V12" s="72">
        <v>5</v>
      </c>
      <c r="W12" s="1514" t="s">
        <v>1698</v>
      </c>
      <c r="X12" s="72">
        <v>103.874</v>
      </c>
      <c r="Y12" s="72">
        <v>14.282999999999999</v>
      </c>
      <c r="Z12" s="72">
        <v>14.282999999999999</v>
      </c>
      <c r="AA12" s="72">
        <v>40.5</v>
      </c>
      <c r="AB12" s="72">
        <v>40.5</v>
      </c>
      <c r="AC12" s="72">
        <v>5683</v>
      </c>
      <c r="AD12" s="72">
        <v>0</v>
      </c>
      <c r="AE12" s="72">
        <v>0</v>
      </c>
      <c r="AF12" s="72">
        <v>0.183</v>
      </c>
      <c r="AG12" s="72">
        <v>106.4</v>
      </c>
      <c r="AH12" s="1441">
        <v>375.25799999999998</v>
      </c>
      <c r="AI12" s="72">
        <v>0</v>
      </c>
      <c r="AJ12" s="72">
        <v>0</v>
      </c>
      <c r="AK12" s="1429" t="s">
        <v>1698</v>
      </c>
      <c r="AL12" s="1429" t="s">
        <v>1698</v>
      </c>
      <c r="AM12" s="1441">
        <v>0</v>
      </c>
      <c r="AN12" s="1429" t="s">
        <v>1698</v>
      </c>
      <c r="AO12" s="1441">
        <v>0</v>
      </c>
      <c r="AP12" s="1429" t="s">
        <v>1698</v>
      </c>
      <c r="AQ12" s="1429" t="s">
        <v>1698</v>
      </c>
      <c r="AR12" s="1429" t="s">
        <v>1698</v>
      </c>
      <c r="AS12" s="1429" t="s">
        <v>1698</v>
      </c>
      <c r="AT12" s="1429" t="s">
        <v>1698</v>
      </c>
      <c r="AU12" s="1429" t="s">
        <v>1698</v>
      </c>
      <c r="AV12" s="1440">
        <v>0</v>
      </c>
      <c r="AW12" s="1458">
        <v>0</v>
      </c>
      <c r="AX12" s="1458">
        <v>-10.714285714285715</v>
      </c>
      <c r="AY12" s="1458">
        <v>15.306122448979593</v>
      </c>
      <c r="AZ12" s="1458">
        <v>0</v>
      </c>
      <c r="BA12" s="1458">
        <v>0</v>
      </c>
      <c r="BB12" s="1458">
        <v>-8.1428571428571441</v>
      </c>
      <c r="BC12" s="1458">
        <v>10.714285714285715</v>
      </c>
      <c r="BD12" s="1458">
        <v>0</v>
      </c>
      <c r="BE12" s="1458">
        <v>0</v>
      </c>
      <c r="BF12" s="1458">
        <v>0</v>
      </c>
      <c r="BG12" s="1458">
        <v>0</v>
      </c>
      <c r="BH12" s="1458">
        <v>0</v>
      </c>
      <c r="BI12" s="1458">
        <v>0</v>
      </c>
      <c r="BJ12" s="1458">
        <v>0</v>
      </c>
      <c r="BK12" s="1458">
        <v>0</v>
      </c>
      <c r="BL12" s="1458">
        <v>0</v>
      </c>
    </row>
    <row r="13" spans="1:64" ht="42.75">
      <c r="A13" s="69"/>
      <c r="B13"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3" s="1245" t="s">
        <v>1627</v>
      </c>
      <c r="D13" s="72" t="s">
        <v>1628</v>
      </c>
      <c r="E13" s="1159" t="s">
        <v>768</v>
      </c>
      <c r="F13" s="1156" t="str">
        <f>VLOOKUP(TBL4_OptApp[[#This Row],[Option type
Defined List]],'Option Typs_Grps'!B$2:C$47, 2, FALSE)</f>
        <v>Resource Options</v>
      </c>
      <c r="G13" s="73" t="s">
        <v>779</v>
      </c>
      <c r="H13" s="72" t="s">
        <v>767</v>
      </c>
      <c r="I13" s="72" t="s">
        <v>1696</v>
      </c>
      <c r="J13" s="72"/>
      <c r="K13" s="72"/>
      <c r="L13" s="72" t="s">
        <v>1695</v>
      </c>
      <c r="M13" s="72" t="s">
        <v>1695</v>
      </c>
      <c r="N13" s="1429" t="s">
        <v>1695</v>
      </c>
      <c r="O13" s="1429" t="s">
        <v>1695</v>
      </c>
      <c r="P13" s="1429" t="s">
        <v>1695</v>
      </c>
      <c r="Q13" s="1429" t="s">
        <v>1695</v>
      </c>
      <c r="R13" s="1429" t="s">
        <v>1851</v>
      </c>
      <c r="S13" s="1390" t="s">
        <v>1592</v>
      </c>
      <c r="T13" s="1390" t="s">
        <v>355</v>
      </c>
      <c r="U13" s="72">
        <v>75</v>
      </c>
      <c r="V13" s="72">
        <v>5</v>
      </c>
      <c r="W13" s="1514" t="s">
        <v>1698</v>
      </c>
      <c r="X13" s="72">
        <v>154.232</v>
      </c>
      <c r="Y13" s="72">
        <v>23.225000000000001</v>
      </c>
      <c r="Z13" s="72">
        <v>23.225000000000001</v>
      </c>
      <c r="AA13" s="72">
        <v>67.5</v>
      </c>
      <c r="AB13" s="72">
        <v>67.5</v>
      </c>
      <c r="AC13" s="72">
        <v>8224</v>
      </c>
      <c r="AD13" s="72">
        <v>0</v>
      </c>
      <c r="AE13" s="72">
        <v>0</v>
      </c>
      <c r="AF13" s="72">
        <v>1.7999999999999999E-2</v>
      </c>
      <c r="AG13" s="72">
        <v>102.9</v>
      </c>
      <c r="AH13" s="1441">
        <v>604.91399999999999</v>
      </c>
      <c r="AI13" s="72">
        <v>0</v>
      </c>
      <c r="AJ13" s="72">
        <v>0</v>
      </c>
      <c r="AK13" s="1429" t="s">
        <v>1698</v>
      </c>
      <c r="AL13" s="1429" t="s">
        <v>1698</v>
      </c>
      <c r="AM13" s="1441">
        <v>0</v>
      </c>
      <c r="AN13" s="1429" t="s">
        <v>1698</v>
      </c>
      <c r="AO13" s="1441">
        <v>0</v>
      </c>
      <c r="AP13" s="1429" t="s">
        <v>1698</v>
      </c>
      <c r="AQ13" s="1429" t="s">
        <v>1698</v>
      </c>
      <c r="AR13" s="1429" t="s">
        <v>1698</v>
      </c>
      <c r="AS13" s="1429" t="s">
        <v>1698</v>
      </c>
      <c r="AT13" s="1429" t="s">
        <v>1698</v>
      </c>
      <c r="AU13" s="1429" t="s">
        <v>1698</v>
      </c>
      <c r="AV13" s="1440">
        <v>0</v>
      </c>
      <c r="AW13" s="1458">
        <v>0</v>
      </c>
      <c r="AX13" s="1458">
        <v>-10.714285714285715</v>
      </c>
      <c r="AY13" s="1458">
        <v>15.306122448979593</v>
      </c>
      <c r="AZ13" s="1458">
        <v>0</v>
      </c>
      <c r="BA13" s="1458">
        <v>0</v>
      </c>
      <c r="BB13" s="1458">
        <v>-8.1428571428571441</v>
      </c>
      <c r="BC13" s="1458">
        <v>10.714285714285715</v>
      </c>
      <c r="BD13" s="1458">
        <v>0</v>
      </c>
      <c r="BE13" s="1458">
        <v>0</v>
      </c>
      <c r="BF13" s="1458">
        <v>0</v>
      </c>
      <c r="BG13" s="1458">
        <v>0</v>
      </c>
      <c r="BH13" s="1458">
        <v>0</v>
      </c>
      <c r="BI13" s="1458">
        <v>0</v>
      </c>
      <c r="BJ13" s="1458">
        <v>0</v>
      </c>
      <c r="BK13" s="1458">
        <v>0</v>
      </c>
      <c r="BL13" s="1458">
        <v>0</v>
      </c>
    </row>
    <row r="14" spans="1:64" ht="42.75">
      <c r="A14" s="69"/>
      <c r="B14"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4" s="1245" t="s">
        <v>1629</v>
      </c>
      <c r="D14" s="72" t="s">
        <v>1630</v>
      </c>
      <c r="E14" s="1159" t="s">
        <v>1229</v>
      </c>
      <c r="F14" s="1246" t="str">
        <f>VLOOKUP(TBL4_OptApp[[#This Row],[Option type
Defined List]],'Option Typs_Grps'!B$2:C$47, 2, FALSE)</f>
        <v>Resource Options</v>
      </c>
      <c r="G14" s="73" t="s">
        <v>779</v>
      </c>
      <c r="H14" s="72" t="s">
        <v>767</v>
      </c>
      <c r="I14" s="72" t="s">
        <v>1695</v>
      </c>
      <c r="J14" s="72"/>
      <c r="K14" s="72"/>
      <c r="L14" s="72" t="s">
        <v>1695</v>
      </c>
      <c r="M14" s="72" t="s">
        <v>1695</v>
      </c>
      <c r="N14" s="1429" t="s">
        <v>1695</v>
      </c>
      <c r="O14" s="1429" t="s">
        <v>1695</v>
      </c>
      <c r="P14" s="1429" t="s">
        <v>1695</v>
      </c>
      <c r="Q14" s="1429" t="s">
        <v>1695</v>
      </c>
      <c r="R14" s="1429" t="s">
        <v>1851</v>
      </c>
      <c r="S14" s="1439" t="s">
        <v>761</v>
      </c>
      <c r="T14" s="1439" t="s">
        <v>761</v>
      </c>
      <c r="U14" s="1245">
        <v>15</v>
      </c>
      <c r="V14" s="1245">
        <v>10</v>
      </c>
      <c r="W14" s="1514" t="s">
        <v>1698</v>
      </c>
      <c r="X14" s="1245">
        <v>12.641999999999999</v>
      </c>
      <c r="Y14" s="1245">
        <v>0.19900000000000001</v>
      </c>
      <c r="Z14" s="1245">
        <v>0.19900000000000001</v>
      </c>
      <c r="AA14" s="1245">
        <v>10.5</v>
      </c>
      <c r="AB14" s="1245">
        <v>15</v>
      </c>
      <c r="AC14" s="1245">
        <v>1578</v>
      </c>
      <c r="AD14" s="1245">
        <v>0</v>
      </c>
      <c r="AE14" s="1245">
        <v>0</v>
      </c>
      <c r="AF14" s="1430">
        <v>3.2000000000000001E-2</v>
      </c>
      <c r="AG14" s="1245">
        <v>13.4</v>
      </c>
      <c r="AH14" s="1442">
        <v>10.241</v>
      </c>
      <c r="AI14" s="72">
        <v>-1E-3</v>
      </c>
      <c r="AJ14" s="72">
        <v>2</v>
      </c>
      <c r="AK14" s="1429" t="s">
        <v>1698</v>
      </c>
      <c r="AL14" s="1429" t="s">
        <v>1698</v>
      </c>
      <c r="AM14" s="1441">
        <f>-285/1000000</f>
        <v>-2.8499999999999999E-4</v>
      </c>
      <c r="AN14" s="1429" t="s">
        <v>1698</v>
      </c>
      <c r="AO14" s="1441">
        <f>-92/1000000</f>
        <v>-9.2E-5</v>
      </c>
      <c r="AP14" s="1429" t="s">
        <v>1698</v>
      </c>
      <c r="AQ14" s="1429" t="s">
        <v>1698</v>
      </c>
      <c r="AR14" s="1429" t="s">
        <v>1698</v>
      </c>
      <c r="AS14" s="1429" t="s">
        <v>1698</v>
      </c>
      <c r="AT14" s="1429" t="s">
        <v>1698</v>
      </c>
      <c r="AU14" s="1429" t="s">
        <v>1698</v>
      </c>
      <c r="AV14" s="1440">
        <f>-590/1000000</f>
        <v>-5.9000000000000003E-4</v>
      </c>
      <c r="AW14" s="1459">
        <v>10.714285714285715</v>
      </c>
      <c r="AX14" s="1459">
        <v>0</v>
      </c>
      <c r="AY14" s="1459">
        <v>11.73469387755102</v>
      </c>
      <c r="AZ14" s="1459">
        <v>-13.367346938775515</v>
      </c>
      <c r="BA14" s="1459">
        <v>2.8571428571428563</v>
      </c>
      <c r="BB14" s="1459">
        <v>-28.571428571428569</v>
      </c>
      <c r="BC14" s="1459">
        <v>7.1428571428571441</v>
      </c>
      <c r="BD14" s="1459">
        <v>-4.761904761904761</v>
      </c>
      <c r="BE14" s="1459">
        <v>0</v>
      </c>
      <c r="BF14" s="1459">
        <v>-62.996052494743665</v>
      </c>
      <c r="BG14" s="1459">
        <v>0</v>
      </c>
      <c r="BH14" s="1459">
        <v>-23.207944168063893</v>
      </c>
      <c r="BI14" s="1459">
        <v>0</v>
      </c>
      <c r="BJ14" s="1459">
        <v>-71.183052546576818</v>
      </c>
      <c r="BK14" s="1459">
        <v>0</v>
      </c>
      <c r="BL14" s="1459">
        <v>0</v>
      </c>
    </row>
    <row r="15" spans="1:64" ht="42.75">
      <c r="A15" s="69"/>
      <c r="B15"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5" s="1245" t="s">
        <v>1631</v>
      </c>
      <c r="D15" s="72" t="s">
        <v>1632</v>
      </c>
      <c r="E15" s="1159" t="s">
        <v>1229</v>
      </c>
      <c r="F15" s="1248" t="str">
        <f>VLOOKUP(TBL4_OptApp[[#This Row],[Option type
Defined List]],'Option Typs_Grps'!B$2:C$47, 2, FALSE)</f>
        <v>Resource Options</v>
      </c>
      <c r="G15" s="73" t="s">
        <v>779</v>
      </c>
      <c r="H15" s="72" t="s">
        <v>767</v>
      </c>
      <c r="I15" s="72" t="s">
        <v>1695</v>
      </c>
      <c r="J15" s="72"/>
      <c r="K15" s="72"/>
      <c r="L15" s="72" t="s">
        <v>1695</v>
      </c>
      <c r="M15" s="72" t="s">
        <v>1695</v>
      </c>
      <c r="N15" s="1429" t="s">
        <v>1695</v>
      </c>
      <c r="O15" s="1429" t="s">
        <v>1695</v>
      </c>
      <c r="P15" s="1429" t="s">
        <v>1695</v>
      </c>
      <c r="Q15" s="1429" t="s">
        <v>1695</v>
      </c>
      <c r="R15" s="1429" t="s">
        <v>1851</v>
      </c>
      <c r="S15" s="1439" t="s">
        <v>761</v>
      </c>
      <c r="T15" s="1439" t="s">
        <v>761</v>
      </c>
      <c r="U15" s="1245">
        <v>30</v>
      </c>
      <c r="V15" s="1245">
        <v>10</v>
      </c>
      <c r="W15" s="1514" t="s">
        <v>1698</v>
      </c>
      <c r="X15" s="1245">
        <v>6.7839999999999998</v>
      </c>
      <c r="Y15" s="1245">
        <v>0.123</v>
      </c>
      <c r="Z15" s="1245">
        <v>0.123</v>
      </c>
      <c r="AA15" s="1245">
        <v>21</v>
      </c>
      <c r="AB15" s="1245">
        <v>30</v>
      </c>
      <c r="AC15" s="1245">
        <v>6935</v>
      </c>
      <c r="AD15" s="1245">
        <v>0</v>
      </c>
      <c r="AE15" s="1245">
        <v>0</v>
      </c>
      <c r="AF15" s="1430">
        <v>0.13400000000000001</v>
      </c>
      <c r="AG15" s="1245">
        <v>5</v>
      </c>
      <c r="AH15" s="1442">
        <v>7.6529999999999996</v>
      </c>
      <c r="AI15" s="72">
        <v>-2E-3</v>
      </c>
      <c r="AJ15" s="72">
        <v>6</v>
      </c>
      <c r="AK15" s="1429" t="s">
        <v>1698</v>
      </c>
      <c r="AL15" s="1429" t="s">
        <v>1698</v>
      </c>
      <c r="AM15" s="1441">
        <f>-659/1000000</f>
        <v>-6.5899999999999997E-4</v>
      </c>
      <c r="AN15" s="1429" t="s">
        <v>1698</v>
      </c>
      <c r="AO15" s="1441">
        <f>-213/1000000</f>
        <v>-2.13E-4</v>
      </c>
      <c r="AP15" s="1429" t="s">
        <v>1698</v>
      </c>
      <c r="AQ15" s="1429" t="s">
        <v>1698</v>
      </c>
      <c r="AR15" s="1429" t="s">
        <v>1698</v>
      </c>
      <c r="AS15" s="1429" t="s">
        <v>1698</v>
      </c>
      <c r="AT15" s="1429" t="s">
        <v>1698</v>
      </c>
      <c r="AU15" s="1429" t="s">
        <v>1698</v>
      </c>
      <c r="AV15" s="1440">
        <f>-1404/1000000</f>
        <v>-1.4040000000000001E-3</v>
      </c>
      <c r="AW15" s="1459">
        <v>10.714285714285715</v>
      </c>
      <c r="AX15" s="1459">
        <v>0</v>
      </c>
      <c r="AY15" s="1459">
        <v>19.387755102040817</v>
      </c>
      <c r="AZ15" s="1459">
        <v>-13.367346938775515</v>
      </c>
      <c r="BA15" s="1459">
        <v>2.8571428571428563</v>
      </c>
      <c r="BB15" s="1459">
        <v>-28.571428571428569</v>
      </c>
      <c r="BC15" s="1459">
        <v>10.714285714285715</v>
      </c>
      <c r="BD15" s="1459">
        <v>-4.761904761904761</v>
      </c>
      <c r="BE15" s="1459">
        <v>0</v>
      </c>
      <c r="BF15" s="1459">
        <v>-62.996052494743665</v>
      </c>
      <c r="BG15" s="1459">
        <v>0</v>
      </c>
      <c r="BH15" s="1459">
        <v>-13.572088082974535</v>
      </c>
      <c r="BI15" s="1459">
        <v>0</v>
      </c>
      <c r="BJ15" s="1459">
        <v>-43.101998331403777</v>
      </c>
      <c r="BK15" s="1459">
        <v>0</v>
      </c>
      <c r="BL15" s="1459">
        <v>0</v>
      </c>
    </row>
    <row r="16" spans="1:64" ht="42.75">
      <c r="A16" s="69"/>
      <c r="B16"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6" s="1245" t="s">
        <v>1633</v>
      </c>
      <c r="D16" s="72" t="s">
        <v>1634</v>
      </c>
      <c r="E16" s="1158" t="s">
        <v>772</v>
      </c>
      <c r="F16" s="1248" t="str">
        <f>VLOOKUP(TBL4_OptApp[[#This Row],[Option type
Defined List]],'Option Typs_Grps'!B$2:C$47, 2, FALSE)</f>
        <v>Resource Options</v>
      </c>
      <c r="G16" s="73" t="s">
        <v>779</v>
      </c>
      <c r="H16" s="72" t="s">
        <v>767</v>
      </c>
      <c r="I16" s="1245" t="s">
        <v>1695</v>
      </c>
      <c r="J16" s="72"/>
      <c r="K16" s="1429"/>
      <c r="L16" s="1245" t="s">
        <v>1695</v>
      </c>
      <c r="M16" s="1245" t="s">
        <v>1695</v>
      </c>
      <c r="N16" s="1430" t="s">
        <v>1695</v>
      </c>
      <c r="O16" s="1430" t="s">
        <v>1695</v>
      </c>
      <c r="P16" s="1430" t="s">
        <v>1695</v>
      </c>
      <c r="Q16" s="1430" t="s">
        <v>1695</v>
      </c>
      <c r="R16" s="1429" t="s">
        <v>1851</v>
      </c>
      <c r="S16" s="1439" t="s">
        <v>761</v>
      </c>
      <c r="T16" s="1439" t="s">
        <v>761</v>
      </c>
      <c r="U16" s="1245">
        <v>37</v>
      </c>
      <c r="V16" s="1245">
        <v>10</v>
      </c>
      <c r="W16" s="1514" t="s">
        <v>1698</v>
      </c>
      <c r="X16" s="1245">
        <v>130.14400000000001</v>
      </c>
      <c r="Y16" s="1245">
        <v>3.5089999999999999</v>
      </c>
      <c r="Z16" s="1245">
        <v>3.5089999999999999</v>
      </c>
      <c r="AA16" s="1245">
        <v>36</v>
      </c>
      <c r="AB16" s="1245">
        <v>40</v>
      </c>
      <c r="AC16" s="1245">
        <v>893</v>
      </c>
      <c r="AD16" s="1245">
        <v>102.3</v>
      </c>
      <c r="AE16" s="1245">
        <v>102.3</v>
      </c>
      <c r="AF16" s="1245">
        <v>0.93</v>
      </c>
      <c r="AG16" s="1245">
        <v>53.8</v>
      </c>
      <c r="AH16" s="1442">
        <v>140.9</v>
      </c>
      <c r="AI16" s="1429">
        <v>-1.4E-2</v>
      </c>
      <c r="AJ16" s="72">
        <v>86</v>
      </c>
      <c r="AK16" s="1429" t="s">
        <v>1698</v>
      </c>
      <c r="AL16" s="1429" t="s">
        <v>1698</v>
      </c>
      <c r="AM16" s="1441">
        <f>-1646/1000000</f>
        <v>-1.6459999999999999E-3</v>
      </c>
      <c r="AN16" s="1429" t="s">
        <v>1698</v>
      </c>
      <c r="AO16" s="1441">
        <v>0</v>
      </c>
      <c r="AP16" s="1429" t="s">
        <v>1698</v>
      </c>
      <c r="AQ16" s="1429" t="s">
        <v>1698</v>
      </c>
      <c r="AR16" s="1429" t="s">
        <v>1698</v>
      </c>
      <c r="AS16" s="1429" t="s">
        <v>1698</v>
      </c>
      <c r="AT16" s="1429" t="s">
        <v>1698</v>
      </c>
      <c r="AU16" s="1429" t="s">
        <v>1698</v>
      </c>
      <c r="AV16" s="1440">
        <f>-12246/1000000</f>
        <v>-1.2246E-2</v>
      </c>
      <c r="AW16" s="1458">
        <v>21.428571428571431</v>
      </c>
      <c r="AX16" s="1458">
        <v>-28.571428571428569</v>
      </c>
      <c r="AY16" s="1458">
        <v>23.469387755102041</v>
      </c>
      <c r="AZ16" s="1458">
        <v>-34.489795918367349</v>
      </c>
      <c r="BA16" s="1458">
        <v>4.2857142857142865</v>
      </c>
      <c r="BB16" s="1458">
        <v>-49.571428571428577</v>
      </c>
      <c r="BC16" s="1458">
        <v>7.1428571428571441</v>
      </c>
      <c r="BD16" s="1458">
        <v>-11.904761904761903</v>
      </c>
      <c r="BE16" s="1458">
        <v>62.996052494743665</v>
      </c>
      <c r="BF16" s="1458">
        <v>0</v>
      </c>
      <c r="BG16" s="1458">
        <v>0</v>
      </c>
      <c r="BH16" s="1458">
        <v>-29.240177382128667</v>
      </c>
      <c r="BI16" s="1458">
        <v>31.498026247371833</v>
      </c>
      <c r="BJ16" s="1458">
        <v>-71.183052546576818</v>
      </c>
      <c r="BK16" s="1458">
        <v>0</v>
      </c>
      <c r="BL16" s="1458">
        <v>0</v>
      </c>
    </row>
    <row r="17" spans="1:64" ht="42.75">
      <c r="A17" s="69"/>
      <c r="B17"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7" s="1245" t="s">
        <v>1635</v>
      </c>
      <c r="D17" s="72" t="s">
        <v>1636</v>
      </c>
      <c r="E17" s="1158" t="s">
        <v>772</v>
      </c>
      <c r="F17" s="1248" t="str">
        <f>VLOOKUP(TBL4_OptApp[[#This Row],[Option type
Defined List]],'Option Typs_Grps'!B$2:C$47, 2, FALSE)</f>
        <v>Resource Options</v>
      </c>
      <c r="G17" s="73" t="s">
        <v>779</v>
      </c>
      <c r="H17" s="72" t="s">
        <v>767</v>
      </c>
      <c r="I17" s="1245" t="s">
        <v>1695</v>
      </c>
      <c r="J17" s="72"/>
      <c r="K17" s="1429"/>
      <c r="L17" s="1245" t="s">
        <v>1695</v>
      </c>
      <c r="M17" s="1245" t="s">
        <v>1695</v>
      </c>
      <c r="N17" s="1430" t="s">
        <v>1695</v>
      </c>
      <c r="O17" s="1430" t="s">
        <v>1695</v>
      </c>
      <c r="P17" s="1430" t="s">
        <v>1695</v>
      </c>
      <c r="Q17" s="1430" t="s">
        <v>1695</v>
      </c>
      <c r="R17" s="1429" t="s">
        <v>1851</v>
      </c>
      <c r="S17" s="1439" t="s">
        <v>761</v>
      </c>
      <c r="T17" s="1439" t="s">
        <v>761</v>
      </c>
      <c r="U17" s="1245">
        <v>65</v>
      </c>
      <c r="V17" s="1245">
        <v>10</v>
      </c>
      <c r="W17" s="1514" t="s">
        <v>1698</v>
      </c>
      <c r="X17" s="1245">
        <v>211.94900000000001</v>
      </c>
      <c r="Y17" s="1245">
        <v>6.4119999999999999</v>
      </c>
      <c r="Z17" s="1245">
        <v>6.4119999999999999</v>
      </c>
      <c r="AA17" s="1245">
        <v>65.8</v>
      </c>
      <c r="AB17" s="1245">
        <v>70</v>
      </c>
      <c r="AC17" s="1245">
        <v>1532</v>
      </c>
      <c r="AD17" s="1245">
        <v>154.1</v>
      </c>
      <c r="AE17" s="1245">
        <v>154.1</v>
      </c>
      <c r="AF17" s="1245">
        <v>1.349</v>
      </c>
      <c r="AG17" s="1245">
        <v>48.1</v>
      </c>
      <c r="AH17" s="1442">
        <v>230.10900000000001</v>
      </c>
      <c r="AI17" s="1429">
        <v>-1.4E-2</v>
      </c>
      <c r="AJ17" s="72">
        <v>74</v>
      </c>
      <c r="AK17" s="1429" t="s">
        <v>1698</v>
      </c>
      <c r="AL17" s="1429" t="s">
        <v>1698</v>
      </c>
      <c r="AM17" s="1441">
        <f>-2147/1000000</f>
        <v>-2.147E-3</v>
      </c>
      <c r="AN17" s="1429" t="s">
        <v>1698</v>
      </c>
      <c r="AO17" s="1441">
        <f>-301/1000000</f>
        <v>-3.01E-4</v>
      </c>
      <c r="AP17" s="1429" t="s">
        <v>1698</v>
      </c>
      <c r="AQ17" s="1429" t="s">
        <v>1698</v>
      </c>
      <c r="AR17" s="1429" t="s">
        <v>1698</v>
      </c>
      <c r="AS17" s="1429" t="s">
        <v>1698</v>
      </c>
      <c r="AT17" s="1429" t="s">
        <v>1698</v>
      </c>
      <c r="AU17" s="1429" t="s">
        <v>1698</v>
      </c>
      <c r="AV17" s="1440">
        <f>-11662/1000000</f>
        <v>-1.1662E-2</v>
      </c>
      <c r="AW17" s="1458">
        <v>21.428571428571431</v>
      </c>
      <c r="AX17" s="1458">
        <v>-28.571428571428569</v>
      </c>
      <c r="AY17" s="1458">
        <v>26.530612244897959</v>
      </c>
      <c r="AZ17" s="1458">
        <v>-40.612244897959187</v>
      </c>
      <c r="BA17" s="1458">
        <v>4.2857142857142865</v>
      </c>
      <c r="BB17" s="1458">
        <v>-61.142857142857146</v>
      </c>
      <c r="BC17" s="1458">
        <v>14.285714285714288</v>
      </c>
      <c r="BD17" s="1458">
        <v>-11.904761904761903</v>
      </c>
      <c r="BE17" s="1458">
        <v>62.996052494743665</v>
      </c>
      <c r="BF17" s="1458">
        <v>0</v>
      </c>
      <c r="BG17" s="1458">
        <v>0</v>
      </c>
      <c r="BH17" s="1458">
        <v>-29.240177382128667</v>
      </c>
      <c r="BI17" s="1458">
        <v>31.498026247371833</v>
      </c>
      <c r="BJ17" s="1458">
        <v>-58.105183792406933</v>
      </c>
      <c r="BK17" s="1458">
        <v>0</v>
      </c>
      <c r="BL17" s="1458">
        <v>0</v>
      </c>
    </row>
    <row r="18" spans="1:64" ht="42.75">
      <c r="A18" s="69"/>
      <c r="B18"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18" s="1245" t="s">
        <v>1637</v>
      </c>
      <c r="D18" s="72" t="s">
        <v>1638</v>
      </c>
      <c r="E18" s="1159" t="s">
        <v>768</v>
      </c>
      <c r="F18" s="1248" t="str">
        <f>VLOOKUP(TBL4_OptApp[[#This Row],[Option type
Defined List]],'Option Typs_Grps'!B$2:C$47, 2, FALSE)</f>
        <v>Resource Options</v>
      </c>
      <c r="G18" s="73" t="s">
        <v>779</v>
      </c>
      <c r="H18" s="72" t="s">
        <v>767</v>
      </c>
      <c r="I18" s="1245" t="s">
        <v>1696</v>
      </c>
      <c r="J18" s="72"/>
      <c r="K18" s="1429"/>
      <c r="L18" s="1245" t="s">
        <v>1695</v>
      </c>
      <c r="M18" s="1245" t="s">
        <v>1695</v>
      </c>
      <c r="N18" s="1430" t="s">
        <v>1695</v>
      </c>
      <c r="O18" s="1430" t="s">
        <v>1695</v>
      </c>
      <c r="P18" s="1430" t="s">
        <v>1695</v>
      </c>
      <c r="Q18" s="1430" t="s">
        <v>1695</v>
      </c>
      <c r="R18" s="1429" t="s">
        <v>1851</v>
      </c>
      <c r="S18" s="1439" t="s">
        <v>761</v>
      </c>
      <c r="T18" s="1439" t="s">
        <v>761</v>
      </c>
      <c r="U18" s="1245">
        <v>4.9000000000000004</v>
      </c>
      <c r="V18" s="1245">
        <v>10</v>
      </c>
      <c r="W18" s="1514" t="s">
        <v>1698</v>
      </c>
      <c r="X18" s="1245">
        <v>5.4560000000000004</v>
      </c>
      <c r="Y18" s="1245">
        <v>0.51100000000000001</v>
      </c>
      <c r="Z18" s="1245">
        <v>0.51100000000000001</v>
      </c>
      <c r="AA18" s="1245">
        <v>2</v>
      </c>
      <c r="AB18" s="1245">
        <v>2</v>
      </c>
      <c r="AC18" s="1245">
        <v>149</v>
      </c>
      <c r="AD18" s="1244">
        <v>4.9000000000000004</v>
      </c>
      <c r="AE18" s="1244">
        <v>4.9000000000000004</v>
      </c>
      <c r="AF18" s="1245">
        <v>0.19500000000000001</v>
      </c>
      <c r="AG18" s="1245">
        <v>79.5</v>
      </c>
      <c r="AH18" s="1442">
        <v>13.853</v>
      </c>
      <c r="AI18" s="1429">
        <v>-1E-3</v>
      </c>
      <c r="AJ18" s="72">
        <v>1.57</v>
      </c>
      <c r="AK18" s="1429" t="s">
        <v>1698</v>
      </c>
      <c r="AL18" s="1429" t="s">
        <v>1698</v>
      </c>
      <c r="AM18" s="1441">
        <f>-11/1000000</f>
        <v>-1.1E-5</v>
      </c>
      <c r="AN18" s="1429" t="s">
        <v>1698</v>
      </c>
      <c r="AO18" s="1441">
        <v>0</v>
      </c>
      <c r="AP18" s="1429" t="s">
        <v>1698</v>
      </c>
      <c r="AQ18" s="1429" t="s">
        <v>1698</v>
      </c>
      <c r="AR18" s="1429" t="s">
        <v>1698</v>
      </c>
      <c r="AS18" s="1429" t="s">
        <v>1698</v>
      </c>
      <c r="AT18" s="1429" t="s">
        <v>1698</v>
      </c>
      <c r="AU18" s="1429" t="s">
        <v>1698</v>
      </c>
      <c r="AV18" s="1440">
        <f>-524/1000000</f>
        <v>-5.2400000000000005E-4</v>
      </c>
      <c r="AW18" s="1458">
        <v>0</v>
      </c>
      <c r="AX18" s="1458">
        <v>-28.571428571428569</v>
      </c>
      <c r="AY18" s="1458">
        <v>8.6734693877551017</v>
      </c>
      <c r="AZ18" s="1458">
        <v>-20</v>
      </c>
      <c r="BA18" s="1458">
        <v>4.2857142857142865</v>
      </c>
      <c r="BB18" s="1458">
        <v>-51.714285714285715</v>
      </c>
      <c r="BC18" s="1458">
        <v>3.5714285714285716</v>
      </c>
      <c r="BD18" s="1458">
        <v>-11.904761904761905</v>
      </c>
      <c r="BE18" s="1458">
        <v>0</v>
      </c>
      <c r="BF18" s="1458">
        <v>0</v>
      </c>
      <c r="BG18" s="1458">
        <v>0</v>
      </c>
      <c r="BH18" s="1458">
        <v>-13.572088082974535</v>
      </c>
      <c r="BI18" s="1458">
        <v>0</v>
      </c>
      <c r="BJ18" s="1458">
        <v>-38.284070288859098</v>
      </c>
      <c r="BK18" s="1458">
        <v>0</v>
      </c>
      <c r="BL18" s="1458">
        <v>0</v>
      </c>
    </row>
    <row r="19" spans="1:64" ht="45">
      <c r="A19" s="69"/>
      <c r="B19"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51cF</v>
      </c>
      <c r="C19" s="1245" t="s">
        <v>1639</v>
      </c>
      <c r="D19" s="72" t="s">
        <v>1640</v>
      </c>
      <c r="E19" s="1428" t="s">
        <v>774</v>
      </c>
      <c r="F19" s="1248" t="str">
        <f>VLOOKUP(TBL4_OptApp[[#This Row],[Option type
Defined List]],'Option Typs_Grps'!B$2:C$47, 2, FALSE)</f>
        <v>Distribution Options</v>
      </c>
      <c r="G19" s="73" t="s">
        <v>779</v>
      </c>
      <c r="H19" s="72" t="s">
        <v>767</v>
      </c>
      <c r="I19" s="1245" t="s">
        <v>1696</v>
      </c>
      <c r="J19" s="72"/>
      <c r="K19" s="1429"/>
      <c r="L19" s="1245" t="s">
        <v>1695</v>
      </c>
      <c r="M19" s="1245" t="s">
        <v>1695</v>
      </c>
      <c r="N19" s="1430" t="s">
        <v>1695</v>
      </c>
      <c r="O19" s="1430" t="s">
        <v>1695</v>
      </c>
      <c r="P19" s="1430" t="s">
        <v>1695</v>
      </c>
      <c r="Q19" s="1430" t="s">
        <v>1695</v>
      </c>
      <c r="R19" s="1429" t="s">
        <v>1851</v>
      </c>
      <c r="S19" s="1439" t="s">
        <v>761</v>
      </c>
      <c r="T19" s="1439" t="s">
        <v>761</v>
      </c>
      <c r="U19" s="1245">
        <v>3</v>
      </c>
      <c r="V19" s="1245">
        <v>10</v>
      </c>
      <c r="W19" s="1514" t="s">
        <v>1698</v>
      </c>
      <c r="X19" s="1245">
        <v>6.7670000000000003</v>
      </c>
      <c r="Y19" s="1245">
        <v>0.152</v>
      </c>
      <c r="Z19" s="1245">
        <v>0.152</v>
      </c>
      <c r="AA19" s="1245">
        <v>2.1</v>
      </c>
      <c r="AB19" s="1245">
        <v>3</v>
      </c>
      <c r="AC19" s="1245">
        <v>99</v>
      </c>
      <c r="AD19" s="1244">
        <v>2.2000000000000002</v>
      </c>
      <c r="AE19" s="1244">
        <v>2.2000000000000002</v>
      </c>
      <c r="AF19" s="1430">
        <v>1.7000000000000001E-2</v>
      </c>
      <c r="AG19" s="1245">
        <v>31.3</v>
      </c>
      <c r="AH19" s="1442">
        <v>5.7240000000000002</v>
      </c>
      <c r="AI19" s="1429">
        <v>0</v>
      </c>
      <c r="AJ19" s="1245">
        <v>0</v>
      </c>
      <c r="AK19" s="1429" t="s">
        <v>1698</v>
      </c>
      <c r="AL19" s="1429" t="s">
        <v>1698</v>
      </c>
      <c r="AM19" s="1442">
        <f>-11/1000000</f>
        <v>-1.1E-5</v>
      </c>
      <c r="AN19" s="1429" t="s">
        <v>1698</v>
      </c>
      <c r="AO19" s="1442">
        <v>0</v>
      </c>
      <c r="AP19" s="1429" t="s">
        <v>1698</v>
      </c>
      <c r="AQ19" s="1429" t="s">
        <v>1698</v>
      </c>
      <c r="AR19" s="1429" t="s">
        <v>1698</v>
      </c>
      <c r="AS19" s="1429" t="s">
        <v>1698</v>
      </c>
      <c r="AT19" s="1429" t="s">
        <v>1698</v>
      </c>
      <c r="AU19" s="1429" t="s">
        <v>1698</v>
      </c>
      <c r="AV19" s="1440">
        <v>0</v>
      </c>
      <c r="AW19" s="1460">
        <v>0</v>
      </c>
      <c r="AX19" s="1460">
        <v>-28.6</v>
      </c>
      <c r="AY19" s="1460">
        <v>7.8</v>
      </c>
      <c r="AZ19" s="1460">
        <v>-22</v>
      </c>
      <c r="BA19" s="1460">
        <v>7.1</v>
      </c>
      <c r="BB19" s="1459">
        <v>-27.4</v>
      </c>
      <c r="BC19" s="1459">
        <v>0</v>
      </c>
      <c r="BD19" s="1459">
        <v>-4.8</v>
      </c>
      <c r="BE19" s="1459">
        <v>0</v>
      </c>
      <c r="BF19" s="1459">
        <v>-62.996052494743665</v>
      </c>
      <c r="BG19" s="1459">
        <v>0</v>
      </c>
      <c r="BH19" s="1459">
        <v>-13.572088082974535</v>
      </c>
      <c r="BI19" s="1459">
        <v>0</v>
      </c>
      <c r="BJ19" s="1459">
        <v>-43.101998331403777</v>
      </c>
      <c r="BK19" s="1459">
        <v>0</v>
      </c>
      <c r="BL19" s="1459">
        <v>0</v>
      </c>
    </row>
    <row r="20" spans="1:64" ht="42.75">
      <c r="A20" s="69"/>
      <c r="B20"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20" s="1245" t="s">
        <v>1641</v>
      </c>
      <c r="D20" s="72" t="s">
        <v>1642</v>
      </c>
      <c r="E20" s="1428" t="s">
        <v>775</v>
      </c>
      <c r="F20" s="1248" t="str">
        <f>VLOOKUP(TBL4_OptApp[[#This Row],[Option type
Defined List]],'Option Typs_Grps'!B$2:C$47, 2, FALSE)</f>
        <v>Resource Options</v>
      </c>
      <c r="G20" s="73" t="s">
        <v>779</v>
      </c>
      <c r="H20" s="72" t="s">
        <v>767</v>
      </c>
      <c r="I20" s="1245" t="s">
        <v>1696</v>
      </c>
      <c r="J20" s="72"/>
      <c r="K20" s="1429"/>
      <c r="L20" s="1245" t="s">
        <v>1695</v>
      </c>
      <c r="M20" s="1245" t="s">
        <v>1695</v>
      </c>
      <c r="N20" s="1430" t="s">
        <v>1695</v>
      </c>
      <c r="O20" s="1430" t="s">
        <v>1695</v>
      </c>
      <c r="P20" s="1430" t="s">
        <v>1695</v>
      </c>
      <c r="Q20" s="1430" t="s">
        <v>1695</v>
      </c>
      <c r="R20" s="1429" t="s">
        <v>1851</v>
      </c>
      <c r="S20" s="1439" t="s">
        <v>761</v>
      </c>
      <c r="T20" s="1439" t="s">
        <v>761</v>
      </c>
      <c r="U20" s="1245">
        <v>1.5</v>
      </c>
      <c r="V20" s="1245">
        <v>10</v>
      </c>
      <c r="W20" s="1514" t="s">
        <v>1698</v>
      </c>
      <c r="X20" s="1245">
        <v>20.117000000000001</v>
      </c>
      <c r="Y20" s="1245">
        <v>0.32</v>
      </c>
      <c r="Z20" s="1245">
        <v>0.32</v>
      </c>
      <c r="AA20" s="1245">
        <v>1.1000000000000001</v>
      </c>
      <c r="AB20" s="1245">
        <v>1.5</v>
      </c>
      <c r="AC20" s="1245">
        <v>779</v>
      </c>
      <c r="AD20" s="1244">
        <v>4.0999999999999996</v>
      </c>
      <c r="AE20" s="1244">
        <v>4.0999999999999996</v>
      </c>
      <c r="AF20" s="1430">
        <v>7.2999999999999995E-2</v>
      </c>
      <c r="AG20" s="1245">
        <v>165.7</v>
      </c>
      <c r="AH20" s="1442">
        <v>15.148999999999999</v>
      </c>
      <c r="AI20" s="1429">
        <v>0</v>
      </c>
      <c r="AJ20" s="1245">
        <v>0</v>
      </c>
      <c r="AK20" s="1429" t="s">
        <v>1698</v>
      </c>
      <c r="AL20" s="1429" t="s">
        <v>1698</v>
      </c>
      <c r="AM20" s="1442">
        <v>0</v>
      </c>
      <c r="AN20" s="1429" t="s">
        <v>1698</v>
      </c>
      <c r="AO20" s="1442">
        <v>0</v>
      </c>
      <c r="AP20" s="1429" t="s">
        <v>1698</v>
      </c>
      <c r="AQ20" s="1429" t="s">
        <v>1698</v>
      </c>
      <c r="AR20" s="1429" t="s">
        <v>1698</v>
      </c>
      <c r="AS20" s="1429" t="s">
        <v>1698</v>
      </c>
      <c r="AT20" s="1429" t="s">
        <v>1698</v>
      </c>
      <c r="AU20" s="1429" t="s">
        <v>1698</v>
      </c>
      <c r="AV20" s="1440">
        <v>0</v>
      </c>
      <c r="AW20" s="1460">
        <v>0</v>
      </c>
      <c r="AX20" s="1460">
        <v>-14.3</v>
      </c>
      <c r="AY20" s="1460">
        <v>7.8</v>
      </c>
      <c r="AZ20" s="1460">
        <v>-22</v>
      </c>
      <c r="BA20" s="1460">
        <v>2.1</v>
      </c>
      <c r="BB20" s="1459">
        <v>-34.6</v>
      </c>
      <c r="BC20" s="1459">
        <v>0</v>
      </c>
      <c r="BD20" s="1459">
        <v>-11.9</v>
      </c>
      <c r="BE20" s="1459">
        <v>0</v>
      </c>
      <c r="BF20" s="1459">
        <v>-62.996052494743665</v>
      </c>
      <c r="BG20" s="1459">
        <v>0</v>
      </c>
      <c r="BH20" s="1459">
        <v>-13.572088082974535</v>
      </c>
      <c r="BI20" s="1459">
        <v>0</v>
      </c>
      <c r="BJ20" s="1459">
        <v>-43.101998331403777</v>
      </c>
      <c r="BK20" s="1459">
        <v>0</v>
      </c>
      <c r="BL20" s="1459">
        <v>0</v>
      </c>
    </row>
    <row r="21" spans="1:64" ht="42.75">
      <c r="A21" s="69"/>
      <c r="B21"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21" s="1245" t="s">
        <v>1643</v>
      </c>
      <c r="D21" s="72" t="s">
        <v>1644</v>
      </c>
      <c r="E21" s="1428" t="s">
        <v>1206</v>
      </c>
      <c r="F21" s="1248" t="str">
        <f>VLOOKUP(TBL4_OptApp[[#This Row],[Option type
Defined List]],'Option Typs_Grps'!B$2:C$47, 2, FALSE)</f>
        <v>Resource Options</v>
      </c>
      <c r="G21" s="73" t="s">
        <v>779</v>
      </c>
      <c r="H21" s="72" t="s">
        <v>767</v>
      </c>
      <c r="I21" s="1245" t="s">
        <v>1696</v>
      </c>
      <c r="J21" s="72"/>
      <c r="K21" s="1429"/>
      <c r="L21" s="1245" t="s">
        <v>1695</v>
      </c>
      <c r="M21" s="1245" t="s">
        <v>1695</v>
      </c>
      <c r="N21" s="1430" t="s">
        <v>1695</v>
      </c>
      <c r="O21" s="1430" t="s">
        <v>1695</v>
      </c>
      <c r="P21" s="1430" t="s">
        <v>1695</v>
      </c>
      <c r="Q21" s="1430" t="s">
        <v>1695</v>
      </c>
      <c r="R21" s="1429" t="s">
        <v>1851</v>
      </c>
      <c r="S21" s="1439" t="s">
        <v>761</v>
      </c>
      <c r="T21" s="1439" t="s">
        <v>761</v>
      </c>
      <c r="U21" s="1245">
        <v>5</v>
      </c>
      <c r="V21" s="1245">
        <v>10</v>
      </c>
      <c r="W21" s="1514" t="s">
        <v>1698</v>
      </c>
      <c r="X21" s="1245">
        <v>41.09</v>
      </c>
      <c r="Y21" s="1245">
        <v>0.64200000000000002</v>
      </c>
      <c r="Z21" s="1245">
        <v>0.64200000000000002</v>
      </c>
      <c r="AA21" s="1245">
        <v>3.5</v>
      </c>
      <c r="AB21" s="1245">
        <v>5</v>
      </c>
      <c r="AC21" s="1245">
        <v>1728</v>
      </c>
      <c r="AD21" s="1244">
        <v>3.2</v>
      </c>
      <c r="AE21" s="1244">
        <v>3.2</v>
      </c>
      <c r="AF21" s="1443">
        <v>0.14899999999999999</v>
      </c>
      <c r="AG21" s="1245">
        <v>103.2</v>
      </c>
      <c r="AH21" s="1442">
        <v>31.454000000000001</v>
      </c>
      <c r="AI21" s="1429">
        <v>-2E-3</v>
      </c>
      <c r="AJ21" s="1245">
        <v>24</v>
      </c>
      <c r="AK21" s="1429" t="s">
        <v>1698</v>
      </c>
      <c r="AL21" s="1429" t="s">
        <v>1698</v>
      </c>
      <c r="AM21" s="1442">
        <f>-1958/1000000</f>
        <v>-1.9580000000000001E-3</v>
      </c>
      <c r="AN21" s="1429" t="s">
        <v>1698</v>
      </c>
      <c r="AO21" s="1442">
        <f>-483/1000000</f>
        <v>-4.8299999999999998E-4</v>
      </c>
      <c r="AP21" s="1429" t="s">
        <v>1698</v>
      </c>
      <c r="AQ21" s="1429" t="s">
        <v>1698</v>
      </c>
      <c r="AR21" s="1429" t="s">
        <v>1698</v>
      </c>
      <c r="AS21" s="1429" t="s">
        <v>1698</v>
      </c>
      <c r="AT21" s="1429" t="s">
        <v>1698</v>
      </c>
      <c r="AU21" s="1429" t="s">
        <v>1698</v>
      </c>
      <c r="AV21" s="1440">
        <f>-43/1000000</f>
        <v>-4.3000000000000002E-5</v>
      </c>
      <c r="AW21" s="1460">
        <v>21.4</v>
      </c>
      <c r="AX21" s="1460">
        <v>-14.3</v>
      </c>
      <c r="AY21" s="1460">
        <v>16.100000000000001</v>
      </c>
      <c r="AZ21" s="1460">
        <v>-23.1</v>
      </c>
      <c r="BA21" s="1460">
        <v>0</v>
      </c>
      <c r="BB21" s="1459">
        <v>-25.3</v>
      </c>
      <c r="BC21" s="1459">
        <v>2.9</v>
      </c>
      <c r="BD21" s="1459">
        <v>-11.9</v>
      </c>
      <c r="BE21" s="1459">
        <v>0</v>
      </c>
      <c r="BF21" s="1459">
        <v>-62.996052494743665</v>
      </c>
      <c r="BG21" s="1459">
        <v>0</v>
      </c>
      <c r="BH21" s="1459">
        <v>-29.240177382128667</v>
      </c>
      <c r="BI21" s="1459">
        <v>0</v>
      </c>
      <c r="BJ21" s="1459">
        <v>-18.420157493201938</v>
      </c>
      <c r="BK21" s="1459">
        <v>0</v>
      </c>
      <c r="BL21" s="1459">
        <v>0</v>
      </c>
    </row>
    <row r="22" spans="1:64" ht="60">
      <c r="A22" s="69"/>
      <c r="B22"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22" s="1510" t="s">
        <v>1806</v>
      </c>
      <c r="D22" s="1540" t="s">
        <v>919</v>
      </c>
      <c r="E22" s="1428" t="s">
        <v>778</v>
      </c>
      <c r="F22" s="1513" t="str">
        <f>VLOOKUP(TBL4_OptApp[[#This Row],[Option type
Defined List]],'Option Typs_Grps'!B$2:C$47, 2, FALSE)</f>
        <v>Customer Options</v>
      </c>
      <c r="G22" s="1509" t="s">
        <v>779</v>
      </c>
      <c r="H22" s="1429" t="s">
        <v>765</v>
      </c>
      <c r="I22" s="1429" t="s">
        <v>1695</v>
      </c>
      <c r="J22" s="72"/>
      <c r="K22" s="1429"/>
      <c r="L22" s="1429" t="s">
        <v>1696</v>
      </c>
      <c r="M22" s="1429" t="s">
        <v>1696</v>
      </c>
      <c r="N22" s="1429" t="s">
        <v>1696</v>
      </c>
      <c r="O22" s="1429" t="s">
        <v>1696</v>
      </c>
      <c r="P22" s="1429" t="s">
        <v>1696</v>
      </c>
      <c r="Q22" s="1429" t="s">
        <v>1696</v>
      </c>
      <c r="R22" s="72" t="s">
        <v>761</v>
      </c>
      <c r="S22" s="1439" t="s">
        <v>761</v>
      </c>
      <c r="T22" s="1439" t="s">
        <v>761</v>
      </c>
      <c r="U22" s="1508">
        <v>9</v>
      </c>
      <c r="V22" s="1508">
        <v>0</v>
      </c>
      <c r="W22" s="1508">
        <v>2025</v>
      </c>
      <c r="X22" s="1508">
        <v>0</v>
      </c>
      <c r="Y22" s="1508">
        <v>0</v>
      </c>
      <c r="Z22" s="1431">
        <v>0</v>
      </c>
      <c r="AA22" s="1508">
        <v>9</v>
      </c>
      <c r="AB22" s="1508">
        <v>9</v>
      </c>
      <c r="AC22" s="1508">
        <v>0</v>
      </c>
      <c r="AD22" s="1508">
        <v>-1050.44</v>
      </c>
      <c r="AE22" s="1508">
        <v>-1050.44</v>
      </c>
      <c r="AF22" s="1508">
        <v>0</v>
      </c>
      <c r="AG22" s="1508">
        <v>0</v>
      </c>
      <c r="AH22" s="1511">
        <v>0</v>
      </c>
      <c r="AI22" s="1429" t="s">
        <v>1698</v>
      </c>
      <c r="AJ22" s="1429" t="s">
        <v>1698</v>
      </c>
      <c r="AK22" s="1429" t="s">
        <v>1698</v>
      </c>
      <c r="AL22" s="1429" t="s">
        <v>1698</v>
      </c>
      <c r="AM22" s="1429" t="s">
        <v>1698</v>
      </c>
      <c r="AN22" s="1429" t="s">
        <v>1698</v>
      </c>
      <c r="AO22" s="1429" t="s">
        <v>1698</v>
      </c>
      <c r="AP22" s="1429" t="s">
        <v>1698</v>
      </c>
      <c r="AQ22" s="1429" t="s">
        <v>1698</v>
      </c>
      <c r="AR22" s="1429" t="s">
        <v>1698</v>
      </c>
      <c r="AS22" s="1429" t="s">
        <v>1698</v>
      </c>
      <c r="AT22" s="1429" t="s">
        <v>1698</v>
      </c>
      <c r="AU22" s="1429" t="s">
        <v>1698</v>
      </c>
      <c r="AV22" s="1429" t="s">
        <v>1698</v>
      </c>
      <c r="AW22" s="1429" t="s">
        <v>1698</v>
      </c>
      <c r="AX22" s="1429" t="s">
        <v>1698</v>
      </c>
      <c r="AY22" s="1429" t="s">
        <v>1698</v>
      </c>
      <c r="AZ22" s="1429" t="s">
        <v>1698</v>
      </c>
      <c r="BA22" s="1429" t="s">
        <v>1698</v>
      </c>
      <c r="BB22" s="1429" t="s">
        <v>1698</v>
      </c>
      <c r="BC22" s="1429" t="s">
        <v>1698</v>
      </c>
      <c r="BD22" s="1429" t="s">
        <v>1698</v>
      </c>
      <c r="BE22" s="1429" t="s">
        <v>1698</v>
      </c>
      <c r="BF22" s="1429" t="s">
        <v>1698</v>
      </c>
      <c r="BG22" s="1429" t="s">
        <v>1698</v>
      </c>
      <c r="BH22" s="1429" t="s">
        <v>1698</v>
      </c>
      <c r="BI22" s="1429" t="s">
        <v>1698</v>
      </c>
      <c r="BJ22" s="1429" t="s">
        <v>1698</v>
      </c>
      <c r="BK22" s="1429" t="s">
        <v>1698</v>
      </c>
      <c r="BL22" s="1429" t="s">
        <v>1698</v>
      </c>
    </row>
    <row r="23" spans="1:64" ht="30">
      <c r="A23" s="69"/>
      <c r="B23"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23" s="1510" t="s">
        <v>1807</v>
      </c>
      <c r="D23" s="1512" t="s">
        <v>1809</v>
      </c>
      <c r="E23" s="1428" t="s">
        <v>1337</v>
      </c>
      <c r="F23" s="1513" t="str">
        <f>VLOOKUP(TBL4_OptApp[[#This Row],[Option type
Defined List]],'Option Typs_Grps'!B$2:C$47, 2, FALSE)</f>
        <v>Customer Options</v>
      </c>
      <c r="G23" s="1509" t="s">
        <v>779</v>
      </c>
      <c r="H23" s="1429" t="s">
        <v>765</v>
      </c>
      <c r="I23" s="1429" t="s">
        <v>1695</v>
      </c>
      <c r="J23" s="72"/>
      <c r="K23" s="1429"/>
      <c r="L23" s="1429" t="s">
        <v>1696</v>
      </c>
      <c r="M23" s="1429" t="s">
        <v>1696</v>
      </c>
      <c r="N23" s="1429" t="s">
        <v>1696</v>
      </c>
      <c r="O23" s="1429" t="s">
        <v>1696</v>
      </c>
      <c r="P23" s="1429" t="s">
        <v>1696</v>
      </c>
      <c r="Q23" s="1429" t="s">
        <v>1696</v>
      </c>
      <c r="R23" s="72" t="s">
        <v>761</v>
      </c>
      <c r="S23" s="1439" t="s">
        <v>761</v>
      </c>
      <c r="T23" s="1439" t="s">
        <v>761</v>
      </c>
      <c r="U23" s="1508">
        <v>24</v>
      </c>
      <c r="V23" s="1508">
        <v>0</v>
      </c>
      <c r="W23" s="1508">
        <v>2025</v>
      </c>
      <c r="X23" s="1508">
        <v>0</v>
      </c>
      <c r="Y23" s="1508">
        <v>0</v>
      </c>
      <c r="Z23" s="1431">
        <v>0</v>
      </c>
      <c r="AA23" s="1508">
        <v>24</v>
      </c>
      <c r="AB23" s="1508">
        <v>24</v>
      </c>
      <c r="AC23" s="1508">
        <v>0</v>
      </c>
      <c r="AD23" s="1508">
        <v>-2801.12</v>
      </c>
      <c r="AE23" s="1508">
        <v>-2801.12</v>
      </c>
      <c r="AF23" s="1508">
        <v>0</v>
      </c>
      <c r="AG23" s="1508">
        <v>0</v>
      </c>
      <c r="AH23" s="1511">
        <v>0</v>
      </c>
      <c r="AI23" s="1429" t="s">
        <v>1698</v>
      </c>
      <c r="AJ23" s="1429" t="s">
        <v>1698</v>
      </c>
      <c r="AK23" s="1429" t="s">
        <v>1698</v>
      </c>
      <c r="AL23" s="1429" t="s">
        <v>1698</v>
      </c>
      <c r="AM23" s="1429" t="s">
        <v>1698</v>
      </c>
      <c r="AN23" s="1429" t="s">
        <v>1698</v>
      </c>
      <c r="AO23" s="1429" t="s">
        <v>1698</v>
      </c>
      <c r="AP23" s="1429" t="s">
        <v>1698</v>
      </c>
      <c r="AQ23" s="1429" t="s">
        <v>1698</v>
      </c>
      <c r="AR23" s="1429" t="s">
        <v>1698</v>
      </c>
      <c r="AS23" s="1429" t="s">
        <v>1698</v>
      </c>
      <c r="AT23" s="1429" t="s">
        <v>1698</v>
      </c>
      <c r="AU23" s="1429" t="s">
        <v>1698</v>
      </c>
      <c r="AV23" s="1429" t="s">
        <v>1698</v>
      </c>
      <c r="AW23" s="1429" t="s">
        <v>1698</v>
      </c>
      <c r="AX23" s="1429" t="s">
        <v>1698</v>
      </c>
      <c r="AY23" s="1429" t="s">
        <v>1698</v>
      </c>
      <c r="AZ23" s="1429" t="s">
        <v>1698</v>
      </c>
      <c r="BA23" s="1429" t="s">
        <v>1698</v>
      </c>
      <c r="BB23" s="1429" t="s">
        <v>1698</v>
      </c>
      <c r="BC23" s="1429" t="s">
        <v>1698</v>
      </c>
      <c r="BD23" s="1429" t="s">
        <v>1698</v>
      </c>
      <c r="BE23" s="1429" t="s">
        <v>1698</v>
      </c>
      <c r="BF23" s="1429" t="s">
        <v>1698</v>
      </c>
      <c r="BG23" s="1429" t="s">
        <v>1698</v>
      </c>
      <c r="BH23" s="1429" t="s">
        <v>1698</v>
      </c>
      <c r="BI23" s="1429" t="s">
        <v>1698</v>
      </c>
      <c r="BJ23" s="1429" t="s">
        <v>1698</v>
      </c>
      <c r="BK23" s="1429" t="s">
        <v>1698</v>
      </c>
      <c r="BL23" s="1429" t="s">
        <v>1698</v>
      </c>
    </row>
    <row r="24" spans="1:64" ht="30">
      <c r="A24" s="69"/>
      <c r="B24"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24" s="1510" t="s">
        <v>1808</v>
      </c>
      <c r="D24" s="1512" t="s">
        <v>1810</v>
      </c>
      <c r="E24" s="1428" t="s">
        <v>1337</v>
      </c>
      <c r="F24" s="1513" t="str">
        <f>VLOOKUP(TBL4_OptApp[[#This Row],[Option type
Defined List]],'Option Typs_Grps'!B$2:C$47, 2, FALSE)</f>
        <v>Customer Options</v>
      </c>
      <c r="G24" s="1509" t="s">
        <v>779</v>
      </c>
      <c r="H24" s="1429" t="s">
        <v>765</v>
      </c>
      <c r="I24" s="1429" t="s">
        <v>1695</v>
      </c>
      <c r="J24" s="72"/>
      <c r="K24" s="1429"/>
      <c r="L24" s="1429" t="s">
        <v>1696</v>
      </c>
      <c r="M24" s="1429" t="s">
        <v>1696</v>
      </c>
      <c r="N24" s="1429" t="s">
        <v>1696</v>
      </c>
      <c r="O24" s="1429" t="s">
        <v>1696</v>
      </c>
      <c r="P24" s="1429" t="s">
        <v>1696</v>
      </c>
      <c r="Q24" s="1429" t="s">
        <v>1696</v>
      </c>
      <c r="R24" s="72" t="s">
        <v>761</v>
      </c>
      <c r="S24" s="1439" t="s">
        <v>761</v>
      </c>
      <c r="T24" s="1439" t="s">
        <v>761</v>
      </c>
      <c r="U24" s="1508">
        <v>15</v>
      </c>
      <c r="V24" s="1508">
        <v>0</v>
      </c>
      <c r="W24" s="1508">
        <v>2025</v>
      </c>
      <c r="X24" s="1508">
        <v>0</v>
      </c>
      <c r="Y24" s="1508">
        <v>0</v>
      </c>
      <c r="Z24" s="1431">
        <v>0</v>
      </c>
      <c r="AA24" s="1508">
        <v>15</v>
      </c>
      <c r="AB24" s="1508">
        <v>15</v>
      </c>
      <c r="AC24" s="1508">
        <v>0</v>
      </c>
      <c r="AD24" s="1508">
        <v>-1750.74</v>
      </c>
      <c r="AE24" s="1508">
        <v>-1750.74</v>
      </c>
      <c r="AF24" s="1508">
        <v>0</v>
      </c>
      <c r="AG24" s="1508">
        <v>0</v>
      </c>
      <c r="AH24" s="1511">
        <v>0</v>
      </c>
      <c r="AI24" s="1429" t="s">
        <v>1698</v>
      </c>
      <c r="AJ24" s="1429" t="s">
        <v>1698</v>
      </c>
      <c r="AK24" s="1429" t="s">
        <v>1698</v>
      </c>
      <c r="AL24" s="1429" t="s">
        <v>1698</v>
      </c>
      <c r="AM24" s="1429" t="s">
        <v>1698</v>
      </c>
      <c r="AN24" s="1429" t="s">
        <v>1698</v>
      </c>
      <c r="AO24" s="1429" t="s">
        <v>1698</v>
      </c>
      <c r="AP24" s="1429" t="s">
        <v>1698</v>
      </c>
      <c r="AQ24" s="1429" t="s">
        <v>1698</v>
      </c>
      <c r="AR24" s="1429" t="s">
        <v>1698</v>
      </c>
      <c r="AS24" s="1429" t="s">
        <v>1698</v>
      </c>
      <c r="AT24" s="1429" t="s">
        <v>1698</v>
      </c>
      <c r="AU24" s="1429" t="s">
        <v>1698</v>
      </c>
      <c r="AV24" s="1429" t="s">
        <v>1698</v>
      </c>
      <c r="AW24" s="1429" t="s">
        <v>1698</v>
      </c>
      <c r="AX24" s="1429" t="s">
        <v>1698</v>
      </c>
      <c r="AY24" s="1429" t="s">
        <v>1698</v>
      </c>
      <c r="AZ24" s="1429" t="s">
        <v>1698</v>
      </c>
      <c r="BA24" s="1429" t="s">
        <v>1698</v>
      </c>
      <c r="BB24" s="1429" t="s">
        <v>1698</v>
      </c>
      <c r="BC24" s="1429" t="s">
        <v>1698</v>
      </c>
      <c r="BD24" s="1429" t="s">
        <v>1698</v>
      </c>
      <c r="BE24" s="1429" t="s">
        <v>1698</v>
      </c>
      <c r="BF24" s="1429" t="s">
        <v>1698</v>
      </c>
      <c r="BG24" s="1429" t="s">
        <v>1698</v>
      </c>
      <c r="BH24" s="1429" t="s">
        <v>1698</v>
      </c>
      <c r="BI24" s="1429" t="s">
        <v>1698</v>
      </c>
      <c r="BJ24" s="1429" t="s">
        <v>1698</v>
      </c>
      <c r="BK24" s="1429" t="s">
        <v>1698</v>
      </c>
      <c r="BL24" s="1429" t="s">
        <v>1698</v>
      </c>
    </row>
    <row r="25" spans="1:64" ht="30">
      <c r="A25" s="69"/>
      <c r="B25"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51aP</v>
      </c>
      <c r="C25" s="1510" t="s">
        <v>1803</v>
      </c>
      <c r="D25" s="1512" t="s">
        <v>1800</v>
      </c>
      <c r="E25" s="1428" t="s">
        <v>764</v>
      </c>
      <c r="F25" s="1513" t="str">
        <f>VLOOKUP(TBL4_OptApp[[#This Row],[Option type
Defined List]],'Option Typs_Grps'!B$2:C$47, 2, FALSE)</f>
        <v>Resource Options</v>
      </c>
      <c r="G25" s="1509" t="s">
        <v>779</v>
      </c>
      <c r="H25" s="1429" t="s">
        <v>765</v>
      </c>
      <c r="I25" s="1429" t="s">
        <v>1695</v>
      </c>
      <c r="J25" s="72"/>
      <c r="K25" s="1429"/>
      <c r="L25" s="1429" t="s">
        <v>1696</v>
      </c>
      <c r="M25" s="1429" t="s">
        <v>1696</v>
      </c>
      <c r="N25" s="1429" t="s">
        <v>1696</v>
      </c>
      <c r="O25" s="1429" t="s">
        <v>1696</v>
      </c>
      <c r="P25" s="1429" t="s">
        <v>1696</v>
      </c>
      <c r="Q25" s="1429" t="s">
        <v>1696</v>
      </c>
      <c r="R25" s="72" t="s">
        <v>761</v>
      </c>
      <c r="S25" s="1439" t="s">
        <v>761</v>
      </c>
      <c r="T25" s="1439" t="s">
        <v>761</v>
      </c>
      <c r="U25" s="1508">
        <v>8</v>
      </c>
      <c r="V25" s="1508">
        <v>0</v>
      </c>
      <c r="W25" s="1508">
        <v>2025</v>
      </c>
      <c r="X25" s="1508">
        <v>0</v>
      </c>
      <c r="Y25" s="1508">
        <v>0</v>
      </c>
      <c r="Z25" s="1431">
        <v>0</v>
      </c>
      <c r="AA25" s="1508">
        <v>8</v>
      </c>
      <c r="AB25" s="1508">
        <v>8</v>
      </c>
      <c r="AC25" s="1508">
        <v>0</v>
      </c>
      <c r="AD25" s="1508">
        <v>0</v>
      </c>
      <c r="AE25" s="1508">
        <v>0</v>
      </c>
      <c r="AF25" s="1508">
        <v>0</v>
      </c>
      <c r="AG25" s="1508">
        <v>0</v>
      </c>
      <c r="AH25" s="1511">
        <v>0</v>
      </c>
      <c r="AI25" s="1429" t="s">
        <v>1698</v>
      </c>
      <c r="AJ25" s="1429" t="s">
        <v>1698</v>
      </c>
      <c r="AK25" s="1429" t="s">
        <v>1698</v>
      </c>
      <c r="AL25" s="1429" t="s">
        <v>1698</v>
      </c>
      <c r="AM25" s="1429" t="s">
        <v>1698</v>
      </c>
      <c r="AN25" s="1429" t="s">
        <v>1698</v>
      </c>
      <c r="AO25" s="1429" t="s">
        <v>1698</v>
      </c>
      <c r="AP25" s="1429" t="s">
        <v>1698</v>
      </c>
      <c r="AQ25" s="1429" t="s">
        <v>1698</v>
      </c>
      <c r="AR25" s="1429" t="s">
        <v>1698</v>
      </c>
      <c r="AS25" s="1429" t="s">
        <v>1698</v>
      </c>
      <c r="AT25" s="1429" t="s">
        <v>1698</v>
      </c>
      <c r="AU25" s="1429" t="s">
        <v>1698</v>
      </c>
      <c r="AV25" s="1429" t="s">
        <v>1698</v>
      </c>
      <c r="AW25" s="1429" t="s">
        <v>1698</v>
      </c>
      <c r="AX25" s="1429" t="s">
        <v>1698</v>
      </c>
      <c r="AY25" s="1429" t="s">
        <v>1698</v>
      </c>
      <c r="AZ25" s="1429" t="s">
        <v>1698</v>
      </c>
      <c r="BA25" s="1429" t="s">
        <v>1698</v>
      </c>
      <c r="BB25" s="1429" t="s">
        <v>1698</v>
      </c>
      <c r="BC25" s="1429" t="s">
        <v>1698</v>
      </c>
      <c r="BD25" s="1429" t="s">
        <v>1698</v>
      </c>
      <c r="BE25" s="1429" t="s">
        <v>1698</v>
      </c>
      <c r="BF25" s="1429" t="s">
        <v>1698</v>
      </c>
      <c r="BG25" s="1429" t="s">
        <v>1698</v>
      </c>
      <c r="BH25" s="1429" t="s">
        <v>1698</v>
      </c>
      <c r="BI25" s="1429" t="s">
        <v>1698</v>
      </c>
      <c r="BJ25" s="1429" t="s">
        <v>1698</v>
      </c>
      <c r="BK25" s="1429" t="s">
        <v>1698</v>
      </c>
      <c r="BL25" s="1429" t="s">
        <v>1698</v>
      </c>
    </row>
    <row r="26" spans="1:64" ht="30">
      <c r="A26" s="69"/>
      <c r="B26"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51aF</v>
      </c>
      <c r="C26" s="1510" t="s">
        <v>1804</v>
      </c>
      <c r="D26" s="1512" t="s">
        <v>1801</v>
      </c>
      <c r="E26" s="1428" t="s">
        <v>764</v>
      </c>
      <c r="F26" s="1513" t="str">
        <f>VLOOKUP(TBL4_OptApp[[#This Row],[Option type
Defined List]],'Option Typs_Grps'!B$2:C$47, 2, FALSE)</f>
        <v>Resource Options</v>
      </c>
      <c r="G26" s="1509" t="s">
        <v>779</v>
      </c>
      <c r="H26" s="1429" t="s">
        <v>767</v>
      </c>
      <c r="I26" s="1429" t="s">
        <v>1695</v>
      </c>
      <c r="J26" s="72"/>
      <c r="K26" s="1429"/>
      <c r="L26" s="1429" t="s">
        <v>1695</v>
      </c>
      <c r="M26" s="1429" t="s">
        <v>1695</v>
      </c>
      <c r="N26" s="1429" t="s">
        <v>1695</v>
      </c>
      <c r="O26" s="1429" t="s">
        <v>1695</v>
      </c>
      <c r="P26" s="1429" t="s">
        <v>1695</v>
      </c>
      <c r="Q26" s="1429" t="s">
        <v>1695</v>
      </c>
      <c r="R26" s="1431" t="s">
        <v>1814</v>
      </c>
      <c r="S26" s="1439" t="s">
        <v>761</v>
      </c>
      <c r="T26" s="1439" t="s">
        <v>761</v>
      </c>
      <c r="U26" s="1508">
        <v>9.6</v>
      </c>
      <c r="V26" s="1508">
        <v>0</v>
      </c>
      <c r="W26" s="1508" t="s">
        <v>1698</v>
      </c>
      <c r="X26" s="1508">
        <v>0</v>
      </c>
      <c r="Y26" s="1508">
        <v>0</v>
      </c>
      <c r="Z26" s="1431">
        <v>0</v>
      </c>
      <c r="AA26" s="1508">
        <v>9.6</v>
      </c>
      <c r="AB26" s="1508">
        <v>9.6</v>
      </c>
      <c r="AC26" s="1508">
        <v>0</v>
      </c>
      <c r="AD26" s="1508">
        <v>0</v>
      </c>
      <c r="AE26" s="1508">
        <v>0</v>
      </c>
      <c r="AF26" s="1508">
        <v>0</v>
      </c>
      <c r="AG26" s="1508">
        <v>0</v>
      </c>
      <c r="AH26" s="1511">
        <v>0</v>
      </c>
      <c r="AI26" s="1429" t="s">
        <v>1698</v>
      </c>
      <c r="AJ26" s="1429" t="s">
        <v>1698</v>
      </c>
      <c r="AK26" s="1429" t="s">
        <v>1698</v>
      </c>
      <c r="AL26" s="1429" t="s">
        <v>1698</v>
      </c>
      <c r="AM26" s="1429" t="s">
        <v>1698</v>
      </c>
      <c r="AN26" s="1429" t="s">
        <v>1698</v>
      </c>
      <c r="AO26" s="1429" t="s">
        <v>1698</v>
      </c>
      <c r="AP26" s="1429" t="s">
        <v>1698</v>
      </c>
      <c r="AQ26" s="1429" t="s">
        <v>1698</v>
      </c>
      <c r="AR26" s="1429" t="s">
        <v>1698</v>
      </c>
      <c r="AS26" s="1429" t="s">
        <v>1698</v>
      </c>
      <c r="AT26" s="1429" t="s">
        <v>1698</v>
      </c>
      <c r="AU26" s="1429" t="s">
        <v>1698</v>
      </c>
      <c r="AV26" s="1429" t="s">
        <v>1698</v>
      </c>
      <c r="AW26" s="1429" t="s">
        <v>1698</v>
      </c>
      <c r="AX26" s="1429" t="s">
        <v>1698</v>
      </c>
      <c r="AY26" s="1429" t="s">
        <v>1698</v>
      </c>
      <c r="AZ26" s="1429" t="s">
        <v>1698</v>
      </c>
      <c r="BA26" s="1429" t="s">
        <v>1698</v>
      </c>
      <c r="BB26" s="1429" t="s">
        <v>1698</v>
      </c>
      <c r="BC26" s="1429" t="s">
        <v>1698</v>
      </c>
      <c r="BD26" s="1429" t="s">
        <v>1698</v>
      </c>
      <c r="BE26" s="1429" t="s">
        <v>1698</v>
      </c>
      <c r="BF26" s="1429" t="s">
        <v>1698</v>
      </c>
      <c r="BG26" s="1429" t="s">
        <v>1698</v>
      </c>
      <c r="BH26" s="1429" t="s">
        <v>1698</v>
      </c>
      <c r="BI26" s="1429" t="s">
        <v>1698</v>
      </c>
      <c r="BJ26" s="1429" t="s">
        <v>1698</v>
      </c>
      <c r="BK26" s="1429" t="s">
        <v>1698</v>
      </c>
      <c r="BL26" s="1429" t="s">
        <v>1698</v>
      </c>
    </row>
    <row r="27" spans="1:64" ht="30">
      <c r="A27" s="69"/>
      <c r="B27"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51aP</v>
      </c>
      <c r="C27" s="1510" t="s">
        <v>1805</v>
      </c>
      <c r="D27" s="1512" t="s">
        <v>1802</v>
      </c>
      <c r="E27" s="1428" t="s">
        <v>764</v>
      </c>
      <c r="F27" s="1513" t="str">
        <f>VLOOKUP(TBL4_OptApp[[#This Row],[Option type
Defined List]],'Option Typs_Grps'!B$2:C$47, 2, FALSE)</f>
        <v>Resource Options</v>
      </c>
      <c r="G27" s="1509" t="s">
        <v>779</v>
      </c>
      <c r="H27" s="1429" t="s">
        <v>765</v>
      </c>
      <c r="I27" s="1429" t="s">
        <v>1695</v>
      </c>
      <c r="J27" s="72"/>
      <c r="K27" s="1429"/>
      <c r="L27" s="1429" t="s">
        <v>1696</v>
      </c>
      <c r="M27" s="1429" t="s">
        <v>1696</v>
      </c>
      <c r="N27" s="1429" t="s">
        <v>1696</v>
      </c>
      <c r="O27" s="1429" t="s">
        <v>1696</v>
      </c>
      <c r="P27" s="1429" t="s">
        <v>1696</v>
      </c>
      <c r="Q27" s="1429" t="s">
        <v>1696</v>
      </c>
      <c r="R27" s="1431" t="s">
        <v>761</v>
      </c>
      <c r="S27" s="1439" t="s">
        <v>761</v>
      </c>
      <c r="T27" s="1439" t="s">
        <v>761</v>
      </c>
      <c r="U27" s="1508">
        <v>24</v>
      </c>
      <c r="V27" s="1508">
        <v>0</v>
      </c>
      <c r="W27" s="1508">
        <v>2025</v>
      </c>
      <c r="X27" s="1508">
        <v>0</v>
      </c>
      <c r="Y27" s="1508">
        <v>0</v>
      </c>
      <c r="Z27" s="1431">
        <v>0</v>
      </c>
      <c r="AA27" s="1508">
        <v>24</v>
      </c>
      <c r="AB27" s="1508">
        <v>24</v>
      </c>
      <c r="AC27" s="1508">
        <v>0</v>
      </c>
      <c r="AD27" s="1508">
        <v>0</v>
      </c>
      <c r="AE27" s="1508">
        <v>0</v>
      </c>
      <c r="AF27" s="1508">
        <v>0</v>
      </c>
      <c r="AG27" s="1508">
        <v>0</v>
      </c>
      <c r="AH27" s="1511">
        <v>0</v>
      </c>
      <c r="AI27" s="1429" t="s">
        <v>1698</v>
      </c>
      <c r="AJ27" s="1429" t="s">
        <v>1698</v>
      </c>
      <c r="AK27" s="1429" t="s">
        <v>1698</v>
      </c>
      <c r="AL27" s="1429" t="s">
        <v>1698</v>
      </c>
      <c r="AM27" s="1429" t="s">
        <v>1698</v>
      </c>
      <c r="AN27" s="1429" t="s">
        <v>1698</v>
      </c>
      <c r="AO27" s="1429" t="s">
        <v>1698</v>
      </c>
      <c r="AP27" s="1429" t="s">
        <v>1698</v>
      </c>
      <c r="AQ27" s="1429" t="s">
        <v>1698</v>
      </c>
      <c r="AR27" s="1429" t="s">
        <v>1698</v>
      </c>
      <c r="AS27" s="1429" t="s">
        <v>1698</v>
      </c>
      <c r="AT27" s="1429" t="s">
        <v>1698</v>
      </c>
      <c r="AU27" s="1429" t="s">
        <v>1698</v>
      </c>
      <c r="AV27" s="1429" t="s">
        <v>1698</v>
      </c>
      <c r="AW27" s="1429" t="s">
        <v>1698</v>
      </c>
      <c r="AX27" s="1429" t="s">
        <v>1698</v>
      </c>
      <c r="AY27" s="1429" t="s">
        <v>1698</v>
      </c>
      <c r="AZ27" s="1429" t="s">
        <v>1698</v>
      </c>
      <c r="BA27" s="1429" t="s">
        <v>1698</v>
      </c>
      <c r="BB27" s="1429" t="s">
        <v>1698</v>
      </c>
      <c r="BC27" s="1429" t="s">
        <v>1698</v>
      </c>
      <c r="BD27" s="1429" t="s">
        <v>1698</v>
      </c>
      <c r="BE27" s="1429" t="s">
        <v>1698</v>
      </c>
      <c r="BF27" s="1429" t="s">
        <v>1698</v>
      </c>
      <c r="BG27" s="1429" t="s">
        <v>1698</v>
      </c>
      <c r="BH27" s="1429" t="s">
        <v>1698</v>
      </c>
      <c r="BI27" s="1429" t="s">
        <v>1698</v>
      </c>
      <c r="BJ27" s="1429" t="s">
        <v>1698</v>
      </c>
      <c r="BK27" s="1429" t="s">
        <v>1698</v>
      </c>
      <c r="BL27" s="1429" t="s">
        <v>1698</v>
      </c>
    </row>
    <row r="28" spans="1:64" ht="45">
      <c r="A28" s="69"/>
      <c r="B28"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51cF</v>
      </c>
      <c r="C28" s="1510" t="s">
        <v>1812</v>
      </c>
      <c r="D28" s="1540" t="s">
        <v>1813</v>
      </c>
      <c r="E28" s="1428" t="s">
        <v>774</v>
      </c>
      <c r="F28" s="1513" t="str">
        <f>VLOOKUP(TBL4_OptApp[[#This Row],[Option type
Defined List]],'Option Typs_Grps'!B$2:C$47, 2, FALSE)</f>
        <v>Distribution Options</v>
      </c>
      <c r="G28" s="1509" t="s">
        <v>779</v>
      </c>
      <c r="H28" s="1429" t="s">
        <v>767</v>
      </c>
      <c r="I28" s="1429" t="s">
        <v>1696</v>
      </c>
      <c r="J28" s="1515"/>
      <c r="K28" s="1429"/>
      <c r="L28" s="1429" t="s">
        <v>1695</v>
      </c>
      <c r="M28" s="1429" t="s">
        <v>1695</v>
      </c>
      <c r="N28" s="1429" t="s">
        <v>1695</v>
      </c>
      <c r="O28" s="1429" t="s">
        <v>1695</v>
      </c>
      <c r="P28" s="1429" t="s">
        <v>1695</v>
      </c>
      <c r="Q28" s="1429" t="s">
        <v>1695</v>
      </c>
      <c r="R28" s="1431" t="s">
        <v>1815</v>
      </c>
      <c r="S28" s="1439" t="s">
        <v>1479</v>
      </c>
      <c r="T28" s="1439" t="s">
        <v>355</v>
      </c>
      <c r="U28" s="1508">
        <v>5</v>
      </c>
      <c r="V28" s="1508">
        <v>0</v>
      </c>
      <c r="W28" s="1508" t="s">
        <v>1698</v>
      </c>
      <c r="X28" s="1548">
        <v>0</v>
      </c>
      <c r="Y28" s="1508">
        <v>0</v>
      </c>
      <c r="Z28" s="1431">
        <v>0</v>
      </c>
      <c r="AA28" s="1508">
        <v>5</v>
      </c>
      <c r="AB28" s="1508">
        <v>5</v>
      </c>
      <c r="AC28" s="1508">
        <v>0</v>
      </c>
      <c r="AD28" s="1508">
        <v>0</v>
      </c>
      <c r="AE28" s="1508">
        <v>0</v>
      </c>
      <c r="AF28" s="1508">
        <v>0</v>
      </c>
      <c r="AG28" s="1508">
        <v>0</v>
      </c>
      <c r="AH28" s="1511">
        <v>0</v>
      </c>
      <c r="AI28" s="1429" t="s">
        <v>1698</v>
      </c>
      <c r="AJ28" s="1429" t="s">
        <v>1698</v>
      </c>
      <c r="AK28" s="1429" t="s">
        <v>1698</v>
      </c>
      <c r="AL28" s="1429" t="s">
        <v>1698</v>
      </c>
      <c r="AM28" s="1429" t="s">
        <v>1698</v>
      </c>
      <c r="AN28" s="1429" t="s">
        <v>1698</v>
      </c>
      <c r="AO28" s="1429" t="s">
        <v>1698</v>
      </c>
      <c r="AP28" s="1429" t="s">
        <v>1698</v>
      </c>
      <c r="AQ28" s="1429" t="s">
        <v>1698</v>
      </c>
      <c r="AR28" s="1429" t="s">
        <v>1698</v>
      </c>
      <c r="AS28" s="1429" t="s">
        <v>1698</v>
      </c>
      <c r="AT28" s="1429" t="s">
        <v>1698</v>
      </c>
      <c r="AU28" s="1429" t="s">
        <v>1698</v>
      </c>
      <c r="AV28" s="1429" t="s">
        <v>1698</v>
      </c>
      <c r="AW28" s="1429" t="s">
        <v>1698</v>
      </c>
      <c r="AX28" s="1429" t="s">
        <v>1698</v>
      </c>
      <c r="AY28" s="1429" t="s">
        <v>1698</v>
      </c>
      <c r="AZ28" s="1429" t="s">
        <v>1698</v>
      </c>
      <c r="BA28" s="1429" t="s">
        <v>1698</v>
      </c>
      <c r="BB28" s="1429" t="s">
        <v>1698</v>
      </c>
      <c r="BC28" s="1429" t="s">
        <v>1698</v>
      </c>
      <c r="BD28" s="1429" t="s">
        <v>1698</v>
      </c>
      <c r="BE28" s="1429" t="s">
        <v>1698</v>
      </c>
      <c r="BF28" s="1429" t="s">
        <v>1698</v>
      </c>
      <c r="BG28" s="1429" t="s">
        <v>1698</v>
      </c>
      <c r="BH28" s="1429" t="s">
        <v>1698</v>
      </c>
      <c r="BI28" s="1429" t="s">
        <v>1698</v>
      </c>
      <c r="BJ28" s="1429" t="s">
        <v>1698</v>
      </c>
      <c r="BK28" s="1429" t="s">
        <v>1698</v>
      </c>
      <c r="BL28" s="1429" t="s">
        <v>1698</v>
      </c>
    </row>
    <row r="29" spans="1:64" ht="43.5">
      <c r="A29" s="69"/>
      <c r="B29"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29" s="1433" t="s">
        <v>1645</v>
      </c>
      <c r="D29" s="1434" t="s">
        <v>1646</v>
      </c>
      <c r="E29" s="1428" t="s">
        <v>1296</v>
      </c>
      <c r="F29" s="1248" t="str">
        <f>VLOOKUP(TBL4_OptApp[[#This Row],[Option type
Defined List]],'Option Typs_Grps'!B$2:C$47, 2, FALSE)</f>
        <v>Customer Options</v>
      </c>
      <c r="G29" s="73" t="s">
        <v>779</v>
      </c>
      <c r="H29" s="72" t="s">
        <v>765</v>
      </c>
      <c r="I29" s="1245" t="s">
        <v>1695</v>
      </c>
      <c r="J29" s="72"/>
      <c r="K29" s="1429"/>
      <c r="L29" s="1245" t="s">
        <v>1696</v>
      </c>
      <c r="M29" s="1245" t="s">
        <v>1696</v>
      </c>
      <c r="N29" s="1430" t="s">
        <v>1696</v>
      </c>
      <c r="O29" s="1430" t="s">
        <v>1696</v>
      </c>
      <c r="P29" s="1430" t="s">
        <v>1696</v>
      </c>
      <c r="Q29" s="1430" t="s">
        <v>1696</v>
      </c>
      <c r="R29" s="72" t="s">
        <v>761</v>
      </c>
      <c r="S29" s="1439" t="s">
        <v>761</v>
      </c>
      <c r="T29" s="1439" t="s">
        <v>761</v>
      </c>
      <c r="U29" s="1245">
        <v>8.98</v>
      </c>
      <c r="V29" s="1245">
        <v>0</v>
      </c>
      <c r="W29" s="1252">
        <v>2025</v>
      </c>
      <c r="X29" s="1252">
        <v>0</v>
      </c>
      <c r="Y29" s="1252">
        <v>0.58799999999999997</v>
      </c>
      <c r="Z29" s="1252">
        <v>0.58799999999999997</v>
      </c>
      <c r="AA29" s="1245">
        <v>8.98</v>
      </c>
      <c r="AB29" s="1245">
        <v>8.98</v>
      </c>
      <c r="AC29" s="1245" t="s">
        <v>1698</v>
      </c>
      <c r="AD29" s="1245">
        <v>-1048.0999999999999</v>
      </c>
      <c r="AE29" s="1245">
        <v>-833.35</v>
      </c>
      <c r="AF29" s="1245" t="s">
        <v>1698</v>
      </c>
      <c r="AG29" s="1245">
        <v>9.8000000000000004E-2</v>
      </c>
      <c r="AH29" s="1252">
        <v>8.82</v>
      </c>
      <c r="AI29" s="1429" t="s">
        <v>1698</v>
      </c>
      <c r="AJ29" s="1429" t="s">
        <v>1698</v>
      </c>
      <c r="AK29" s="1429" t="s">
        <v>1698</v>
      </c>
      <c r="AL29" s="1429" t="s">
        <v>1698</v>
      </c>
      <c r="AM29" s="1429" t="s">
        <v>1698</v>
      </c>
      <c r="AN29" s="1429" t="s">
        <v>1698</v>
      </c>
      <c r="AO29" s="1429" t="s">
        <v>1698</v>
      </c>
      <c r="AP29" s="1429" t="s">
        <v>1698</v>
      </c>
      <c r="AQ29" s="1429" t="s">
        <v>1698</v>
      </c>
      <c r="AR29" s="1429" t="s">
        <v>1698</v>
      </c>
      <c r="AS29" s="1429" t="s">
        <v>1698</v>
      </c>
      <c r="AT29" s="1429" t="s">
        <v>1698</v>
      </c>
      <c r="AU29" s="1429" t="s">
        <v>1698</v>
      </c>
      <c r="AV29" s="1429" t="s">
        <v>1698</v>
      </c>
      <c r="AW29" s="1429" t="s">
        <v>1698</v>
      </c>
      <c r="AX29" s="1429" t="s">
        <v>1698</v>
      </c>
      <c r="AY29" s="1429" t="s">
        <v>1698</v>
      </c>
      <c r="AZ29" s="1429" t="s">
        <v>1698</v>
      </c>
      <c r="BA29" s="1429" t="s">
        <v>1698</v>
      </c>
      <c r="BB29" s="1429" t="s">
        <v>1698</v>
      </c>
      <c r="BC29" s="1429" t="s">
        <v>1698</v>
      </c>
      <c r="BD29" s="1429" t="s">
        <v>1698</v>
      </c>
      <c r="BE29" s="1429" t="s">
        <v>1698</v>
      </c>
      <c r="BF29" s="1429" t="s">
        <v>1698</v>
      </c>
      <c r="BG29" s="1429" t="s">
        <v>1698</v>
      </c>
      <c r="BH29" s="1429" t="s">
        <v>1698</v>
      </c>
      <c r="BI29" s="1429" t="s">
        <v>1698</v>
      </c>
      <c r="BJ29" s="1429" t="s">
        <v>1698</v>
      </c>
      <c r="BK29" s="1429" t="s">
        <v>1698</v>
      </c>
      <c r="BL29" s="1429" t="s">
        <v>1698</v>
      </c>
    </row>
    <row r="30" spans="1:64" ht="71.25">
      <c r="A30" s="69"/>
      <c r="B30" s="1539"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0" s="1510" t="s">
        <v>1864</v>
      </c>
      <c r="D30" s="1540" t="s">
        <v>1841</v>
      </c>
      <c r="E30" s="1541" t="s">
        <v>1306</v>
      </c>
      <c r="F30" s="1539" t="str">
        <f>VLOOKUP(TBL4_OptApp[[#This Row],[Option type
Defined List]],'Option Typs_Grps'!B$2:C$47, 2, FALSE)</f>
        <v>Customer Options</v>
      </c>
      <c r="G30" s="1509" t="s">
        <v>779</v>
      </c>
      <c r="H30" s="1429" t="s">
        <v>767</v>
      </c>
      <c r="I30" s="1429" t="s">
        <v>1695</v>
      </c>
      <c r="J30" s="72"/>
      <c r="K30" s="1429"/>
      <c r="L30" s="1429" t="s">
        <v>1695</v>
      </c>
      <c r="M30" s="1510" t="s">
        <v>1695</v>
      </c>
      <c r="N30" s="1429" t="s">
        <v>1695</v>
      </c>
      <c r="O30" s="1429" t="s">
        <v>1695</v>
      </c>
      <c r="P30" s="1429" t="s">
        <v>1695</v>
      </c>
      <c r="Q30" s="1429" t="s">
        <v>1695</v>
      </c>
      <c r="R30" s="1431" t="s">
        <v>1842</v>
      </c>
      <c r="S30" s="1431" t="s">
        <v>761</v>
      </c>
      <c r="T30" s="1431" t="s">
        <v>761</v>
      </c>
      <c r="U30" s="1508">
        <v>1.04</v>
      </c>
      <c r="V30" s="1508">
        <v>0</v>
      </c>
      <c r="W30" s="1508" t="s">
        <v>1698</v>
      </c>
      <c r="X30" s="1252">
        <v>0</v>
      </c>
      <c r="Y30" s="1508">
        <v>1.28</v>
      </c>
      <c r="Z30" s="1431">
        <v>1.28</v>
      </c>
      <c r="AA30" s="1508">
        <v>1.04</v>
      </c>
      <c r="AB30" s="1508">
        <v>1.04</v>
      </c>
      <c r="AC30" s="1245" t="s">
        <v>1698</v>
      </c>
      <c r="AD30" s="1245">
        <v>-121.38</v>
      </c>
      <c r="AE30" s="1245">
        <v>-121.38</v>
      </c>
      <c r="AF30" s="1245" t="s">
        <v>1698</v>
      </c>
      <c r="AG30" s="1252">
        <v>0.76</v>
      </c>
      <c r="AH30" s="1508">
        <v>6.4</v>
      </c>
      <c r="AI30" s="1429" t="s">
        <v>1698</v>
      </c>
      <c r="AJ30" s="1429" t="s">
        <v>1698</v>
      </c>
      <c r="AK30" s="1429" t="s">
        <v>1698</v>
      </c>
      <c r="AL30" s="1429" t="s">
        <v>1698</v>
      </c>
      <c r="AM30" s="1429" t="s">
        <v>1698</v>
      </c>
      <c r="AN30" s="1429" t="s">
        <v>1698</v>
      </c>
      <c r="AO30" s="1429" t="s">
        <v>1698</v>
      </c>
      <c r="AP30" s="1429" t="s">
        <v>1698</v>
      </c>
      <c r="AQ30" s="1429" t="s">
        <v>1698</v>
      </c>
      <c r="AR30" s="1429" t="s">
        <v>1698</v>
      </c>
      <c r="AS30" s="1429" t="s">
        <v>1698</v>
      </c>
      <c r="AT30" s="1429" t="s">
        <v>1698</v>
      </c>
      <c r="AU30" s="1429" t="s">
        <v>1698</v>
      </c>
      <c r="AV30" s="1429" t="s">
        <v>1698</v>
      </c>
      <c r="AW30" s="1429" t="s">
        <v>1698</v>
      </c>
      <c r="AX30" s="1429" t="s">
        <v>1698</v>
      </c>
      <c r="AY30" s="1429" t="s">
        <v>1698</v>
      </c>
      <c r="AZ30" s="1429" t="s">
        <v>1698</v>
      </c>
      <c r="BA30" s="1429" t="s">
        <v>1698</v>
      </c>
      <c r="BB30" s="1429" t="s">
        <v>1698</v>
      </c>
      <c r="BC30" s="1429" t="s">
        <v>1698</v>
      </c>
      <c r="BD30" s="1429" t="s">
        <v>1698</v>
      </c>
      <c r="BE30" s="1429" t="s">
        <v>1698</v>
      </c>
      <c r="BF30" s="1429" t="s">
        <v>1698</v>
      </c>
      <c r="BG30" s="1429" t="s">
        <v>1698</v>
      </c>
      <c r="BH30" s="1429" t="s">
        <v>1698</v>
      </c>
      <c r="BI30" s="1429" t="s">
        <v>1698</v>
      </c>
      <c r="BJ30" s="1429" t="s">
        <v>1698</v>
      </c>
      <c r="BK30" s="1429" t="s">
        <v>1698</v>
      </c>
      <c r="BL30" s="1429" t="s">
        <v>1698</v>
      </c>
    </row>
    <row r="31" spans="1:64" ht="71.25">
      <c r="A31" s="69"/>
      <c r="B31" s="1539"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1" s="1510" t="s">
        <v>1865</v>
      </c>
      <c r="D31" s="1510" t="s">
        <v>1843</v>
      </c>
      <c r="E31" s="1428" t="s">
        <v>781</v>
      </c>
      <c r="F31" s="1539" t="str">
        <f>VLOOKUP(TBL4_OptApp[[#This Row],[Option type
Defined List]],'Option Typs_Grps'!B$2:C$47, 2, FALSE)</f>
        <v>Customer Options</v>
      </c>
      <c r="G31" s="1509" t="s">
        <v>779</v>
      </c>
      <c r="H31" s="1429" t="s">
        <v>767</v>
      </c>
      <c r="I31" s="1429" t="s">
        <v>1695</v>
      </c>
      <c r="J31" s="72"/>
      <c r="K31" s="1429"/>
      <c r="L31" s="1429" t="s">
        <v>1695</v>
      </c>
      <c r="M31" s="1429" t="s">
        <v>1695</v>
      </c>
      <c r="N31" s="1429" t="s">
        <v>1695</v>
      </c>
      <c r="O31" s="1429" t="s">
        <v>1695</v>
      </c>
      <c r="P31" s="1429" t="s">
        <v>1695</v>
      </c>
      <c r="Q31" s="1429" t="s">
        <v>1695</v>
      </c>
      <c r="R31" s="1431" t="s">
        <v>1869</v>
      </c>
      <c r="S31" s="1431" t="s">
        <v>761</v>
      </c>
      <c r="T31" s="1431" t="s">
        <v>761</v>
      </c>
      <c r="U31" s="1508">
        <v>0.8</v>
      </c>
      <c r="V31" s="1508">
        <v>0</v>
      </c>
      <c r="W31" s="1508" t="s">
        <v>1698</v>
      </c>
      <c r="X31" s="1252">
        <v>0</v>
      </c>
      <c r="Y31" s="1508">
        <v>0.156</v>
      </c>
      <c r="Z31" s="1431">
        <v>0.156</v>
      </c>
      <c r="AA31" s="1508">
        <v>0.8</v>
      </c>
      <c r="AB31" s="1508">
        <v>0.8</v>
      </c>
      <c r="AC31" s="1245" t="s">
        <v>1698</v>
      </c>
      <c r="AD31" s="1252">
        <v>-93.37</v>
      </c>
      <c r="AE31" s="1252">
        <v>-93.37</v>
      </c>
      <c r="AF31" s="1245" t="s">
        <v>1698</v>
      </c>
      <c r="AG31" s="1252">
        <v>9.8000000000000004E-2</v>
      </c>
      <c r="AH31" s="1508">
        <v>0.78</v>
      </c>
      <c r="AI31" s="1429" t="s">
        <v>1698</v>
      </c>
      <c r="AJ31" s="1429" t="s">
        <v>1698</v>
      </c>
      <c r="AK31" s="1429" t="s">
        <v>1698</v>
      </c>
      <c r="AL31" s="1429" t="s">
        <v>1698</v>
      </c>
      <c r="AM31" s="1429" t="s">
        <v>1698</v>
      </c>
      <c r="AN31" s="1429" t="s">
        <v>1698</v>
      </c>
      <c r="AO31" s="1429" t="s">
        <v>1698</v>
      </c>
      <c r="AP31" s="1429" t="s">
        <v>1698</v>
      </c>
      <c r="AQ31" s="1429" t="s">
        <v>1698</v>
      </c>
      <c r="AR31" s="1429" t="s">
        <v>1698</v>
      </c>
      <c r="AS31" s="1429" t="s">
        <v>1698</v>
      </c>
      <c r="AT31" s="1429" t="s">
        <v>1698</v>
      </c>
      <c r="AU31" s="1429" t="s">
        <v>1698</v>
      </c>
      <c r="AV31" s="1429" t="s">
        <v>1698</v>
      </c>
      <c r="AW31" s="1429" t="s">
        <v>1698</v>
      </c>
      <c r="AX31" s="1429" t="s">
        <v>1698</v>
      </c>
      <c r="AY31" s="1429" t="s">
        <v>1698</v>
      </c>
      <c r="AZ31" s="1429" t="s">
        <v>1698</v>
      </c>
      <c r="BA31" s="1429" t="s">
        <v>1698</v>
      </c>
      <c r="BB31" s="1429" t="s">
        <v>1698</v>
      </c>
      <c r="BC31" s="1429" t="s">
        <v>1698</v>
      </c>
      <c r="BD31" s="1429" t="s">
        <v>1698</v>
      </c>
      <c r="BE31" s="1429" t="s">
        <v>1698</v>
      </c>
      <c r="BF31" s="1429" t="s">
        <v>1698</v>
      </c>
      <c r="BG31" s="1429" t="s">
        <v>1698</v>
      </c>
      <c r="BH31" s="1429" t="s">
        <v>1698</v>
      </c>
      <c r="BI31" s="1429" t="s">
        <v>1698</v>
      </c>
      <c r="BJ31" s="1429" t="s">
        <v>1698</v>
      </c>
      <c r="BK31" s="1429" t="s">
        <v>1698</v>
      </c>
      <c r="BL31" s="1429" t="s">
        <v>1698</v>
      </c>
    </row>
    <row r="32" spans="1:64" ht="71.25">
      <c r="A32" s="69"/>
      <c r="B32" s="1539"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2" s="1510" t="s">
        <v>1866</v>
      </c>
      <c r="D32" s="1512" t="s">
        <v>1867</v>
      </c>
      <c r="E32" s="1428" t="s">
        <v>781</v>
      </c>
      <c r="F32" s="1539" t="str">
        <f>VLOOKUP(TBL4_OptApp[[#This Row],[Option type
Defined List]],'Option Typs_Grps'!B$2:C$47, 2, FALSE)</f>
        <v>Customer Options</v>
      </c>
      <c r="G32" s="1509" t="s">
        <v>779</v>
      </c>
      <c r="H32" s="1429" t="s">
        <v>767</v>
      </c>
      <c r="I32" s="1429" t="s">
        <v>1695</v>
      </c>
      <c r="J32" s="72"/>
      <c r="K32" s="1429"/>
      <c r="L32" s="1429" t="s">
        <v>1695</v>
      </c>
      <c r="M32" s="1429" t="s">
        <v>1695</v>
      </c>
      <c r="N32" s="1429" t="s">
        <v>1695</v>
      </c>
      <c r="O32" s="1429" t="s">
        <v>1695</v>
      </c>
      <c r="P32" s="1429" t="s">
        <v>1695</v>
      </c>
      <c r="Q32" s="1429" t="s">
        <v>1695</v>
      </c>
      <c r="R32" s="1431" t="s">
        <v>1869</v>
      </c>
      <c r="S32" s="1431" t="s">
        <v>761</v>
      </c>
      <c r="T32" s="1431" t="s">
        <v>761</v>
      </c>
      <c r="U32" s="1548">
        <v>1.61</v>
      </c>
      <c r="V32" s="1548">
        <v>0</v>
      </c>
      <c r="W32" s="1548" t="s">
        <v>1698</v>
      </c>
      <c r="X32" s="1252">
        <v>0</v>
      </c>
      <c r="Y32" s="1548">
        <v>0.496</v>
      </c>
      <c r="Z32" s="1561">
        <v>0.33500000000000002</v>
      </c>
      <c r="AA32" s="1548">
        <v>1.61</v>
      </c>
      <c r="AB32" s="1252">
        <v>1.61</v>
      </c>
      <c r="AC32" s="1252" t="s">
        <v>1698</v>
      </c>
      <c r="AD32" s="1252">
        <v>-187.91</v>
      </c>
      <c r="AE32" s="1252">
        <v>-132.56</v>
      </c>
      <c r="AF32" s="1245" t="s">
        <v>1698</v>
      </c>
      <c r="AG32" s="1252">
        <v>0.15</v>
      </c>
      <c r="AH32" s="1508">
        <v>2.36</v>
      </c>
      <c r="AI32" s="1429" t="s">
        <v>1698</v>
      </c>
      <c r="AJ32" s="1429" t="s">
        <v>1698</v>
      </c>
      <c r="AK32" s="1429" t="s">
        <v>1698</v>
      </c>
      <c r="AL32" s="1429" t="s">
        <v>1698</v>
      </c>
      <c r="AM32" s="1429" t="s">
        <v>1698</v>
      </c>
      <c r="AN32" s="1429" t="s">
        <v>1698</v>
      </c>
      <c r="AO32" s="1429" t="s">
        <v>1698</v>
      </c>
      <c r="AP32" s="1429" t="s">
        <v>1698</v>
      </c>
      <c r="AQ32" s="1429" t="s">
        <v>1698</v>
      </c>
      <c r="AR32" s="1429" t="s">
        <v>1698</v>
      </c>
      <c r="AS32" s="1429" t="s">
        <v>1698</v>
      </c>
      <c r="AT32" s="1429" t="s">
        <v>1698</v>
      </c>
      <c r="AU32" s="1429" t="s">
        <v>1698</v>
      </c>
      <c r="AV32" s="1429" t="s">
        <v>1698</v>
      </c>
      <c r="AW32" s="1429" t="s">
        <v>1698</v>
      </c>
      <c r="AX32" s="1429" t="s">
        <v>1698</v>
      </c>
      <c r="AY32" s="1429" t="s">
        <v>1698</v>
      </c>
      <c r="AZ32" s="1429" t="s">
        <v>1698</v>
      </c>
      <c r="BA32" s="1429" t="s">
        <v>1698</v>
      </c>
      <c r="BB32" s="1429" t="s">
        <v>1698</v>
      </c>
      <c r="BC32" s="1429" t="s">
        <v>1698</v>
      </c>
      <c r="BD32" s="1429" t="s">
        <v>1698</v>
      </c>
      <c r="BE32" s="1429" t="s">
        <v>1698</v>
      </c>
      <c r="BF32" s="1429" t="s">
        <v>1698</v>
      </c>
      <c r="BG32" s="1429" t="s">
        <v>1698</v>
      </c>
      <c r="BH32" s="1429" t="s">
        <v>1698</v>
      </c>
      <c r="BI32" s="1429" t="s">
        <v>1698</v>
      </c>
      <c r="BJ32" s="1429" t="s">
        <v>1698</v>
      </c>
      <c r="BK32" s="1429" t="s">
        <v>1698</v>
      </c>
      <c r="BL32" s="1429" t="s">
        <v>1698</v>
      </c>
    </row>
    <row r="33" spans="1:64" ht="43.5">
      <c r="A33" s="69"/>
      <c r="B33" s="1539"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33" s="1510" t="s">
        <v>1847</v>
      </c>
      <c r="D33" s="1512" t="s">
        <v>1868</v>
      </c>
      <c r="E33" s="1532" t="s">
        <v>781</v>
      </c>
      <c r="F33" s="1539" t="str">
        <f>VLOOKUP(TBL4_OptApp[[#This Row],[Option type
Defined List]],'Option Typs_Grps'!B$2:C$47, 2, FALSE)</f>
        <v>Customer Options</v>
      </c>
      <c r="G33" s="1533" t="s">
        <v>779</v>
      </c>
      <c r="H33" s="1534" t="s">
        <v>765</v>
      </c>
      <c r="I33" s="1534" t="s">
        <v>1695</v>
      </c>
      <c r="J33" s="1535"/>
      <c r="K33" s="1534"/>
      <c r="L33" s="1429" t="s">
        <v>1696</v>
      </c>
      <c r="M33" s="1429" t="s">
        <v>1696</v>
      </c>
      <c r="N33" s="1429" t="s">
        <v>1696</v>
      </c>
      <c r="O33" s="1429" t="s">
        <v>1696</v>
      </c>
      <c r="P33" s="1429" t="s">
        <v>1696</v>
      </c>
      <c r="Q33" s="1429" t="s">
        <v>1696</v>
      </c>
      <c r="R33" s="1431" t="s">
        <v>1698</v>
      </c>
      <c r="S33" s="1431" t="s">
        <v>761</v>
      </c>
      <c r="T33" s="1431" t="s">
        <v>761</v>
      </c>
      <c r="U33" s="1531">
        <v>1.5</v>
      </c>
      <c r="V33" s="1531">
        <v>0</v>
      </c>
      <c r="W33" s="1531">
        <v>2025</v>
      </c>
      <c r="X33" s="1252">
        <v>0</v>
      </c>
      <c r="Y33" s="1531">
        <v>0.112</v>
      </c>
      <c r="Z33" s="1537">
        <v>0.112</v>
      </c>
      <c r="AA33" s="1508">
        <v>1.5</v>
      </c>
      <c r="AB33" s="1531">
        <v>1.5</v>
      </c>
      <c r="AC33" s="1508" t="s">
        <v>1698</v>
      </c>
      <c r="AD33" s="1531">
        <v>-175.07</v>
      </c>
      <c r="AE33" s="1252">
        <v>-157.57</v>
      </c>
      <c r="AF33" s="1530" t="s">
        <v>1698</v>
      </c>
      <c r="AG33" s="1531">
        <v>7.4999999999999997E-2</v>
      </c>
      <c r="AH33" s="1531">
        <v>1.1200000000000001</v>
      </c>
      <c r="AI33" s="1429" t="s">
        <v>1698</v>
      </c>
      <c r="AJ33" s="1429" t="s">
        <v>1698</v>
      </c>
      <c r="AK33" s="1429" t="s">
        <v>1698</v>
      </c>
      <c r="AL33" s="1429" t="s">
        <v>1698</v>
      </c>
      <c r="AM33" s="1429" t="s">
        <v>1698</v>
      </c>
      <c r="AN33" s="1429" t="s">
        <v>1698</v>
      </c>
      <c r="AO33" s="1429" t="s">
        <v>1698</v>
      </c>
      <c r="AP33" s="1429" t="s">
        <v>1698</v>
      </c>
      <c r="AQ33" s="1429" t="s">
        <v>1698</v>
      </c>
      <c r="AR33" s="1429" t="s">
        <v>1698</v>
      </c>
      <c r="AS33" s="1429" t="s">
        <v>1698</v>
      </c>
      <c r="AT33" s="1429" t="s">
        <v>1698</v>
      </c>
      <c r="AU33" s="1429" t="s">
        <v>1698</v>
      </c>
      <c r="AV33" s="1429" t="s">
        <v>1698</v>
      </c>
      <c r="AW33" s="1429" t="s">
        <v>1698</v>
      </c>
      <c r="AX33" s="1429" t="s">
        <v>1698</v>
      </c>
      <c r="AY33" s="1429" t="s">
        <v>1698</v>
      </c>
      <c r="AZ33" s="1429" t="s">
        <v>1698</v>
      </c>
      <c r="BA33" s="1429" t="s">
        <v>1698</v>
      </c>
      <c r="BB33" s="1429" t="s">
        <v>1698</v>
      </c>
      <c r="BC33" s="1429" t="s">
        <v>1698</v>
      </c>
      <c r="BD33" s="1429" t="s">
        <v>1698</v>
      </c>
      <c r="BE33" s="1429" t="s">
        <v>1698</v>
      </c>
      <c r="BF33" s="1429" t="s">
        <v>1698</v>
      </c>
      <c r="BG33" s="1429" t="s">
        <v>1698</v>
      </c>
      <c r="BH33" s="1429" t="s">
        <v>1698</v>
      </c>
      <c r="BI33" s="1429" t="s">
        <v>1698</v>
      </c>
      <c r="BJ33" s="1429" t="s">
        <v>1698</v>
      </c>
      <c r="BK33" s="1429" t="s">
        <v>1698</v>
      </c>
      <c r="BL33" s="1429" t="s">
        <v>1698</v>
      </c>
    </row>
    <row r="34" spans="1:64" ht="87" customHeight="1">
      <c r="A34" s="69"/>
      <c r="B34" s="1539"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4" s="1510" t="s">
        <v>1848</v>
      </c>
      <c r="D34" s="1540" t="s">
        <v>1844</v>
      </c>
      <c r="E34" s="1541" t="s">
        <v>781</v>
      </c>
      <c r="F34" s="1539" t="str">
        <f>VLOOKUP(TBL4_OptApp[[#This Row],[Option type
Defined List]],'Option Typs_Grps'!B$2:C$47, 2, FALSE)</f>
        <v>Customer Options</v>
      </c>
      <c r="G34" s="1509" t="s">
        <v>779</v>
      </c>
      <c r="H34" s="1429" t="s">
        <v>767</v>
      </c>
      <c r="I34" s="1429" t="s">
        <v>1696</v>
      </c>
      <c r="J34" s="1515"/>
      <c r="K34" s="1429"/>
      <c r="L34" s="1429" t="s">
        <v>1695</v>
      </c>
      <c r="M34" s="1429" t="s">
        <v>1695</v>
      </c>
      <c r="N34" s="1429" t="s">
        <v>1695</v>
      </c>
      <c r="O34" s="1429" t="s">
        <v>1695</v>
      </c>
      <c r="P34" s="1429" t="s">
        <v>1695</v>
      </c>
      <c r="Q34" s="1429" t="s">
        <v>1695</v>
      </c>
      <c r="R34" s="1431" t="s">
        <v>1845</v>
      </c>
      <c r="S34" s="1431" t="s">
        <v>761</v>
      </c>
      <c r="T34" s="1431" t="s">
        <v>761</v>
      </c>
      <c r="U34" s="1508">
        <v>17.399999999999999</v>
      </c>
      <c r="V34" s="1508">
        <v>2</v>
      </c>
      <c r="W34" s="1508" t="s">
        <v>1698</v>
      </c>
      <c r="X34" s="1252">
        <v>0</v>
      </c>
      <c r="Y34" s="1508">
        <v>0.99399999999999999</v>
      </c>
      <c r="Z34" s="1431">
        <v>0.99399999999999999</v>
      </c>
      <c r="AA34" s="1508">
        <v>17.399999999999999</v>
      </c>
      <c r="AB34" s="1245" t="s">
        <v>1698</v>
      </c>
      <c r="AC34" s="1245" t="s">
        <v>1698</v>
      </c>
      <c r="AD34" s="1252">
        <v>-2030.86</v>
      </c>
      <c r="AE34" s="1252">
        <v>-1015.43</v>
      </c>
      <c r="AF34" s="1245" t="s">
        <v>1698</v>
      </c>
      <c r="AG34" s="1252">
        <v>0.14000000000000001</v>
      </c>
      <c r="AH34" s="1548">
        <v>24.84</v>
      </c>
      <c r="AI34" s="1429" t="s">
        <v>1698</v>
      </c>
      <c r="AJ34" s="1429" t="s">
        <v>1698</v>
      </c>
      <c r="AK34" s="1429" t="s">
        <v>1698</v>
      </c>
      <c r="AL34" s="1429" t="s">
        <v>1698</v>
      </c>
      <c r="AM34" s="1429" t="s">
        <v>1698</v>
      </c>
      <c r="AN34" s="1429" t="s">
        <v>1698</v>
      </c>
      <c r="AO34" s="1429" t="s">
        <v>1698</v>
      </c>
      <c r="AP34" s="1429" t="s">
        <v>1698</v>
      </c>
      <c r="AQ34" s="1429" t="s">
        <v>1698</v>
      </c>
      <c r="AR34" s="1429" t="s">
        <v>1698</v>
      </c>
      <c r="AS34" s="1429" t="s">
        <v>1698</v>
      </c>
      <c r="AT34" s="1429" t="s">
        <v>1698</v>
      </c>
      <c r="AU34" s="1429" t="s">
        <v>1698</v>
      </c>
      <c r="AV34" s="1429" t="s">
        <v>1698</v>
      </c>
      <c r="AW34" s="1429" t="s">
        <v>1698</v>
      </c>
      <c r="AX34" s="1429" t="s">
        <v>1698</v>
      </c>
      <c r="AY34" s="1429" t="s">
        <v>1698</v>
      </c>
      <c r="AZ34" s="1429" t="s">
        <v>1698</v>
      </c>
      <c r="BA34" s="1429" t="s">
        <v>1698</v>
      </c>
      <c r="BB34" s="1429" t="s">
        <v>1698</v>
      </c>
      <c r="BC34" s="1429" t="s">
        <v>1698</v>
      </c>
      <c r="BD34" s="1429" t="s">
        <v>1698</v>
      </c>
      <c r="BE34" s="1429" t="s">
        <v>1698</v>
      </c>
      <c r="BF34" s="1429" t="s">
        <v>1698</v>
      </c>
      <c r="BG34" s="1429" t="s">
        <v>1698</v>
      </c>
      <c r="BH34" s="1429" t="s">
        <v>1698</v>
      </c>
      <c r="BI34" s="1429" t="s">
        <v>1698</v>
      </c>
      <c r="BJ34" s="1429" t="s">
        <v>1698</v>
      </c>
      <c r="BK34" s="1429" t="s">
        <v>1698</v>
      </c>
      <c r="BL34" s="1429" t="s">
        <v>1698</v>
      </c>
    </row>
    <row r="35" spans="1:64" ht="30">
      <c r="A35" s="69"/>
      <c r="B35"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35" s="1433" t="s">
        <v>1647</v>
      </c>
      <c r="D35" s="1435" t="s">
        <v>1820</v>
      </c>
      <c r="E35" s="1428" t="s">
        <v>1296</v>
      </c>
      <c r="F35" s="1248" t="str">
        <f>VLOOKUP(TBL4_OptApp[[#This Row],[Option type
Defined List]],'Option Typs_Grps'!B$2:C$47, 2, FALSE)</f>
        <v>Customer Options</v>
      </c>
      <c r="G35" s="73" t="s">
        <v>779</v>
      </c>
      <c r="H35" s="72" t="s">
        <v>765</v>
      </c>
      <c r="I35" s="1245" t="s">
        <v>1695</v>
      </c>
      <c r="J35" s="72"/>
      <c r="K35" s="1429"/>
      <c r="L35" s="1245" t="s">
        <v>1696</v>
      </c>
      <c r="M35" s="1245" t="s">
        <v>1696</v>
      </c>
      <c r="N35" s="1430" t="s">
        <v>1696</v>
      </c>
      <c r="O35" s="1430" t="s">
        <v>1696</v>
      </c>
      <c r="P35" s="1430" t="s">
        <v>1696</v>
      </c>
      <c r="Q35" s="1430" t="s">
        <v>1696</v>
      </c>
      <c r="R35" s="72" t="s">
        <v>761</v>
      </c>
      <c r="S35" s="1439" t="s">
        <v>761</v>
      </c>
      <c r="T35" s="1439" t="s">
        <v>761</v>
      </c>
      <c r="U35" s="1245">
        <v>12.85</v>
      </c>
      <c r="V35" s="1245">
        <v>0</v>
      </c>
      <c r="W35" s="1252">
        <v>2025</v>
      </c>
      <c r="X35" s="1252">
        <v>0</v>
      </c>
      <c r="Y35" s="1245">
        <v>5.718</v>
      </c>
      <c r="Z35" s="1245">
        <v>5.5069999999999997</v>
      </c>
      <c r="AA35" s="1245">
        <v>12.85</v>
      </c>
      <c r="AB35" s="1245">
        <v>12.85</v>
      </c>
      <c r="AC35" s="1245" t="s">
        <v>1698</v>
      </c>
      <c r="AD35" s="1245">
        <v>-1499.8</v>
      </c>
      <c r="AE35" s="1245">
        <v>-1319.59</v>
      </c>
      <c r="AF35" s="1245">
        <v>0</v>
      </c>
      <c r="AG35" s="1245">
        <v>0.43</v>
      </c>
      <c r="AH35" s="1252">
        <v>55.07</v>
      </c>
      <c r="AI35" s="1429" t="s">
        <v>1698</v>
      </c>
      <c r="AJ35" s="1429" t="s">
        <v>1698</v>
      </c>
      <c r="AK35" s="1429" t="s">
        <v>1698</v>
      </c>
      <c r="AL35" s="1429" t="s">
        <v>1698</v>
      </c>
      <c r="AM35" s="1429" t="s">
        <v>1698</v>
      </c>
      <c r="AN35" s="1429" t="s">
        <v>1698</v>
      </c>
      <c r="AO35" s="1429" t="s">
        <v>1698</v>
      </c>
      <c r="AP35" s="1429" t="s">
        <v>1698</v>
      </c>
      <c r="AQ35" s="1429" t="s">
        <v>1698</v>
      </c>
      <c r="AR35" s="1429" t="s">
        <v>1698</v>
      </c>
      <c r="AS35" s="1429" t="s">
        <v>1698</v>
      </c>
      <c r="AT35" s="1429" t="s">
        <v>1698</v>
      </c>
      <c r="AU35" s="1429" t="s">
        <v>1698</v>
      </c>
      <c r="AV35" s="1429" t="s">
        <v>1698</v>
      </c>
      <c r="AW35" s="1429" t="s">
        <v>1698</v>
      </c>
      <c r="AX35" s="1429" t="s">
        <v>1698</v>
      </c>
      <c r="AY35" s="1429" t="s">
        <v>1698</v>
      </c>
      <c r="AZ35" s="1429" t="s">
        <v>1698</v>
      </c>
      <c r="BA35" s="1429" t="s">
        <v>1698</v>
      </c>
      <c r="BB35" s="1429" t="s">
        <v>1698</v>
      </c>
      <c r="BC35" s="1429" t="s">
        <v>1698</v>
      </c>
      <c r="BD35" s="1429" t="s">
        <v>1698</v>
      </c>
      <c r="BE35" s="1429" t="s">
        <v>1698</v>
      </c>
      <c r="BF35" s="1429" t="s">
        <v>1698</v>
      </c>
      <c r="BG35" s="1429" t="s">
        <v>1698</v>
      </c>
      <c r="BH35" s="1429" t="s">
        <v>1698</v>
      </c>
      <c r="BI35" s="1429" t="s">
        <v>1698</v>
      </c>
      <c r="BJ35" s="1429" t="s">
        <v>1698</v>
      </c>
      <c r="BK35" s="1429" t="s">
        <v>1698</v>
      </c>
      <c r="BL35" s="1429" t="s">
        <v>1698</v>
      </c>
    </row>
    <row r="36" spans="1:64" ht="30">
      <c r="A36" s="69"/>
      <c r="B36" s="153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6" s="1531" t="s">
        <v>1824</v>
      </c>
      <c r="D36" s="1435" t="s">
        <v>1821</v>
      </c>
      <c r="E36" s="1428" t="s">
        <v>1296</v>
      </c>
      <c r="F36" s="1538" t="str">
        <f>VLOOKUP(TBL4_OptApp[[#This Row],[Option type
Defined List]],'Option Typs_Grps'!B$2:C$47, 2, FALSE)</f>
        <v>Customer Options</v>
      </c>
      <c r="G36" s="1533" t="s">
        <v>779</v>
      </c>
      <c r="H36" s="1534" t="s">
        <v>767</v>
      </c>
      <c r="I36" s="1534" t="s">
        <v>1695</v>
      </c>
      <c r="J36" s="1535"/>
      <c r="K36" s="1534"/>
      <c r="L36" s="1534" t="s">
        <v>1695</v>
      </c>
      <c r="M36" s="1536" t="s">
        <v>1695</v>
      </c>
      <c r="N36" s="1534" t="s">
        <v>1695</v>
      </c>
      <c r="O36" s="1534" t="s">
        <v>1695</v>
      </c>
      <c r="P36" s="1534" t="s">
        <v>1695</v>
      </c>
      <c r="Q36" s="1534" t="s">
        <v>1695</v>
      </c>
      <c r="R36" s="72" t="s">
        <v>1852</v>
      </c>
      <c r="S36" s="1439" t="s">
        <v>761</v>
      </c>
      <c r="T36" s="1439" t="s">
        <v>761</v>
      </c>
      <c r="U36" s="1245">
        <v>12.85</v>
      </c>
      <c r="V36" s="1531">
        <v>0</v>
      </c>
      <c r="W36" s="1508" t="s">
        <v>1698</v>
      </c>
      <c r="X36" s="1252">
        <v>0</v>
      </c>
      <c r="Y36" s="1531">
        <v>11.01</v>
      </c>
      <c r="Z36" s="1531">
        <v>11.01</v>
      </c>
      <c r="AA36" s="1245">
        <v>12.85</v>
      </c>
      <c r="AB36" s="1245">
        <v>12.85</v>
      </c>
      <c r="AC36" s="1245" t="s">
        <v>1698</v>
      </c>
      <c r="AD36" s="1245">
        <v>-1499.8</v>
      </c>
      <c r="AE36" s="1245">
        <v>-1499.8</v>
      </c>
      <c r="AF36" s="1245" t="s">
        <v>1698</v>
      </c>
      <c r="AG36" s="1252">
        <v>0.38</v>
      </c>
      <c r="AH36" s="1252">
        <v>55.07</v>
      </c>
      <c r="AI36" s="1429" t="s">
        <v>1698</v>
      </c>
      <c r="AJ36" s="1429" t="s">
        <v>1698</v>
      </c>
      <c r="AK36" s="1429" t="s">
        <v>1698</v>
      </c>
      <c r="AL36" s="1429" t="s">
        <v>1698</v>
      </c>
      <c r="AM36" s="1429" t="s">
        <v>1698</v>
      </c>
      <c r="AN36" s="1429" t="s">
        <v>1698</v>
      </c>
      <c r="AO36" s="1429" t="s">
        <v>1698</v>
      </c>
      <c r="AP36" s="1429" t="s">
        <v>1698</v>
      </c>
      <c r="AQ36" s="1429" t="s">
        <v>1698</v>
      </c>
      <c r="AR36" s="1429" t="s">
        <v>1698</v>
      </c>
      <c r="AS36" s="1429" t="s">
        <v>1698</v>
      </c>
      <c r="AT36" s="1429" t="s">
        <v>1698</v>
      </c>
      <c r="AU36" s="1429" t="s">
        <v>1698</v>
      </c>
      <c r="AV36" s="1429" t="s">
        <v>1698</v>
      </c>
      <c r="AW36" s="1429" t="s">
        <v>1698</v>
      </c>
      <c r="AX36" s="1429" t="s">
        <v>1698</v>
      </c>
      <c r="AY36" s="1429" t="s">
        <v>1698</v>
      </c>
      <c r="AZ36" s="1429" t="s">
        <v>1698</v>
      </c>
      <c r="BA36" s="1429" t="s">
        <v>1698</v>
      </c>
      <c r="BB36" s="1429" t="s">
        <v>1698</v>
      </c>
      <c r="BC36" s="1429" t="s">
        <v>1698</v>
      </c>
      <c r="BD36" s="1429" t="s">
        <v>1698</v>
      </c>
      <c r="BE36" s="1429" t="s">
        <v>1698</v>
      </c>
      <c r="BF36" s="1429" t="s">
        <v>1698</v>
      </c>
      <c r="BG36" s="1429" t="s">
        <v>1698</v>
      </c>
      <c r="BH36" s="1429" t="s">
        <v>1698</v>
      </c>
      <c r="BI36" s="1429" t="s">
        <v>1698</v>
      </c>
      <c r="BJ36" s="1429" t="s">
        <v>1698</v>
      </c>
      <c r="BK36" s="1429" t="s">
        <v>1698</v>
      </c>
      <c r="BL36" s="1429" t="s">
        <v>1698</v>
      </c>
    </row>
    <row r="37" spans="1:64" ht="57">
      <c r="A37" s="69"/>
      <c r="B37" s="153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7" s="1531" t="s">
        <v>1825</v>
      </c>
      <c r="D37" s="1435" t="s">
        <v>1822</v>
      </c>
      <c r="E37" s="1428" t="s">
        <v>1296</v>
      </c>
      <c r="F37" s="1538" t="str">
        <f>VLOOKUP(TBL4_OptApp[[#This Row],[Option type
Defined List]],'Option Typs_Grps'!B$2:C$47, 2, FALSE)</f>
        <v>Customer Options</v>
      </c>
      <c r="G37" s="1533" t="s">
        <v>779</v>
      </c>
      <c r="H37" s="1534" t="s">
        <v>767</v>
      </c>
      <c r="I37" s="1534" t="s">
        <v>1695</v>
      </c>
      <c r="J37" s="1535"/>
      <c r="K37" s="1534"/>
      <c r="L37" s="1534" t="s">
        <v>1695</v>
      </c>
      <c r="M37" s="1536" t="s">
        <v>1695</v>
      </c>
      <c r="N37" s="1534" t="s">
        <v>1695</v>
      </c>
      <c r="O37" s="1534" t="s">
        <v>1695</v>
      </c>
      <c r="P37" s="1534" t="s">
        <v>1695</v>
      </c>
      <c r="Q37" s="1534" t="s">
        <v>1695</v>
      </c>
      <c r="R37" s="72" t="s">
        <v>1859</v>
      </c>
      <c r="S37" s="1439" t="s">
        <v>761</v>
      </c>
      <c r="T37" s="1439" t="s">
        <v>761</v>
      </c>
      <c r="U37" s="1245">
        <v>12.85</v>
      </c>
      <c r="V37" s="1531">
        <v>0</v>
      </c>
      <c r="W37" s="1508" t="s">
        <v>1698</v>
      </c>
      <c r="X37" s="1252">
        <v>0</v>
      </c>
      <c r="Y37" s="1531">
        <v>18.36</v>
      </c>
      <c r="Z37" s="1531">
        <v>18.36</v>
      </c>
      <c r="AA37" s="1245">
        <v>12.85</v>
      </c>
      <c r="AB37" s="1245">
        <v>12.85</v>
      </c>
      <c r="AC37" s="1245" t="s">
        <v>1698</v>
      </c>
      <c r="AD37" s="1245">
        <v>-1499.8</v>
      </c>
      <c r="AE37" s="1252">
        <v>-1162.49</v>
      </c>
      <c r="AF37" s="1245" t="s">
        <v>1698</v>
      </c>
      <c r="AG37" s="1252">
        <v>0.38</v>
      </c>
      <c r="AH37" s="1252">
        <v>55.07</v>
      </c>
      <c r="AI37" s="1429" t="s">
        <v>1698</v>
      </c>
      <c r="AJ37" s="1429" t="s">
        <v>1698</v>
      </c>
      <c r="AK37" s="1429" t="s">
        <v>1698</v>
      </c>
      <c r="AL37" s="1429" t="s">
        <v>1698</v>
      </c>
      <c r="AM37" s="1429" t="s">
        <v>1698</v>
      </c>
      <c r="AN37" s="1429" t="s">
        <v>1698</v>
      </c>
      <c r="AO37" s="1429" t="s">
        <v>1698</v>
      </c>
      <c r="AP37" s="1429" t="s">
        <v>1698</v>
      </c>
      <c r="AQ37" s="1429" t="s">
        <v>1698</v>
      </c>
      <c r="AR37" s="1429" t="s">
        <v>1698</v>
      </c>
      <c r="AS37" s="1429" t="s">
        <v>1698</v>
      </c>
      <c r="AT37" s="1429" t="s">
        <v>1698</v>
      </c>
      <c r="AU37" s="1429" t="s">
        <v>1698</v>
      </c>
      <c r="AV37" s="1429" t="s">
        <v>1698</v>
      </c>
      <c r="AW37" s="1429" t="s">
        <v>1698</v>
      </c>
      <c r="AX37" s="1429" t="s">
        <v>1698</v>
      </c>
      <c r="AY37" s="1429" t="s">
        <v>1698</v>
      </c>
      <c r="AZ37" s="1429" t="s">
        <v>1698</v>
      </c>
      <c r="BA37" s="1429" t="s">
        <v>1698</v>
      </c>
      <c r="BB37" s="1429" t="s">
        <v>1698</v>
      </c>
      <c r="BC37" s="1429" t="s">
        <v>1698</v>
      </c>
      <c r="BD37" s="1429" t="s">
        <v>1698</v>
      </c>
      <c r="BE37" s="1429" t="s">
        <v>1698</v>
      </c>
      <c r="BF37" s="1429" t="s">
        <v>1698</v>
      </c>
      <c r="BG37" s="1429" t="s">
        <v>1698</v>
      </c>
      <c r="BH37" s="1429" t="s">
        <v>1698</v>
      </c>
      <c r="BI37" s="1429" t="s">
        <v>1698</v>
      </c>
      <c r="BJ37" s="1429" t="s">
        <v>1698</v>
      </c>
      <c r="BK37" s="1429" t="s">
        <v>1698</v>
      </c>
      <c r="BL37" s="1429" t="s">
        <v>1698</v>
      </c>
    </row>
    <row r="38" spans="1:64" ht="57">
      <c r="A38" s="69"/>
      <c r="B38" s="153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38" s="1531" t="s">
        <v>1826</v>
      </c>
      <c r="D38" s="1435" t="s">
        <v>1823</v>
      </c>
      <c r="E38" s="1428" t="s">
        <v>1296</v>
      </c>
      <c r="F38" s="1538" t="str">
        <f>VLOOKUP(TBL4_OptApp[[#This Row],[Option type
Defined List]],'Option Typs_Grps'!B$2:C$47, 2, FALSE)</f>
        <v>Customer Options</v>
      </c>
      <c r="G38" s="1533" t="s">
        <v>779</v>
      </c>
      <c r="H38" s="1534" t="s">
        <v>767</v>
      </c>
      <c r="I38" s="1534" t="s">
        <v>1695</v>
      </c>
      <c r="J38" s="1535"/>
      <c r="K38" s="1534"/>
      <c r="L38" s="1534" t="s">
        <v>1695</v>
      </c>
      <c r="M38" s="1536" t="s">
        <v>1695</v>
      </c>
      <c r="N38" s="1534" t="s">
        <v>1695</v>
      </c>
      <c r="O38" s="1534" t="s">
        <v>1695</v>
      </c>
      <c r="P38" s="1534" t="s">
        <v>1695</v>
      </c>
      <c r="Q38" s="1534" t="s">
        <v>1695</v>
      </c>
      <c r="R38" s="72" t="s">
        <v>1853</v>
      </c>
      <c r="S38" s="1439" t="s">
        <v>761</v>
      </c>
      <c r="T38" s="1439" t="s">
        <v>761</v>
      </c>
      <c r="U38" s="1245">
        <v>12.85</v>
      </c>
      <c r="V38" s="1531">
        <v>0</v>
      </c>
      <c r="W38" s="1508" t="s">
        <v>1698</v>
      </c>
      <c r="X38" s="1252">
        <v>0</v>
      </c>
      <c r="Y38" s="1531">
        <v>5.27</v>
      </c>
      <c r="Z38" s="1537">
        <v>5.5069999999999997</v>
      </c>
      <c r="AA38" s="1245">
        <v>12.85</v>
      </c>
      <c r="AB38" s="1245">
        <v>12.85</v>
      </c>
      <c r="AC38" s="1245" t="s">
        <v>1698</v>
      </c>
      <c r="AD38" s="1245">
        <v>-1499.8</v>
      </c>
      <c r="AE38" s="1245">
        <v>-1319.59</v>
      </c>
      <c r="AF38" s="1245" t="s">
        <v>1698</v>
      </c>
      <c r="AG38" s="1252">
        <v>0.38</v>
      </c>
      <c r="AH38" s="1252">
        <v>55.07</v>
      </c>
      <c r="AI38" s="1429" t="s">
        <v>1698</v>
      </c>
      <c r="AJ38" s="1429" t="s">
        <v>1698</v>
      </c>
      <c r="AK38" s="1429" t="s">
        <v>1698</v>
      </c>
      <c r="AL38" s="1429" t="s">
        <v>1698</v>
      </c>
      <c r="AM38" s="1429" t="s">
        <v>1698</v>
      </c>
      <c r="AN38" s="1429" t="s">
        <v>1698</v>
      </c>
      <c r="AO38" s="1429" t="s">
        <v>1698</v>
      </c>
      <c r="AP38" s="1429" t="s">
        <v>1698</v>
      </c>
      <c r="AQ38" s="1429" t="s">
        <v>1698</v>
      </c>
      <c r="AR38" s="1429" t="s">
        <v>1698</v>
      </c>
      <c r="AS38" s="1429" t="s">
        <v>1698</v>
      </c>
      <c r="AT38" s="1429" t="s">
        <v>1698</v>
      </c>
      <c r="AU38" s="1429" t="s">
        <v>1698</v>
      </c>
      <c r="AV38" s="1429" t="s">
        <v>1698</v>
      </c>
      <c r="AW38" s="1429" t="s">
        <v>1698</v>
      </c>
      <c r="AX38" s="1429" t="s">
        <v>1698</v>
      </c>
      <c r="AY38" s="1429" t="s">
        <v>1698</v>
      </c>
      <c r="AZ38" s="1429" t="s">
        <v>1698</v>
      </c>
      <c r="BA38" s="1429" t="s">
        <v>1698</v>
      </c>
      <c r="BB38" s="1429" t="s">
        <v>1698</v>
      </c>
      <c r="BC38" s="1429" t="s">
        <v>1698</v>
      </c>
      <c r="BD38" s="1429" t="s">
        <v>1698</v>
      </c>
      <c r="BE38" s="1429" t="s">
        <v>1698</v>
      </c>
      <c r="BF38" s="1429" t="s">
        <v>1698</v>
      </c>
      <c r="BG38" s="1429" t="s">
        <v>1698</v>
      </c>
      <c r="BH38" s="1429" t="s">
        <v>1698</v>
      </c>
      <c r="BI38" s="1429" t="s">
        <v>1698</v>
      </c>
      <c r="BJ38" s="1429" t="s">
        <v>1698</v>
      </c>
      <c r="BK38" s="1429" t="s">
        <v>1698</v>
      </c>
      <c r="BL38" s="1429" t="s">
        <v>1698</v>
      </c>
    </row>
    <row r="39" spans="1:64" ht="30">
      <c r="A39" s="69"/>
      <c r="B39"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51cF</v>
      </c>
      <c r="C39" s="1433" t="s">
        <v>1649</v>
      </c>
      <c r="D39" s="1434" t="s">
        <v>1650</v>
      </c>
      <c r="E39" s="1428" t="s">
        <v>1252</v>
      </c>
      <c r="F39" s="1248" t="str">
        <f>VLOOKUP(TBL4_OptApp[[#This Row],[Option type
Defined List]],'Option Typs_Grps'!B$2:C$47, 2, FALSE)</f>
        <v>Distribution Options</v>
      </c>
      <c r="G39" s="73" t="s">
        <v>779</v>
      </c>
      <c r="H39" s="72" t="s">
        <v>767</v>
      </c>
      <c r="I39" s="1245" t="s">
        <v>1695</v>
      </c>
      <c r="J39" s="72"/>
      <c r="K39" s="1429"/>
      <c r="L39" s="1534" t="s">
        <v>1695</v>
      </c>
      <c r="M39" s="1536" t="s">
        <v>1695</v>
      </c>
      <c r="N39" s="1534" t="s">
        <v>1695</v>
      </c>
      <c r="O39" s="1534" t="s">
        <v>1695</v>
      </c>
      <c r="P39" s="1534" t="s">
        <v>1695</v>
      </c>
      <c r="Q39" s="1534" t="s">
        <v>1695</v>
      </c>
      <c r="R39" s="72" t="s">
        <v>1854</v>
      </c>
      <c r="S39" s="1439" t="s">
        <v>761</v>
      </c>
      <c r="T39" s="1439" t="s">
        <v>761</v>
      </c>
      <c r="U39" s="1245">
        <v>2.52</v>
      </c>
      <c r="V39" s="1245">
        <v>0</v>
      </c>
      <c r="W39" s="1252" t="s">
        <v>1698</v>
      </c>
      <c r="X39" s="1252">
        <v>0</v>
      </c>
      <c r="Y39" s="1245">
        <v>4.3040000000000003</v>
      </c>
      <c r="Z39" s="1245">
        <v>3.645</v>
      </c>
      <c r="AA39" s="1245">
        <v>2.52</v>
      </c>
      <c r="AB39" s="1245">
        <v>2.52</v>
      </c>
      <c r="AC39" s="1245" t="s">
        <v>1698</v>
      </c>
      <c r="AD39" s="1252">
        <v>-294.12</v>
      </c>
      <c r="AE39" s="1252">
        <v>-222.69</v>
      </c>
      <c r="AF39" s="1252" t="s">
        <v>1698</v>
      </c>
      <c r="AG39" s="1252">
        <v>1.45</v>
      </c>
      <c r="AH39" s="1252">
        <v>36.450000000000003</v>
      </c>
      <c r="AI39" s="1429" t="s">
        <v>1698</v>
      </c>
      <c r="AJ39" s="1429" t="s">
        <v>1698</v>
      </c>
      <c r="AK39" s="1429" t="s">
        <v>1698</v>
      </c>
      <c r="AL39" s="1429" t="s">
        <v>1698</v>
      </c>
      <c r="AM39" s="1429" t="s">
        <v>1698</v>
      </c>
      <c r="AN39" s="1429" t="s">
        <v>1698</v>
      </c>
      <c r="AO39" s="1429" t="s">
        <v>1698</v>
      </c>
      <c r="AP39" s="1429" t="s">
        <v>1698</v>
      </c>
      <c r="AQ39" s="1429" t="s">
        <v>1698</v>
      </c>
      <c r="AR39" s="1429" t="s">
        <v>1698</v>
      </c>
      <c r="AS39" s="1429" t="s">
        <v>1698</v>
      </c>
      <c r="AT39" s="1429" t="s">
        <v>1698</v>
      </c>
      <c r="AU39" s="1429" t="s">
        <v>1698</v>
      </c>
      <c r="AV39" s="1429" t="s">
        <v>1698</v>
      </c>
      <c r="AW39" s="1429" t="s">
        <v>1698</v>
      </c>
      <c r="AX39" s="1429" t="s">
        <v>1698</v>
      </c>
      <c r="AY39" s="1429" t="s">
        <v>1698</v>
      </c>
      <c r="AZ39" s="1429" t="s">
        <v>1698</v>
      </c>
      <c r="BA39" s="1429" t="s">
        <v>1698</v>
      </c>
      <c r="BB39" s="1429" t="s">
        <v>1698</v>
      </c>
      <c r="BC39" s="1429" t="s">
        <v>1698</v>
      </c>
      <c r="BD39" s="1429" t="s">
        <v>1698</v>
      </c>
      <c r="BE39" s="1429" t="s">
        <v>1698</v>
      </c>
      <c r="BF39" s="1429" t="s">
        <v>1698</v>
      </c>
      <c r="BG39" s="1429" t="s">
        <v>1698</v>
      </c>
      <c r="BH39" s="1429" t="s">
        <v>1698</v>
      </c>
      <c r="BI39" s="1429" t="s">
        <v>1698</v>
      </c>
      <c r="BJ39" s="1429" t="s">
        <v>1698</v>
      </c>
      <c r="BK39" s="1429" t="s">
        <v>1698</v>
      </c>
      <c r="BL39" s="1429" t="s">
        <v>1698</v>
      </c>
    </row>
    <row r="40" spans="1:64" ht="30">
      <c r="A40" s="69"/>
      <c r="B40"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0" s="1433" t="s">
        <v>1651</v>
      </c>
      <c r="D40" s="1434" t="s">
        <v>1652</v>
      </c>
      <c r="E40" s="1428" t="s">
        <v>1252</v>
      </c>
      <c r="F40" s="1248" t="str">
        <f>VLOOKUP(TBL4_OptApp[[#This Row],[Option type
Defined List]],'Option Typs_Grps'!B$2:C$47, 2, FALSE)</f>
        <v>Distribution Options</v>
      </c>
      <c r="G40" s="73" t="s">
        <v>779</v>
      </c>
      <c r="H40" s="72" t="s">
        <v>765</v>
      </c>
      <c r="I40" s="1245" t="s">
        <v>1695</v>
      </c>
      <c r="J40" s="72"/>
      <c r="K40" s="1429"/>
      <c r="L40" s="1245" t="s">
        <v>1696</v>
      </c>
      <c r="M40" s="1245" t="s">
        <v>1696</v>
      </c>
      <c r="N40" s="1430" t="s">
        <v>1696</v>
      </c>
      <c r="O40" s="1430" t="s">
        <v>1696</v>
      </c>
      <c r="P40" s="1430" t="s">
        <v>1696</v>
      </c>
      <c r="Q40" s="1430" t="s">
        <v>1696</v>
      </c>
      <c r="R40" s="72" t="s">
        <v>761</v>
      </c>
      <c r="S40" s="1439" t="s">
        <v>761</v>
      </c>
      <c r="T40" s="1439" t="s">
        <v>761</v>
      </c>
      <c r="U40" s="1245">
        <v>2.74</v>
      </c>
      <c r="V40" s="1245">
        <v>0</v>
      </c>
      <c r="W40" s="1252">
        <v>2025</v>
      </c>
      <c r="X40" s="1252">
        <v>0</v>
      </c>
      <c r="Y40" s="1245">
        <v>4.5999999999999999E-2</v>
      </c>
      <c r="Z40" s="1245">
        <v>3.1E-2</v>
      </c>
      <c r="AA40" s="1245">
        <v>2.74</v>
      </c>
      <c r="AB40" s="1245">
        <v>2.74</v>
      </c>
      <c r="AC40" s="1245" t="s">
        <v>1698</v>
      </c>
      <c r="AD40" s="1245">
        <v>-319.8</v>
      </c>
      <c r="AE40" s="1548">
        <v>-223.39</v>
      </c>
      <c r="AF40" s="1252" t="s">
        <v>1698</v>
      </c>
      <c r="AG40" s="1245">
        <v>1.7000000000000001E-2</v>
      </c>
      <c r="AH40" s="1252">
        <v>0.47</v>
      </c>
      <c r="AI40" s="1429" t="s">
        <v>1698</v>
      </c>
      <c r="AJ40" s="1429" t="s">
        <v>1698</v>
      </c>
      <c r="AK40" s="1429" t="s">
        <v>1698</v>
      </c>
      <c r="AL40" s="1429" t="s">
        <v>1698</v>
      </c>
      <c r="AM40" s="1429" t="s">
        <v>1698</v>
      </c>
      <c r="AN40" s="1429" t="s">
        <v>1698</v>
      </c>
      <c r="AO40" s="1429" t="s">
        <v>1698</v>
      </c>
      <c r="AP40" s="1429" t="s">
        <v>1698</v>
      </c>
      <c r="AQ40" s="1429" t="s">
        <v>1698</v>
      </c>
      <c r="AR40" s="1429" t="s">
        <v>1698</v>
      </c>
      <c r="AS40" s="1429" t="s">
        <v>1698</v>
      </c>
      <c r="AT40" s="1429" t="s">
        <v>1698</v>
      </c>
      <c r="AU40" s="1429" t="s">
        <v>1698</v>
      </c>
      <c r="AV40" s="1429" t="s">
        <v>1698</v>
      </c>
      <c r="AW40" s="1429" t="s">
        <v>1698</v>
      </c>
      <c r="AX40" s="1429" t="s">
        <v>1698</v>
      </c>
      <c r="AY40" s="1429" t="s">
        <v>1698</v>
      </c>
      <c r="AZ40" s="1429" t="s">
        <v>1698</v>
      </c>
      <c r="BA40" s="1429" t="s">
        <v>1698</v>
      </c>
      <c r="BB40" s="1429" t="s">
        <v>1698</v>
      </c>
      <c r="BC40" s="1429" t="s">
        <v>1698</v>
      </c>
      <c r="BD40" s="1429" t="s">
        <v>1698</v>
      </c>
      <c r="BE40" s="1429" t="s">
        <v>1698</v>
      </c>
      <c r="BF40" s="1429" t="s">
        <v>1698</v>
      </c>
      <c r="BG40" s="1429" t="s">
        <v>1698</v>
      </c>
      <c r="BH40" s="1429" t="s">
        <v>1698</v>
      </c>
      <c r="BI40" s="1429" t="s">
        <v>1698</v>
      </c>
      <c r="BJ40" s="1429" t="s">
        <v>1698</v>
      </c>
      <c r="BK40" s="1429" t="s">
        <v>1698</v>
      </c>
      <c r="BL40" s="1429" t="s">
        <v>1698</v>
      </c>
    </row>
    <row r="41" spans="1:64" ht="45">
      <c r="A41" s="69"/>
      <c r="B41"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41" s="1433" t="s">
        <v>1653</v>
      </c>
      <c r="D41" s="1434" t="s">
        <v>1654</v>
      </c>
      <c r="E41" s="1428" t="s">
        <v>1327</v>
      </c>
      <c r="F41" s="1248" t="str">
        <f>VLOOKUP(TBL4_OptApp[[#This Row],[Option type
Defined List]],'Option Typs_Grps'!B$2:C$47, 2, FALSE)</f>
        <v>Customer Options</v>
      </c>
      <c r="G41" s="73" t="s">
        <v>779</v>
      </c>
      <c r="H41" s="1429" t="s">
        <v>765</v>
      </c>
      <c r="I41" s="1245" t="s">
        <v>1695</v>
      </c>
      <c r="J41" s="72"/>
      <c r="K41" s="1429"/>
      <c r="L41" s="1245" t="s">
        <v>1696</v>
      </c>
      <c r="M41" s="1245" t="s">
        <v>1696</v>
      </c>
      <c r="N41" s="1430" t="s">
        <v>1696</v>
      </c>
      <c r="O41" s="1430" t="s">
        <v>1696</v>
      </c>
      <c r="P41" s="1430" t="s">
        <v>1696</v>
      </c>
      <c r="Q41" s="1430" t="s">
        <v>1696</v>
      </c>
      <c r="R41" s="72" t="s">
        <v>761</v>
      </c>
      <c r="S41" s="1439" t="s">
        <v>761</v>
      </c>
      <c r="T41" s="1439" t="s">
        <v>761</v>
      </c>
      <c r="U41" s="1245">
        <v>2.46</v>
      </c>
      <c r="V41" s="1245">
        <v>0</v>
      </c>
      <c r="W41" s="1252">
        <v>2025</v>
      </c>
      <c r="X41" s="1252">
        <v>0</v>
      </c>
      <c r="Y41" s="1245">
        <v>0.13</v>
      </c>
      <c r="Z41" s="1245">
        <v>6.8000000000000005E-2</v>
      </c>
      <c r="AA41" s="1245">
        <v>2.46</v>
      </c>
      <c r="AB41" s="1245">
        <v>2.46</v>
      </c>
      <c r="AC41" s="1245" t="s">
        <v>1698</v>
      </c>
      <c r="AD41" s="1245">
        <v>-287.12</v>
      </c>
      <c r="AE41" s="1548">
        <v>-254.91</v>
      </c>
      <c r="AF41" s="1252" t="s">
        <v>1698</v>
      </c>
      <c r="AG41" s="1245">
        <v>6.9000000000000006E-2</v>
      </c>
      <c r="AH41" s="1252">
        <v>1.7</v>
      </c>
      <c r="AI41" s="1429" t="s">
        <v>1698</v>
      </c>
      <c r="AJ41" s="1429" t="s">
        <v>1698</v>
      </c>
      <c r="AK41" s="1429" t="s">
        <v>1698</v>
      </c>
      <c r="AL41" s="1429" t="s">
        <v>1698</v>
      </c>
      <c r="AM41" s="1429" t="s">
        <v>1698</v>
      </c>
      <c r="AN41" s="1429" t="s">
        <v>1698</v>
      </c>
      <c r="AO41" s="1429" t="s">
        <v>1698</v>
      </c>
      <c r="AP41" s="1429" t="s">
        <v>1698</v>
      </c>
      <c r="AQ41" s="1429" t="s">
        <v>1698</v>
      </c>
      <c r="AR41" s="1429" t="s">
        <v>1698</v>
      </c>
      <c r="AS41" s="1429" t="s">
        <v>1698</v>
      </c>
      <c r="AT41" s="1429" t="s">
        <v>1698</v>
      </c>
      <c r="AU41" s="1429" t="s">
        <v>1698</v>
      </c>
      <c r="AV41" s="1429" t="s">
        <v>1698</v>
      </c>
      <c r="AW41" s="1429" t="s">
        <v>1698</v>
      </c>
      <c r="AX41" s="1429" t="s">
        <v>1698</v>
      </c>
      <c r="AY41" s="1429" t="s">
        <v>1698</v>
      </c>
      <c r="AZ41" s="1429" t="s">
        <v>1698</v>
      </c>
      <c r="BA41" s="1429" t="s">
        <v>1698</v>
      </c>
      <c r="BB41" s="1429" t="s">
        <v>1698</v>
      </c>
      <c r="BC41" s="1429" t="s">
        <v>1698</v>
      </c>
      <c r="BD41" s="1429" t="s">
        <v>1698</v>
      </c>
      <c r="BE41" s="1429" t="s">
        <v>1698</v>
      </c>
      <c r="BF41" s="1429" t="s">
        <v>1698</v>
      </c>
      <c r="BG41" s="1429" t="s">
        <v>1698</v>
      </c>
      <c r="BH41" s="1429" t="s">
        <v>1698</v>
      </c>
      <c r="BI41" s="1429" t="s">
        <v>1698</v>
      </c>
      <c r="BJ41" s="1429" t="s">
        <v>1698</v>
      </c>
      <c r="BK41" s="1429" t="s">
        <v>1698</v>
      </c>
      <c r="BL41" s="1429" t="s">
        <v>1698</v>
      </c>
    </row>
    <row r="42" spans="1:64" ht="45">
      <c r="A42" s="69"/>
      <c r="B42"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2" s="1433" t="s">
        <v>1655</v>
      </c>
      <c r="D42" s="1434" t="s">
        <v>1656</v>
      </c>
      <c r="E42" s="1428" t="s">
        <v>1264</v>
      </c>
      <c r="F42" s="1248" t="str">
        <f>VLOOKUP(TBL4_OptApp[[#This Row],[Option type
Defined List]],'Option Typs_Grps'!B$2:C$47, 2, FALSE)</f>
        <v>Distribution Options</v>
      </c>
      <c r="G42" s="73" t="s">
        <v>779</v>
      </c>
      <c r="H42" s="1429" t="s">
        <v>765</v>
      </c>
      <c r="I42" s="1245" t="s">
        <v>1695</v>
      </c>
      <c r="J42" s="72"/>
      <c r="K42" s="1429"/>
      <c r="L42" s="1245" t="s">
        <v>1696</v>
      </c>
      <c r="M42" s="1245" t="s">
        <v>1696</v>
      </c>
      <c r="N42" s="1430" t="s">
        <v>1696</v>
      </c>
      <c r="O42" s="1430" t="s">
        <v>1696</v>
      </c>
      <c r="P42" s="1430" t="s">
        <v>1696</v>
      </c>
      <c r="Q42" s="1430" t="s">
        <v>1696</v>
      </c>
      <c r="R42" s="72" t="s">
        <v>761</v>
      </c>
      <c r="S42" s="1439" t="s">
        <v>761</v>
      </c>
      <c r="T42" s="1439" t="s">
        <v>761</v>
      </c>
      <c r="U42" s="1245">
        <v>6</v>
      </c>
      <c r="V42" s="1245">
        <v>0</v>
      </c>
      <c r="W42" s="1252">
        <v>2045</v>
      </c>
      <c r="X42" s="1252">
        <v>0</v>
      </c>
      <c r="Y42" s="1245">
        <v>4.0199999999999996</v>
      </c>
      <c r="Z42" s="1245">
        <v>4.0199999999999996</v>
      </c>
      <c r="AA42" s="1245">
        <v>6</v>
      </c>
      <c r="AB42" s="1245">
        <v>6</v>
      </c>
      <c r="AC42" s="1245" t="s">
        <v>1698</v>
      </c>
      <c r="AD42" s="1245">
        <v>-700.3</v>
      </c>
      <c r="AE42" s="1548">
        <v>-700.3</v>
      </c>
      <c r="AF42" s="1252" t="s">
        <v>1698</v>
      </c>
      <c r="AG42" s="1245">
        <v>0.33500000000000002</v>
      </c>
      <c r="AH42" s="1252">
        <v>20.100000000000001</v>
      </c>
      <c r="AI42" s="1429" t="s">
        <v>1698</v>
      </c>
      <c r="AJ42" s="1429" t="s">
        <v>1698</v>
      </c>
      <c r="AK42" s="1429" t="s">
        <v>1698</v>
      </c>
      <c r="AL42" s="1429" t="s">
        <v>1698</v>
      </c>
      <c r="AM42" s="1429" t="s">
        <v>1698</v>
      </c>
      <c r="AN42" s="1429" t="s">
        <v>1698</v>
      </c>
      <c r="AO42" s="1429" t="s">
        <v>1698</v>
      </c>
      <c r="AP42" s="1429" t="s">
        <v>1698</v>
      </c>
      <c r="AQ42" s="1429" t="s">
        <v>1698</v>
      </c>
      <c r="AR42" s="1429" t="s">
        <v>1698</v>
      </c>
      <c r="AS42" s="1429" t="s">
        <v>1698</v>
      </c>
      <c r="AT42" s="1429" t="s">
        <v>1698</v>
      </c>
      <c r="AU42" s="1429" t="s">
        <v>1698</v>
      </c>
      <c r="AV42" s="1429" t="s">
        <v>1698</v>
      </c>
      <c r="AW42" s="1429" t="s">
        <v>1698</v>
      </c>
      <c r="AX42" s="1429" t="s">
        <v>1698</v>
      </c>
      <c r="AY42" s="1429" t="s">
        <v>1698</v>
      </c>
      <c r="AZ42" s="1429" t="s">
        <v>1698</v>
      </c>
      <c r="BA42" s="1429" t="s">
        <v>1698</v>
      </c>
      <c r="BB42" s="1429" t="s">
        <v>1698</v>
      </c>
      <c r="BC42" s="1429" t="s">
        <v>1698</v>
      </c>
      <c r="BD42" s="1429" t="s">
        <v>1698</v>
      </c>
      <c r="BE42" s="1429" t="s">
        <v>1698</v>
      </c>
      <c r="BF42" s="1429" t="s">
        <v>1698</v>
      </c>
      <c r="BG42" s="1429" t="s">
        <v>1698</v>
      </c>
      <c r="BH42" s="1429" t="s">
        <v>1698</v>
      </c>
      <c r="BI42" s="1429" t="s">
        <v>1698</v>
      </c>
      <c r="BJ42" s="1429" t="s">
        <v>1698</v>
      </c>
      <c r="BK42" s="1429" t="s">
        <v>1698</v>
      </c>
      <c r="BL42" s="1429" t="s">
        <v>1698</v>
      </c>
    </row>
    <row r="43" spans="1:64" ht="45">
      <c r="A43" s="69"/>
      <c r="B43"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43" s="1433" t="s">
        <v>1657</v>
      </c>
      <c r="D43" s="1434" t="s">
        <v>1658</v>
      </c>
      <c r="E43" s="1428" t="s">
        <v>1327</v>
      </c>
      <c r="F43" s="1248" t="str">
        <f>VLOOKUP(TBL4_OptApp[[#This Row],[Option type
Defined List]],'Option Typs_Grps'!B$2:C$47, 2, FALSE)</f>
        <v>Customer Options</v>
      </c>
      <c r="G43" s="73" t="s">
        <v>779</v>
      </c>
      <c r="H43" s="1429" t="s">
        <v>765</v>
      </c>
      <c r="I43" s="1245" t="s">
        <v>1695</v>
      </c>
      <c r="J43" s="72"/>
      <c r="K43" s="1429"/>
      <c r="L43" s="1245" t="s">
        <v>1696</v>
      </c>
      <c r="M43" s="1245" t="s">
        <v>1696</v>
      </c>
      <c r="N43" s="1430" t="s">
        <v>1696</v>
      </c>
      <c r="O43" s="1430" t="s">
        <v>1696</v>
      </c>
      <c r="P43" s="1430" t="s">
        <v>1696</v>
      </c>
      <c r="Q43" s="1430" t="s">
        <v>1696</v>
      </c>
      <c r="R43" s="72" t="s">
        <v>761</v>
      </c>
      <c r="S43" s="1439" t="s">
        <v>761</v>
      </c>
      <c r="T43" s="1439" t="s">
        <v>761</v>
      </c>
      <c r="U43" s="1245">
        <v>3.46</v>
      </c>
      <c r="V43" s="1245">
        <v>0</v>
      </c>
      <c r="W43" s="1252">
        <v>2025</v>
      </c>
      <c r="X43" s="1252">
        <v>0</v>
      </c>
      <c r="Y43" s="1245">
        <v>0.16200000000000001</v>
      </c>
      <c r="Z43" s="1245">
        <v>0.111</v>
      </c>
      <c r="AA43" s="1245">
        <v>3.46</v>
      </c>
      <c r="AB43" s="1245">
        <v>3.46</v>
      </c>
      <c r="AC43" s="1245" t="s">
        <v>1698</v>
      </c>
      <c r="AD43" s="1245">
        <v>-403.84</v>
      </c>
      <c r="AE43" s="1252">
        <v>-327.58</v>
      </c>
      <c r="AF43" s="1252" t="s">
        <v>1698</v>
      </c>
      <c r="AG43" s="1245">
        <v>4.8000000000000001E-2</v>
      </c>
      <c r="AH43" s="1252">
        <v>1.67</v>
      </c>
      <c r="AI43" s="1429" t="s">
        <v>1698</v>
      </c>
      <c r="AJ43" s="1429" t="s">
        <v>1698</v>
      </c>
      <c r="AK43" s="1429" t="s">
        <v>1698</v>
      </c>
      <c r="AL43" s="1429" t="s">
        <v>1698</v>
      </c>
      <c r="AM43" s="1429" t="s">
        <v>1698</v>
      </c>
      <c r="AN43" s="1429" t="s">
        <v>1698</v>
      </c>
      <c r="AO43" s="1429" t="s">
        <v>1698</v>
      </c>
      <c r="AP43" s="1429" t="s">
        <v>1698</v>
      </c>
      <c r="AQ43" s="1429" t="s">
        <v>1698</v>
      </c>
      <c r="AR43" s="1429" t="s">
        <v>1698</v>
      </c>
      <c r="AS43" s="1429" t="s">
        <v>1698</v>
      </c>
      <c r="AT43" s="1429" t="s">
        <v>1698</v>
      </c>
      <c r="AU43" s="1429" t="s">
        <v>1698</v>
      </c>
      <c r="AV43" s="1429" t="s">
        <v>1698</v>
      </c>
      <c r="AW43" s="1429" t="s">
        <v>1698</v>
      </c>
      <c r="AX43" s="1429" t="s">
        <v>1698</v>
      </c>
      <c r="AY43" s="1429" t="s">
        <v>1698</v>
      </c>
      <c r="AZ43" s="1429" t="s">
        <v>1698</v>
      </c>
      <c r="BA43" s="1429" t="s">
        <v>1698</v>
      </c>
      <c r="BB43" s="1429" t="s">
        <v>1698</v>
      </c>
      <c r="BC43" s="1429" t="s">
        <v>1698</v>
      </c>
      <c r="BD43" s="1429" t="s">
        <v>1698</v>
      </c>
      <c r="BE43" s="1429" t="s">
        <v>1698</v>
      </c>
      <c r="BF43" s="1429" t="s">
        <v>1698</v>
      </c>
      <c r="BG43" s="1429" t="s">
        <v>1698</v>
      </c>
      <c r="BH43" s="1429" t="s">
        <v>1698</v>
      </c>
      <c r="BI43" s="1429" t="s">
        <v>1698</v>
      </c>
      <c r="BJ43" s="1429" t="s">
        <v>1698</v>
      </c>
      <c r="BK43" s="1429" t="s">
        <v>1698</v>
      </c>
      <c r="BL43" s="1429" t="s">
        <v>1698</v>
      </c>
    </row>
    <row r="44" spans="1:64" ht="30">
      <c r="A44" s="69"/>
      <c r="B44"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4" s="1433" t="s">
        <v>1659</v>
      </c>
      <c r="D44" s="1434" t="s">
        <v>1660</v>
      </c>
      <c r="E44" s="1428" t="s">
        <v>1252</v>
      </c>
      <c r="F44" s="1248" t="str">
        <f>VLOOKUP(TBL4_OptApp[[#This Row],[Option type
Defined List]],'Option Typs_Grps'!B$2:C$47, 2, FALSE)</f>
        <v>Distribution Options</v>
      </c>
      <c r="G44" s="73" t="s">
        <v>779</v>
      </c>
      <c r="H44" s="1429" t="s">
        <v>765</v>
      </c>
      <c r="I44" s="1245" t="s">
        <v>1695</v>
      </c>
      <c r="J44" s="72"/>
      <c r="K44" s="1429"/>
      <c r="L44" s="1245" t="s">
        <v>1696</v>
      </c>
      <c r="M44" s="72" t="s">
        <v>1696</v>
      </c>
      <c r="N44" s="1430" t="s">
        <v>1696</v>
      </c>
      <c r="O44" s="1430" t="s">
        <v>1696</v>
      </c>
      <c r="P44" s="1430" t="s">
        <v>1696</v>
      </c>
      <c r="Q44" s="1430" t="s">
        <v>1696</v>
      </c>
      <c r="R44" s="72" t="s">
        <v>761</v>
      </c>
      <c r="S44" s="1439" t="s">
        <v>761</v>
      </c>
      <c r="T44" s="1439" t="s">
        <v>761</v>
      </c>
      <c r="U44" s="72">
        <v>0.3</v>
      </c>
      <c r="V44" s="72">
        <v>0</v>
      </c>
      <c r="W44" s="1390">
        <v>2035</v>
      </c>
      <c r="X44" s="1252">
        <v>0</v>
      </c>
      <c r="Y44" s="1245">
        <v>0.05</v>
      </c>
      <c r="Z44" s="1245">
        <v>0.05</v>
      </c>
      <c r="AA44" s="72">
        <v>0.3</v>
      </c>
      <c r="AB44" s="72">
        <v>0.3</v>
      </c>
      <c r="AC44" s="1245" t="s">
        <v>1698</v>
      </c>
      <c r="AD44" s="1245">
        <v>-35.01</v>
      </c>
      <c r="AE44" s="1548">
        <v>-23.34</v>
      </c>
      <c r="AF44" s="1252" t="s">
        <v>1698</v>
      </c>
      <c r="AG44" s="1245">
        <v>0.25</v>
      </c>
      <c r="AH44" s="1252">
        <v>0.75</v>
      </c>
      <c r="AI44" s="1429" t="s">
        <v>1698</v>
      </c>
      <c r="AJ44" s="1429" t="s">
        <v>1698</v>
      </c>
      <c r="AK44" s="1429" t="s">
        <v>1698</v>
      </c>
      <c r="AL44" s="1429" t="s">
        <v>1698</v>
      </c>
      <c r="AM44" s="1429" t="s">
        <v>1698</v>
      </c>
      <c r="AN44" s="1429" t="s">
        <v>1698</v>
      </c>
      <c r="AO44" s="1429" t="s">
        <v>1698</v>
      </c>
      <c r="AP44" s="1429" t="s">
        <v>1698</v>
      </c>
      <c r="AQ44" s="1429" t="s">
        <v>1698</v>
      </c>
      <c r="AR44" s="1429" t="s">
        <v>1698</v>
      </c>
      <c r="AS44" s="1429" t="s">
        <v>1698</v>
      </c>
      <c r="AT44" s="1429" t="s">
        <v>1698</v>
      </c>
      <c r="AU44" s="1429" t="s">
        <v>1698</v>
      </c>
      <c r="AV44" s="1429" t="s">
        <v>1698</v>
      </c>
      <c r="AW44" s="1429" t="s">
        <v>1698</v>
      </c>
      <c r="AX44" s="1429" t="s">
        <v>1698</v>
      </c>
      <c r="AY44" s="1429" t="s">
        <v>1698</v>
      </c>
      <c r="AZ44" s="1429" t="s">
        <v>1698</v>
      </c>
      <c r="BA44" s="1429" t="s">
        <v>1698</v>
      </c>
      <c r="BB44" s="1429" t="s">
        <v>1698</v>
      </c>
      <c r="BC44" s="1429" t="s">
        <v>1698</v>
      </c>
      <c r="BD44" s="1429" t="s">
        <v>1698</v>
      </c>
      <c r="BE44" s="1429" t="s">
        <v>1698</v>
      </c>
      <c r="BF44" s="1429" t="s">
        <v>1698</v>
      </c>
      <c r="BG44" s="1429" t="s">
        <v>1698</v>
      </c>
      <c r="BH44" s="1429" t="s">
        <v>1698</v>
      </c>
      <c r="BI44" s="1429" t="s">
        <v>1698</v>
      </c>
      <c r="BJ44" s="1429" t="s">
        <v>1698</v>
      </c>
      <c r="BK44" s="1429" t="s">
        <v>1698</v>
      </c>
      <c r="BL44" s="1429" t="s">
        <v>1698</v>
      </c>
    </row>
    <row r="45" spans="1:64" ht="30">
      <c r="A45" s="69"/>
      <c r="B45"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5" s="1433" t="s">
        <v>1661</v>
      </c>
      <c r="D45" s="1434" t="s">
        <v>1662</v>
      </c>
      <c r="E45" s="1428" t="s">
        <v>1252</v>
      </c>
      <c r="F45" s="1248" t="str">
        <f>VLOOKUP(TBL4_OptApp[[#This Row],[Option type
Defined List]],'Option Typs_Grps'!B$2:C$47, 2, FALSE)</f>
        <v>Distribution Options</v>
      </c>
      <c r="G45" s="73" t="s">
        <v>779</v>
      </c>
      <c r="H45" s="1429" t="s">
        <v>765</v>
      </c>
      <c r="I45" s="1245" t="s">
        <v>1695</v>
      </c>
      <c r="J45" s="72"/>
      <c r="K45" s="1429"/>
      <c r="L45" s="1245" t="s">
        <v>1696</v>
      </c>
      <c r="M45" s="1430" t="s">
        <v>1696</v>
      </c>
      <c r="N45" s="1430" t="s">
        <v>1696</v>
      </c>
      <c r="O45" s="1430" t="s">
        <v>1696</v>
      </c>
      <c r="P45" s="1430" t="s">
        <v>1696</v>
      </c>
      <c r="Q45" s="1430" t="s">
        <v>1696</v>
      </c>
      <c r="R45" s="72" t="s">
        <v>761</v>
      </c>
      <c r="S45" s="1439" t="s">
        <v>761</v>
      </c>
      <c r="T45" s="1439" t="s">
        <v>761</v>
      </c>
      <c r="U45" s="1429">
        <v>7.68</v>
      </c>
      <c r="V45" s="1429">
        <v>0</v>
      </c>
      <c r="W45" s="1439">
        <v>2035</v>
      </c>
      <c r="X45" s="1252">
        <v>0</v>
      </c>
      <c r="Y45" s="1245">
        <v>0.51800000000000002</v>
      </c>
      <c r="Z45" s="1245">
        <v>0.29299999999999998</v>
      </c>
      <c r="AA45" s="1429">
        <v>7.68</v>
      </c>
      <c r="AB45" s="1429">
        <v>7.68</v>
      </c>
      <c r="AC45" s="1245" t="s">
        <v>1698</v>
      </c>
      <c r="AD45" s="1245">
        <v>-896.4</v>
      </c>
      <c r="AE45" s="1252">
        <v>-650.11</v>
      </c>
      <c r="AF45" s="1252" t="s">
        <v>1698</v>
      </c>
      <c r="AG45" s="1245">
        <v>5.7000000000000002E-2</v>
      </c>
      <c r="AH45" s="1252">
        <v>4.3899999999999997</v>
      </c>
      <c r="AI45" s="1429" t="s">
        <v>1698</v>
      </c>
      <c r="AJ45" s="1429" t="s">
        <v>1698</v>
      </c>
      <c r="AK45" s="1429" t="s">
        <v>1698</v>
      </c>
      <c r="AL45" s="1429" t="s">
        <v>1698</v>
      </c>
      <c r="AM45" s="1429" t="s">
        <v>1698</v>
      </c>
      <c r="AN45" s="1429" t="s">
        <v>1698</v>
      </c>
      <c r="AO45" s="1429" t="s">
        <v>1698</v>
      </c>
      <c r="AP45" s="1429" t="s">
        <v>1698</v>
      </c>
      <c r="AQ45" s="1429" t="s">
        <v>1698</v>
      </c>
      <c r="AR45" s="1429" t="s">
        <v>1698</v>
      </c>
      <c r="AS45" s="1429" t="s">
        <v>1698</v>
      </c>
      <c r="AT45" s="1429" t="s">
        <v>1698</v>
      </c>
      <c r="AU45" s="1429" t="s">
        <v>1698</v>
      </c>
      <c r="AV45" s="1429" t="s">
        <v>1698</v>
      </c>
      <c r="AW45" s="1429" t="s">
        <v>1698</v>
      </c>
      <c r="AX45" s="1429" t="s">
        <v>1698</v>
      </c>
      <c r="AY45" s="1429" t="s">
        <v>1698</v>
      </c>
      <c r="AZ45" s="1429" t="s">
        <v>1698</v>
      </c>
      <c r="BA45" s="1429" t="s">
        <v>1698</v>
      </c>
      <c r="BB45" s="1429" t="s">
        <v>1698</v>
      </c>
      <c r="BC45" s="1429" t="s">
        <v>1698</v>
      </c>
      <c r="BD45" s="1429" t="s">
        <v>1698</v>
      </c>
      <c r="BE45" s="1429" t="s">
        <v>1698</v>
      </c>
      <c r="BF45" s="1429" t="s">
        <v>1698</v>
      </c>
      <c r="BG45" s="1429" t="s">
        <v>1698</v>
      </c>
      <c r="BH45" s="1429" t="s">
        <v>1698</v>
      </c>
      <c r="BI45" s="1429" t="s">
        <v>1698</v>
      </c>
      <c r="BJ45" s="1429" t="s">
        <v>1698</v>
      </c>
      <c r="BK45" s="1429" t="s">
        <v>1698</v>
      </c>
      <c r="BL45" s="1429" t="s">
        <v>1698</v>
      </c>
    </row>
    <row r="46" spans="1:64" ht="30">
      <c r="A46" s="69"/>
      <c r="B46"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6" s="1433" t="s">
        <v>1663</v>
      </c>
      <c r="D46" s="1434" t="s">
        <v>1664</v>
      </c>
      <c r="E46" s="1428" t="s">
        <v>1252</v>
      </c>
      <c r="F46" s="1248" t="str">
        <f>VLOOKUP(TBL4_OptApp[[#This Row],[Option type
Defined List]],'Option Typs_Grps'!B$2:C$47, 2, FALSE)</f>
        <v>Distribution Options</v>
      </c>
      <c r="G46" s="73" t="s">
        <v>779</v>
      </c>
      <c r="H46" s="1429" t="s">
        <v>765</v>
      </c>
      <c r="I46" s="1245" t="s">
        <v>1695</v>
      </c>
      <c r="J46" s="72"/>
      <c r="K46" s="1429"/>
      <c r="L46" s="1245" t="s">
        <v>1696</v>
      </c>
      <c r="M46" s="1430" t="s">
        <v>1696</v>
      </c>
      <c r="N46" s="1430" t="s">
        <v>1696</v>
      </c>
      <c r="O46" s="1430" t="s">
        <v>1696</v>
      </c>
      <c r="P46" s="1430" t="s">
        <v>1696</v>
      </c>
      <c r="Q46" s="1430" t="s">
        <v>1696</v>
      </c>
      <c r="R46" s="72" t="s">
        <v>761</v>
      </c>
      <c r="S46" s="1439" t="s">
        <v>761</v>
      </c>
      <c r="T46" s="1439" t="s">
        <v>761</v>
      </c>
      <c r="U46" s="1429">
        <v>0.06</v>
      </c>
      <c r="V46" s="1429">
        <v>0</v>
      </c>
      <c r="W46" s="1439">
        <v>2025</v>
      </c>
      <c r="X46" s="1252">
        <v>0</v>
      </c>
      <c r="Y46" s="1245">
        <v>0.05</v>
      </c>
      <c r="Z46" s="1245">
        <v>0.05</v>
      </c>
      <c r="AA46" s="1429">
        <v>0.06</v>
      </c>
      <c r="AB46" s="1429">
        <v>0.06</v>
      </c>
      <c r="AC46" s="1245" t="s">
        <v>1698</v>
      </c>
      <c r="AD46" s="1245">
        <v>-7</v>
      </c>
      <c r="AE46" s="1548">
        <v>-7</v>
      </c>
      <c r="AF46" s="1252" t="s">
        <v>1698</v>
      </c>
      <c r="AG46" s="1245">
        <v>0.42</v>
      </c>
      <c r="AH46" s="1252">
        <v>0.25</v>
      </c>
      <c r="AI46" s="1429" t="s">
        <v>1698</v>
      </c>
      <c r="AJ46" s="1429" t="s">
        <v>1698</v>
      </c>
      <c r="AK46" s="1429" t="s">
        <v>1698</v>
      </c>
      <c r="AL46" s="1429" t="s">
        <v>1698</v>
      </c>
      <c r="AM46" s="1429" t="s">
        <v>1698</v>
      </c>
      <c r="AN46" s="1429" t="s">
        <v>1698</v>
      </c>
      <c r="AO46" s="1429" t="s">
        <v>1698</v>
      </c>
      <c r="AP46" s="1429" t="s">
        <v>1698</v>
      </c>
      <c r="AQ46" s="1429" t="s">
        <v>1698</v>
      </c>
      <c r="AR46" s="1429" t="s">
        <v>1698</v>
      </c>
      <c r="AS46" s="1429" t="s">
        <v>1698</v>
      </c>
      <c r="AT46" s="1429" t="s">
        <v>1698</v>
      </c>
      <c r="AU46" s="1429" t="s">
        <v>1698</v>
      </c>
      <c r="AV46" s="1429" t="s">
        <v>1698</v>
      </c>
      <c r="AW46" s="1429" t="s">
        <v>1698</v>
      </c>
      <c r="AX46" s="1429" t="s">
        <v>1698</v>
      </c>
      <c r="AY46" s="1429" t="s">
        <v>1698</v>
      </c>
      <c r="AZ46" s="1429" t="s">
        <v>1698</v>
      </c>
      <c r="BA46" s="1429" t="s">
        <v>1698</v>
      </c>
      <c r="BB46" s="1429" t="s">
        <v>1698</v>
      </c>
      <c r="BC46" s="1429" t="s">
        <v>1698</v>
      </c>
      <c r="BD46" s="1429" t="s">
        <v>1698</v>
      </c>
      <c r="BE46" s="1429" t="s">
        <v>1698</v>
      </c>
      <c r="BF46" s="1429" t="s">
        <v>1698</v>
      </c>
      <c r="BG46" s="1429" t="s">
        <v>1698</v>
      </c>
      <c r="BH46" s="1429" t="s">
        <v>1698</v>
      </c>
      <c r="BI46" s="1429" t="s">
        <v>1698</v>
      </c>
      <c r="BJ46" s="1429" t="s">
        <v>1698</v>
      </c>
      <c r="BK46" s="1429" t="s">
        <v>1698</v>
      </c>
      <c r="BL46" s="1429" t="s">
        <v>1698</v>
      </c>
    </row>
    <row r="47" spans="1:64" ht="30">
      <c r="A47" s="69"/>
      <c r="B47"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51cP</v>
      </c>
      <c r="C47" s="1510" t="s">
        <v>1849</v>
      </c>
      <c r="D47" s="1512" t="s">
        <v>1850</v>
      </c>
      <c r="E47" s="1428" t="s">
        <v>1252</v>
      </c>
      <c r="F47" s="1539" t="str">
        <f>VLOOKUP(TBL4_OptApp[[#This Row],[Option type
Defined List]],'Option Typs_Grps'!B$2:C$47, 2, FALSE)</f>
        <v>Distribution Options</v>
      </c>
      <c r="G47" s="1509" t="s">
        <v>779</v>
      </c>
      <c r="H47" s="1429" t="s">
        <v>765</v>
      </c>
      <c r="I47" s="1429" t="s">
        <v>1695</v>
      </c>
      <c r="J47" s="72"/>
      <c r="K47" s="1429"/>
      <c r="L47" s="1429" t="s">
        <v>1696</v>
      </c>
      <c r="M47" s="1510" t="s">
        <v>1696</v>
      </c>
      <c r="N47" s="1429" t="s">
        <v>1696</v>
      </c>
      <c r="O47" s="1429" t="s">
        <v>1696</v>
      </c>
      <c r="P47" s="1429" t="s">
        <v>1696</v>
      </c>
      <c r="Q47" s="1429" t="s">
        <v>1696</v>
      </c>
      <c r="R47" s="1431" t="s">
        <v>761</v>
      </c>
      <c r="S47" s="1431" t="s">
        <v>761</v>
      </c>
      <c r="T47" s="1431" t="s">
        <v>761</v>
      </c>
      <c r="U47" s="1508">
        <v>8.52</v>
      </c>
      <c r="V47" s="1508">
        <v>0</v>
      </c>
      <c r="W47" s="1548">
        <v>2025</v>
      </c>
      <c r="X47" s="1252">
        <v>0</v>
      </c>
      <c r="Y47" s="1508">
        <v>0.75800000000000001</v>
      </c>
      <c r="Z47" s="1431">
        <v>0.36499999999999999</v>
      </c>
      <c r="AA47" s="1508">
        <v>8.52</v>
      </c>
      <c r="AB47" s="1508">
        <v>8.52</v>
      </c>
      <c r="AC47" s="1508" t="s">
        <v>1698</v>
      </c>
      <c r="AD47" s="1508">
        <v>-994.42</v>
      </c>
      <c r="AE47" s="1252">
        <v>-639.9</v>
      </c>
      <c r="AF47" s="1252" t="s">
        <v>1698</v>
      </c>
      <c r="AG47" s="1508">
        <v>8.3000000000000004E-2</v>
      </c>
      <c r="AH47" s="1548">
        <v>7.1</v>
      </c>
      <c r="AI47" s="1429" t="s">
        <v>1698</v>
      </c>
      <c r="AJ47" s="1429" t="s">
        <v>1698</v>
      </c>
      <c r="AK47" s="1429" t="s">
        <v>1698</v>
      </c>
      <c r="AL47" s="1429" t="s">
        <v>1698</v>
      </c>
      <c r="AM47" s="1429" t="s">
        <v>1698</v>
      </c>
      <c r="AN47" s="1429" t="s">
        <v>1698</v>
      </c>
      <c r="AO47" s="1429" t="s">
        <v>1698</v>
      </c>
      <c r="AP47" s="1429" t="s">
        <v>1698</v>
      </c>
      <c r="AQ47" s="1429" t="s">
        <v>1698</v>
      </c>
      <c r="AR47" s="1429" t="s">
        <v>1698</v>
      </c>
      <c r="AS47" s="1429" t="s">
        <v>1698</v>
      </c>
      <c r="AT47" s="1429" t="s">
        <v>1698</v>
      </c>
      <c r="AU47" s="1429" t="s">
        <v>1698</v>
      </c>
      <c r="AV47" s="1429" t="s">
        <v>1698</v>
      </c>
      <c r="AW47" s="1429" t="s">
        <v>1698</v>
      </c>
      <c r="AX47" s="1429" t="s">
        <v>1698</v>
      </c>
      <c r="AY47" s="1429" t="s">
        <v>1698</v>
      </c>
      <c r="AZ47" s="1429" t="s">
        <v>1698</v>
      </c>
      <c r="BA47" s="1429" t="s">
        <v>1698</v>
      </c>
      <c r="BB47" s="1429" t="s">
        <v>1698</v>
      </c>
      <c r="BC47" s="1429" t="s">
        <v>1698</v>
      </c>
      <c r="BD47" s="1429" t="s">
        <v>1698</v>
      </c>
      <c r="BE47" s="1429" t="s">
        <v>1698</v>
      </c>
      <c r="BF47" s="1429" t="s">
        <v>1698</v>
      </c>
      <c r="BG47" s="1429" t="s">
        <v>1698</v>
      </c>
      <c r="BH47" s="1429" t="s">
        <v>1698</v>
      </c>
      <c r="BI47" s="1429" t="s">
        <v>1698</v>
      </c>
      <c r="BJ47" s="1429" t="s">
        <v>1698</v>
      </c>
      <c r="BK47" s="1429" t="s">
        <v>1698</v>
      </c>
      <c r="BL47" s="1429" t="s">
        <v>1698</v>
      </c>
    </row>
    <row r="48" spans="1:64" ht="30">
      <c r="A48" s="69"/>
      <c r="B48"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48" s="1436" t="s">
        <v>1665</v>
      </c>
      <c r="D48" s="1437" t="s">
        <v>1666</v>
      </c>
      <c r="E48" s="1428" t="s">
        <v>781</v>
      </c>
      <c r="F48" s="1248" t="str">
        <f>VLOOKUP(TBL4_OptApp[[#This Row],[Option type
Defined List]],'Option Typs_Grps'!B$2:C$47, 2, FALSE)</f>
        <v>Customer Options</v>
      </c>
      <c r="G48" s="73" t="s">
        <v>779</v>
      </c>
      <c r="H48" s="1429" t="s">
        <v>765</v>
      </c>
      <c r="I48" s="1245" t="s">
        <v>1695</v>
      </c>
      <c r="J48" s="72"/>
      <c r="K48" s="1429"/>
      <c r="L48" s="1245" t="s">
        <v>1696</v>
      </c>
      <c r="M48" s="1430" t="s">
        <v>1696</v>
      </c>
      <c r="N48" s="1430" t="s">
        <v>1696</v>
      </c>
      <c r="O48" s="1430" t="s">
        <v>1696</v>
      </c>
      <c r="P48" s="1430" t="s">
        <v>1696</v>
      </c>
      <c r="Q48" s="1430" t="s">
        <v>1696</v>
      </c>
      <c r="R48" s="72" t="s">
        <v>761</v>
      </c>
      <c r="S48" s="1439" t="s">
        <v>761</v>
      </c>
      <c r="T48" s="1439" t="s">
        <v>761</v>
      </c>
      <c r="U48" s="1429">
        <v>20.64</v>
      </c>
      <c r="V48" s="1429">
        <v>0</v>
      </c>
      <c r="W48" s="1439">
        <v>2025</v>
      </c>
      <c r="X48" s="1252">
        <v>0</v>
      </c>
      <c r="Y48" s="1245">
        <v>0</v>
      </c>
      <c r="Z48" s="1245">
        <v>0</v>
      </c>
      <c r="AA48" s="1429">
        <v>20.64</v>
      </c>
      <c r="AB48" s="1429">
        <v>20.64</v>
      </c>
      <c r="AC48" s="1245" t="s">
        <v>1698</v>
      </c>
      <c r="AD48" s="1245">
        <v>-2409.02</v>
      </c>
      <c r="AE48" s="1245">
        <v>-1433.97</v>
      </c>
      <c r="AF48" s="1252" t="s">
        <v>1698</v>
      </c>
      <c r="AG48" s="1245">
        <v>0</v>
      </c>
      <c r="AH48" s="1252">
        <v>0</v>
      </c>
      <c r="AI48" s="1429" t="s">
        <v>1698</v>
      </c>
      <c r="AJ48" s="1429" t="s">
        <v>1698</v>
      </c>
      <c r="AK48" s="1429" t="s">
        <v>1698</v>
      </c>
      <c r="AL48" s="1429" t="s">
        <v>1698</v>
      </c>
      <c r="AM48" s="1429" t="s">
        <v>1698</v>
      </c>
      <c r="AN48" s="1429" t="s">
        <v>1698</v>
      </c>
      <c r="AO48" s="1429" t="s">
        <v>1698</v>
      </c>
      <c r="AP48" s="1429" t="s">
        <v>1698</v>
      </c>
      <c r="AQ48" s="1429" t="s">
        <v>1698</v>
      </c>
      <c r="AR48" s="1429" t="s">
        <v>1698</v>
      </c>
      <c r="AS48" s="1429" t="s">
        <v>1698</v>
      </c>
      <c r="AT48" s="1429" t="s">
        <v>1698</v>
      </c>
      <c r="AU48" s="1429" t="s">
        <v>1698</v>
      </c>
      <c r="AV48" s="1429" t="s">
        <v>1698</v>
      </c>
      <c r="AW48" s="1429" t="s">
        <v>1698</v>
      </c>
      <c r="AX48" s="1429" t="s">
        <v>1698</v>
      </c>
      <c r="AY48" s="1429" t="s">
        <v>1698</v>
      </c>
      <c r="AZ48" s="1429" t="s">
        <v>1698</v>
      </c>
      <c r="BA48" s="1429" t="s">
        <v>1698</v>
      </c>
      <c r="BB48" s="1429" t="s">
        <v>1698</v>
      </c>
      <c r="BC48" s="1429" t="s">
        <v>1698</v>
      </c>
      <c r="BD48" s="1429" t="s">
        <v>1698</v>
      </c>
      <c r="BE48" s="1429" t="s">
        <v>1698</v>
      </c>
      <c r="BF48" s="1429" t="s">
        <v>1698</v>
      </c>
      <c r="BG48" s="1429" t="s">
        <v>1698</v>
      </c>
      <c r="BH48" s="1429" t="s">
        <v>1698</v>
      </c>
      <c r="BI48" s="1429" t="s">
        <v>1698</v>
      </c>
      <c r="BJ48" s="1429" t="s">
        <v>1698</v>
      </c>
      <c r="BK48" s="1429" t="s">
        <v>1698</v>
      </c>
      <c r="BL48" s="1429" t="s">
        <v>1698</v>
      </c>
    </row>
    <row r="49" spans="1:64" ht="42.75">
      <c r="A49" s="69"/>
      <c r="B49"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49" s="1510" t="s">
        <v>1830</v>
      </c>
      <c r="D49" s="1512" t="s">
        <v>1827</v>
      </c>
      <c r="E49" s="1428" t="s">
        <v>1288</v>
      </c>
      <c r="F49" s="1539" t="str">
        <f>VLOOKUP(TBL4_OptApp[[#This Row],[Option type
Defined List]],'Option Typs_Grps'!B$2:C$47, 2, FALSE)</f>
        <v>Customer Options</v>
      </c>
      <c r="G49" s="1509" t="s">
        <v>779</v>
      </c>
      <c r="H49" s="1429" t="s">
        <v>767</v>
      </c>
      <c r="I49" s="1429" t="s">
        <v>1695</v>
      </c>
      <c r="J49" s="72"/>
      <c r="K49" s="1429"/>
      <c r="L49" s="1429" t="s">
        <v>1695</v>
      </c>
      <c r="M49" s="1429" t="s">
        <v>1695</v>
      </c>
      <c r="N49" s="1429" t="s">
        <v>1695</v>
      </c>
      <c r="O49" s="1429" t="s">
        <v>1695</v>
      </c>
      <c r="P49" s="1429" t="s">
        <v>1695</v>
      </c>
      <c r="Q49" s="1429" t="s">
        <v>1695</v>
      </c>
      <c r="R49" s="1431" t="s">
        <v>1856</v>
      </c>
      <c r="S49" s="1439" t="s">
        <v>761</v>
      </c>
      <c r="T49" s="1439" t="s">
        <v>761</v>
      </c>
      <c r="U49" s="1439">
        <v>0.06</v>
      </c>
      <c r="V49" s="1429">
        <v>0</v>
      </c>
      <c r="W49" s="1439" t="s">
        <v>1698</v>
      </c>
      <c r="X49" s="1252">
        <v>0</v>
      </c>
      <c r="Y49" s="1508">
        <v>0.77400000000000002</v>
      </c>
      <c r="Z49" s="1508">
        <v>0.77400000000000002</v>
      </c>
      <c r="AA49" s="1429">
        <v>0.06</v>
      </c>
      <c r="AB49" s="1429">
        <v>0.06</v>
      </c>
      <c r="AC49" s="1245" t="s">
        <v>1698</v>
      </c>
      <c r="AD49" s="1252">
        <v>-7</v>
      </c>
      <c r="AE49" s="1252">
        <v>-7</v>
      </c>
      <c r="AF49" s="1245" t="s">
        <v>1698</v>
      </c>
      <c r="AG49" s="1252">
        <v>6.45</v>
      </c>
      <c r="AH49" s="1439">
        <v>3.87</v>
      </c>
      <c r="AI49" s="1429" t="s">
        <v>1698</v>
      </c>
      <c r="AJ49" s="1429" t="s">
        <v>1698</v>
      </c>
      <c r="AK49" s="1429" t="s">
        <v>1698</v>
      </c>
      <c r="AL49" s="1429" t="s">
        <v>1698</v>
      </c>
      <c r="AM49" s="1429" t="s">
        <v>1698</v>
      </c>
      <c r="AN49" s="1429" t="s">
        <v>1698</v>
      </c>
      <c r="AO49" s="1429" t="s">
        <v>1698</v>
      </c>
      <c r="AP49" s="1429" t="s">
        <v>1698</v>
      </c>
      <c r="AQ49" s="1429" t="s">
        <v>1698</v>
      </c>
      <c r="AR49" s="1429" t="s">
        <v>1698</v>
      </c>
      <c r="AS49" s="1429" t="s">
        <v>1698</v>
      </c>
      <c r="AT49" s="1429" t="s">
        <v>1698</v>
      </c>
      <c r="AU49" s="1429" t="s">
        <v>1698</v>
      </c>
      <c r="AV49" s="1429" t="s">
        <v>1698</v>
      </c>
      <c r="AW49" s="1429" t="s">
        <v>1698</v>
      </c>
      <c r="AX49" s="1429" t="s">
        <v>1698</v>
      </c>
      <c r="AY49" s="1429" t="s">
        <v>1698</v>
      </c>
      <c r="AZ49" s="1429" t="s">
        <v>1698</v>
      </c>
      <c r="BA49" s="1429" t="s">
        <v>1698</v>
      </c>
      <c r="BB49" s="1429" t="s">
        <v>1698</v>
      </c>
      <c r="BC49" s="1429" t="s">
        <v>1698</v>
      </c>
      <c r="BD49" s="1429" t="s">
        <v>1698</v>
      </c>
      <c r="BE49" s="1429" t="s">
        <v>1698</v>
      </c>
      <c r="BF49" s="1429" t="s">
        <v>1698</v>
      </c>
      <c r="BG49" s="1429" t="s">
        <v>1698</v>
      </c>
      <c r="BH49" s="1429" t="s">
        <v>1698</v>
      </c>
      <c r="BI49" s="1429" t="s">
        <v>1698</v>
      </c>
      <c r="BJ49" s="1429" t="s">
        <v>1698</v>
      </c>
      <c r="BK49" s="1429" t="s">
        <v>1698</v>
      </c>
      <c r="BL49" s="1429" t="s">
        <v>1698</v>
      </c>
    </row>
    <row r="50" spans="1:64" ht="42.75">
      <c r="A50" s="69"/>
      <c r="B50"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0" s="1510" t="s">
        <v>1833</v>
      </c>
      <c r="D50" s="1512" t="s">
        <v>1840</v>
      </c>
      <c r="E50" s="1428" t="s">
        <v>1288</v>
      </c>
      <c r="F50" s="1539" t="str">
        <f>VLOOKUP(TBL4_OptApp[[#This Row],[Option type
Defined List]],'Option Typs_Grps'!B$2:C$47, 2, FALSE)</f>
        <v>Customer Options</v>
      </c>
      <c r="G50" s="1509" t="s">
        <v>779</v>
      </c>
      <c r="H50" s="1429" t="s">
        <v>767</v>
      </c>
      <c r="I50" s="1429" t="s">
        <v>1696</v>
      </c>
      <c r="J50" s="72"/>
      <c r="K50" s="1429"/>
      <c r="L50" s="1429" t="s">
        <v>1695</v>
      </c>
      <c r="M50" s="1429" t="s">
        <v>1695</v>
      </c>
      <c r="N50" s="1429" t="s">
        <v>1695</v>
      </c>
      <c r="O50" s="1429" t="s">
        <v>1695</v>
      </c>
      <c r="P50" s="1429" t="s">
        <v>1695</v>
      </c>
      <c r="Q50" s="1429" t="s">
        <v>1695</v>
      </c>
      <c r="R50" s="1431" t="s">
        <v>1856</v>
      </c>
      <c r="S50" s="1439" t="s">
        <v>761</v>
      </c>
      <c r="T50" s="1439" t="s">
        <v>761</v>
      </c>
      <c r="U50" s="1439">
        <v>1.1200000000000001</v>
      </c>
      <c r="V50" s="1429">
        <v>0</v>
      </c>
      <c r="W50" s="1439" t="s">
        <v>1698</v>
      </c>
      <c r="X50" s="1252">
        <v>0</v>
      </c>
      <c r="Y50" s="1508">
        <v>13.766</v>
      </c>
      <c r="Z50" s="1508">
        <v>13.766</v>
      </c>
      <c r="AA50" s="1429">
        <v>1.1200000000000001</v>
      </c>
      <c r="AB50" s="1429">
        <v>1.1200000000000001</v>
      </c>
      <c r="AC50" s="1245" t="s">
        <v>1698</v>
      </c>
      <c r="AD50" s="1252">
        <v>-130.72</v>
      </c>
      <c r="AE50" s="1252">
        <v>-104.46</v>
      </c>
      <c r="AF50" s="1245" t="s">
        <v>1698</v>
      </c>
      <c r="AG50" s="1252">
        <v>6.15</v>
      </c>
      <c r="AH50" s="1439">
        <v>68.83</v>
      </c>
      <c r="AI50" s="1429" t="s">
        <v>1698</v>
      </c>
      <c r="AJ50" s="1429" t="s">
        <v>1698</v>
      </c>
      <c r="AK50" s="1429" t="s">
        <v>1698</v>
      </c>
      <c r="AL50" s="1429" t="s">
        <v>1698</v>
      </c>
      <c r="AM50" s="1429" t="s">
        <v>1698</v>
      </c>
      <c r="AN50" s="1429" t="s">
        <v>1698</v>
      </c>
      <c r="AO50" s="1429" t="s">
        <v>1698</v>
      </c>
      <c r="AP50" s="1429" t="s">
        <v>1698</v>
      </c>
      <c r="AQ50" s="1429" t="s">
        <v>1698</v>
      </c>
      <c r="AR50" s="1429" t="s">
        <v>1698</v>
      </c>
      <c r="AS50" s="1429" t="s">
        <v>1698</v>
      </c>
      <c r="AT50" s="1429" t="s">
        <v>1698</v>
      </c>
      <c r="AU50" s="1429" t="s">
        <v>1698</v>
      </c>
      <c r="AV50" s="1429" t="s">
        <v>1698</v>
      </c>
      <c r="AW50" s="1429" t="s">
        <v>1698</v>
      </c>
      <c r="AX50" s="1429" t="s">
        <v>1698</v>
      </c>
      <c r="AY50" s="1429" t="s">
        <v>1698</v>
      </c>
      <c r="AZ50" s="1429" t="s">
        <v>1698</v>
      </c>
      <c r="BA50" s="1429" t="s">
        <v>1698</v>
      </c>
      <c r="BB50" s="1429" t="s">
        <v>1698</v>
      </c>
      <c r="BC50" s="1429" t="s">
        <v>1698</v>
      </c>
      <c r="BD50" s="1429" t="s">
        <v>1698</v>
      </c>
      <c r="BE50" s="1429" t="s">
        <v>1698</v>
      </c>
      <c r="BF50" s="1429" t="s">
        <v>1698</v>
      </c>
      <c r="BG50" s="1429" t="s">
        <v>1698</v>
      </c>
      <c r="BH50" s="1429" t="s">
        <v>1698</v>
      </c>
      <c r="BI50" s="1429" t="s">
        <v>1698</v>
      </c>
      <c r="BJ50" s="1429" t="s">
        <v>1698</v>
      </c>
      <c r="BK50" s="1429" t="s">
        <v>1698</v>
      </c>
      <c r="BL50" s="1429" t="s">
        <v>1698</v>
      </c>
    </row>
    <row r="51" spans="1:64" ht="60">
      <c r="A51" s="69"/>
      <c r="B51"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1" s="1510" t="s">
        <v>1834</v>
      </c>
      <c r="D51" s="1540" t="s">
        <v>1828</v>
      </c>
      <c r="E51" s="1428" t="s">
        <v>778</v>
      </c>
      <c r="F51" s="1539" t="str">
        <f>VLOOKUP(TBL4_OptApp[[#This Row],[Option type
Defined List]],'Option Typs_Grps'!B$2:C$47, 2, FALSE)</f>
        <v>Customer Options</v>
      </c>
      <c r="G51" s="1509" t="s">
        <v>779</v>
      </c>
      <c r="H51" s="1429" t="s">
        <v>767</v>
      </c>
      <c r="I51" s="1429" t="s">
        <v>1695</v>
      </c>
      <c r="J51" s="72"/>
      <c r="K51" s="1429"/>
      <c r="L51" s="1429" t="s">
        <v>1695</v>
      </c>
      <c r="M51" s="1429" t="s">
        <v>1695</v>
      </c>
      <c r="N51" s="1429" t="s">
        <v>1695</v>
      </c>
      <c r="O51" s="1429" t="s">
        <v>1695</v>
      </c>
      <c r="P51" s="1429" t="s">
        <v>1695</v>
      </c>
      <c r="Q51" s="1429" t="s">
        <v>1695</v>
      </c>
      <c r="R51" s="1431" t="s">
        <v>1855</v>
      </c>
      <c r="S51" s="1439" t="s">
        <v>761</v>
      </c>
      <c r="T51" s="1439" t="s">
        <v>761</v>
      </c>
      <c r="U51" s="1439">
        <v>0.18</v>
      </c>
      <c r="V51" s="1429">
        <v>0</v>
      </c>
      <c r="W51" s="1439" t="s">
        <v>1698</v>
      </c>
      <c r="X51" s="1252">
        <v>0</v>
      </c>
      <c r="Y51" s="1508">
        <v>1.08</v>
      </c>
      <c r="Z51" s="1431">
        <v>1.08</v>
      </c>
      <c r="AA51" s="1429">
        <v>0.18</v>
      </c>
      <c r="AB51" s="1429">
        <v>0.18</v>
      </c>
      <c r="AC51" s="1252" t="s">
        <v>1698</v>
      </c>
      <c r="AD51" s="1252">
        <v>-21</v>
      </c>
      <c r="AE51" s="1252">
        <v>-12.84</v>
      </c>
      <c r="AF51" s="1252" t="s">
        <v>1698</v>
      </c>
      <c r="AG51" s="1252">
        <v>3</v>
      </c>
      <c r="AH51" s="1439">
        <v>5.4</v>
      </c>
      <c r="AI51" s="1429" t="s">
        <v>1698</v>
      </c>
      <c r="AJ51" s="1429" t="s">
        <v>1698</v>
      </c>
      <c r="AK51" s="1429" t="s">
        <v>1698</v>
      </c>
      <c r="AL51" s="1429" t="s">
        <v>1698</v>
      </c>
      <c r="AM51" s="1429" t="s">
        <v>1698</v>
      </c>
      <c r="AN51" s="1429" t="s">
        <v>1698</v>
      </c>
      <c r="AO51" s="1429" t="s">
        <v>1698</v>
      </c>
      <c r="AP51" s="1429" t="s">
        <v>1698</v>
      </c>
      <c r="AQ51" s="1429" t="s">
        <v>1698</v>
      </c>
      <c r="AR51" s="1429" t="s">
        <v>1698</v>
      </c>
      <c r="AS51" s="1429" t="s">
        <v>1698</v>
      </c>
      <c r="AT51" s="1429" t="s">
        <v>1698</v>
      </c>
      <c r="AU51" s="1429" t="s">
        <v>1698</v>
      </c>
      <c r="AV51" s="1429" t="s">
        <v>1698</v>
      </c>
      <c r="AW51" s="1429" t="s">
        <v>1698</v>
      </c>
      <c r="AX51" s="1429" t="s">
        <v>1698</v>
      </c>
      <c r="AY51" s="1429" t="s">
        <v>1698</v>
      </c>
      <c r="AZ51" s="1429" t="s">
        <v>1698</v>
      </c>
      <c r="BA51" s="1429" t="s">
        <v>1698</v>
      </c>
      <c r="BB51" s="1429" t="s">
        <v>1698</v>
      </c>
      <c r="BC51" s="1429" t="s">
        <v>1698</v>
      </c>
      <c r="BD51" s="1429" t="s">
        <v>1698</v>
      </c>
      <c r="BE51" s="1429" t="s">
        <v>1698</v>
      </c>
      <c r="BF51" s="1429" t="s">
        <v>1698</v>
      </c>
      <c r="BG51" s="1429" t="s">
        <v>1698</v>
      </c>
      <c r="BH51" s="1429" t="s">
        <v>1698</v>
      </c>
      <c r="BI51" s="1429" t="s">
        <v>1698</v>
      </c>
      <c r="BJ51" s="1429" t="s">
        <v>1698</v>
      </c>
      <c r="BK51" s="1429" t="s">
        <v>1698</v>
      </c>
      <c r="BL51" s="1429" t="s">
        <v>1698</v>
      </c>
    </row>
    <row r="52" spans="1:64" ht="42.75">
      <c r="A52" s="69"/>
      <c r="B52"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2" s="1510" t="s">
        <v>1835</v>
      </c>
      <c r="D52" s="1512" t="s">
        <v>1829</v>
      </c>
      <c r="E52" s="1428" t="s">
        <v>781</v>
      </c>
      <c r="F52" s="1539" t="str">
        <f>VLOOKUP(TBL4_OptApp[[#This Row],[Option type
Defined List]],'Option Typs_Grps'!B$2:C$47, 2, FALSE)</f>
        <v>Customer Options</v>
      </c>
      <c r="G52" s="1509" t="s">
        <v>779</v>
      </c>
      <c r="H52" s="1429" t="s">
        <v>767</v>
      </c>
      <c r="I52" s="1429" t="s">
        <v>1695</v>
      </c>
      <c r="J52" s="72"/>
      <c r="K52" s="1429"/>
      <c r="L52" s="1429" t="s">
        <v>1695</v>
      </c>
      <c r="M52" s="1429" t="s">
        <v>1695</v>
      </c>
      <c r="N52" s="1429" t="s">
        <v>1695</v>
      </c>
      <c r="O52" s="1429" t="s">
        <v>1695</v>
      </c>
      <c r="P52" s="1429" t="s">
        <v>1695</v>
      </c>
      <c r="Q52" s="1429" t="s">
        <v>1695</v>
      </c>
      <c r="R52" s="1431" t="s">
        <v>1857</v>
      </c>
      <c r="S52" s="1439" t="s">
        <v>761</v>
      </c>
      <c r="T52" s="1439" t="s">
        <v>761</v>
      </c>
      <c r="U52" s="1439">
        <v>0.08</v>
      </c>
      <c r="V52" s="1429">
        <v>0</v>
      </c>
      <c r="W52" s="1439" t="s">
        <v>1698</v>
      </c>
      <c r="X52" s="1252">
        <v>0</v>
      </c>
      <c r="Y52" s="1508">
        <v>0.222</v>
      </c>
      <c r="Z52" s="1431">
        <v>0.222</v>
      </c>
      <c r="AA52" s="1508">
        <v>0.08</v>
      </c>
      <c r="AB52" s="1508">
        <v>0.08</v>
      </c>
      <c r="AC52" s="1252" t="s">
        <v>1698</v>
      </c>
      <c r="AD52" s="1252">
        <v>-9.34</v>
      </c>
      <c r="AE52" s="1252">
        <v>-7.59</v>
      </c>
      <c r="AF52" s="1252" t="s">
        <v>1698</v>
      </c>
      <c r="AG52" s="1252">
        <v>1.39</v>
      </c>
      <c r="AH52" s="1439">
        <v>1.1100000000000001</v>
      </c>
      <c r="AI52" s="1429" t="s">
        <v>1698</v>
      </c>
      <c r="AJ52" s="1429" t="s">
        <v>1698</v>
      </c>
      <c r="AK52" s="1429" t="s">
        <v>1698</v>
      </c>
      <c r="AL52" s="1429" t="s">
        <v>1698</v>
      </c>
      <c r="AM52" s="1429" t="s">
        <v>1698</v>
      </c>
      <c r="AN52" s="1429" t="s">
        <v>1698</v>
      </c>
      <c r="AO52" s="1429" t="s">
        <v>1698</v>
      </c>
      <c r="AP52" s="1429" t="s">
        <v>1698</v>
      </c>
      <c r="AQ52" s="1429" t="s">
        <v>1698</v>
      </c>
      <c r="AR52" s="1429" t="s">
        <v>1698</v>
      </c>
      <c r="AS52" s="1429" t="s">
        <v>1698</v>
      </c>
      <c r="AT52" s="1429" t="s">
        <v>1698</v>
      </c>
      <c r="AU52" s="1429" t="s">
        <v>1698</v>
      </c>
      <c r="AV52" s="1429" t="s">
        <v>1698</v>
      </c>
      <c r="AW52" s="1429" t="s">
        <v>1698</v>
      </c>
      <c r="AX52" s="1429" t="s">
        <v>1698</v>
      </c>
      <c r="AY52" s="1429" t="s">
        <v>1698</v>
      </c>
      <c r="AZ52" s="1429" t="s">
        <v>1698</v>
      </c>
      <c r="BA52" s="1429" t="s">
        <v>1698</v>
      </c>
      <c r="BB52" s="1429" t="s">
        <v>1698</v>
      </c>
      <c r="BC52" s="1429" t="s">
        <v>1698</v>
      </c>
      <c r="BD52" s="1429" t="s">
        <v>1698</v>
      </c>
      <c r="BE52" s="1429" t="s">
        <v>1698</v>
      </c>
      <c r="BF52" s="1429" t="s">
        <v>1698</v>
      </c>
      <c r="BG52" s="1429" t="s">
        <v>1698</v>
      </c>
      <c r="BH52" s="1429" t="s">
        <v>1698</v>
      </c>
      <c r="BI52" s="1429" t="s">
        <v>1698</v>
      </c>
      <c r="BJ52" s="1429" t="s">
        <v>1698</v>
      </c>
      <c r="BK52" s="1429" t="s">
        <v>1698</v>
      </c>
      <c r="BL52" s="1429" t="s">
        <v>1698</v>
      </c>
    </row>
    <row r="53" spans="1:64" ht="45">
      <c r="A53" s="69"/>
      <c r="B53"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3" s="1510" t="s">
        <v>1832</v>
      </c>
      <c r="D53" s="1512" t="s">
        <v>1831</v>
      </c>
      <c r="E53" s="1428" t="s">
        <v>777</v>
      </c>
      <c r="F53" s="1539" t="str">
        <f>VLOOKUP(TBL4_OptApp[[#This Row],[Option type
Defined List]],'Option Typs_Grps'!B$2:C$47, 2, FALSE)</f>
        <v>Customer Options</v>
      </c>
      <c r="G53" s="1509" t="s">
        <v>779</v>
      </c>
      <c r="H53" s="1429" t="s">
        <v>767</v>
      </c>
      <c r="I53" s="1429" t="s">
        <v>1695</v>
      </c>
      <c r="J53" s="72"/>
      <c r="K53" s="1429"/>
      <c r="L53" s="1429" t="s">
        <v>1695</v>
      </c>
      <c r="M53" s="1429" t="s">
        <v>1695</v>
      </c>
      <c r="N53" s="1429" t="s">
        <v>1695</v>
      </c>
      <c r="O53" s="1429" t="s">
        <v>1695</v>
      </c>
      <c r="P53" s="1429" t="s">
        <v>1695</v>
      </c>
      <c r="Q53" s="1429" t="s">
        <v>1695</v>
      </c>
      <c r="R53" s="1431" t="s">
        <v>1856</v>
      </c>
      <c r="S53" s="1439" t="s">
        <v>761</v>
      </c>
      <c r="T53" s="1439" t="s">
        <v>761</v>
      </c>
      <c r="U53" s="1439">
        <v>0.1</v>
      </c>
      <c r="V53" s="1429">
        <v>0</v>
      </c>
      <c r="W53" s="1439" t="s">
        <v>1698</v>
      </c>
      <c r="X53" s="1252">
        <v>0</v>
      </c>
      <c r="Y53" s="1508"/>
      <c r="Z53" s="1431"/>
      <c r="AA53" s="1508">
        <v>0.1</v>
      </c>
      <c r="AB53" s="1508">
        <v>0.1</v>
      </c>
      <c r="AC53" s="1252" t="s">
        <v>1698</v>
      </c>
      <c r="AD53" s="1252">
        <v>-11.67</v>
      </c>
      <c r="AE53" s="1252">
        <v>-11.67</v>
      </c>
      <c r="AF53" s="1252" t="s">
        <v>1698</v>
      </c>
      <c r="AG53" s="1252">
        <v>0.75</v>
      </c>
      <c r="AH53" s="1439">
        <v>0.75</v>
      </c>
      <c r="AI53" s="1429" t="s">
        <v>1698</v>
      </c>
      <c r="AJ53" s="1429" t="s">
        <v>1698</v>
      </c>
      <c r="AK53" s="1429" t="s">
        <v>1698</v>
      </c>
      <c r="AL53" s="1429" t="s">
        <v>1698</v>
      </c>
      <c r="AM53" s="1429" t="s">
        <v>1698</v>
      </c>
      <c r="AN53" s="1429" t="s">
        <v>1698</v>
      </c>
      <c r="AO53" s="1429" t="s">
        <v>1698</v>
      </c>
      <c r="AP53" s="1429" t="s">
        <v>1698</v>
      </c>
      <c r="AQ53" s="1429" t="s">
        <v>1698</v>
      </c>
      <c r="AR53" s="1429" t="s">
        <v>1698</v>
      </c>
      <c r="AS53" s="1429" t="s">
        <v>1698</v>
      </c>
      <c r="AT53" s="1429" t="s">
        <v>1698</v>
      </c>
      <c r="AU53" s="1429" t="s">
        <v>1698</v>
      </c>
      <c r="AV53" s="1429" t="s">
        <v>1698</v>
      </c>
      <c r="AW53" s="1429" t="s">
        <v>1698</v>
      </c>
      <c r="AX53" s="1429" t="s">
        <v>1698</v>
      </c>
      <c r="AY53" s="1429" t="s">
        <v>1698</v>
      </c>
      <c r="AZ53" s="1429" t="s">
        <v>1698</v>
      </c>
      <c r="BA53" s="1429" t="s">
        <v>1698</v>
      </c>
      <c r="BB53" s="1429" t="s">
        <v>1698</v>
      </c>
      <c r="BC53" s="1429" t="s">
        <v>1698</v>
      </c>
      <c r="BD53" s="1429" t="s">
        <v>1698</v>
      </c>
      <c r="BE53" s="1429" t="s">
        <v>1698</v>
      </c>
      <c r="BF53" s="1429" t="s">
        <v>1698</v>
      </c>
      <c r="BG53" s="1429" t="s">
        <v>1698</v>
      </c>
      <c r="BH53" s="1429" t="s">
        <v>1698</v>
      </c>
      <c r="BI53" s="1429" t="s">
        <v>1698</v>
      </c>
      <c r="BJ53" s="1429" t="s">
        <v>1698</v>
      </c>
      <c r="BK53" s="1429" t="s">
        <v>1698</v>
      </c>
      <c r="BL53" s="1429" t="s">
        <v>1698</v>
      </c>
    </row>
    <row r="54" spans="1:64" ht="42.75">
      <c r="A54" s="69"/>
      <c r="B54"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54" s="1433" t="s">
        <v>1667</v>
      </c>
      <c r="D54" s="1434" t="s">
        <v>1668</v>
      </c>
      <c r="E54" s="1245" t="s">
        <v>1284</v>
      </c>
      <c r="F54" s="1248" t="str">
        <f>VLOOKUP(TBL4_OptApp[[#This Row],[Option type
Defined List]],'Option Typs_Grps'!B$2:C$47, 2, FALSE)</f>
        <v>Customer Options</v>
      </c>
      <c r="G54" s="73" t="s">
        <v>779</v>
      </c>
      <c r="H54" s="1429" t="s">
        <v>765</v>
      </c>
      <c r="I54" s="1245" t="s">
        <v>1695</v>
      </c>
      <c r="J54" s="1245"/>
      <c r="K54" s="1245"/>
      <c r="L54" s="1245" t="s">
        <v>1696</v>
      </c>
      <c r="M54" s="1430" t="s">
        <v>1696</v>
      </c>
      <c r="N54" s="1430" t="s">
        <v>1696</v>
      </c>
      <c r="O54" s="1430" t="s">
        <v>1696</v>
      </c>
      <c r="P54" s="1430" t="s">
        <v>1696</v>
      </c>
      <c r="Q54" s="1430" t="s">
        <v>1696</v>
      </c>
      <c r="R54" s="72" t="s">
        <v>761</v>
      </c>
      <c r="S54" s="1439" t="s">
        <v>761</v>
      </c>
      <c r="T54" s="1439" t="s">
        <v>761</v>
      </c>
      <c r="U54" s="1429">
        <v>1.5</v>
      </c>
      <c r="V54" s="1429">
        <v>0</v>
      </c>
      <c r="W54" s="1439">
        <v>2025</v>
      </c>
      <c r="X54" s="1252">
        <v>0</v>
      </c>
      <c r="Y54" s="1245">
        <v>0.80800000000000005</v>
      </c>
      <c r="Z54" s="1245">
        <v>0.80800000000000005</v>
      </c>
      <c r="AA54" s="1429">
        <v>1.5</v>
      </c>
      <c r="AB54" s="1429">
        <v>1.5</v>
      </c>
      <c r="AC54" s="1245" t="s">
        <v>1698</v>
      </c>
      <c r="AD54" s="1245">
        <v>-175.07</v>
      </c>
      <c r="AE54" s="1245">
        <v>-122.55</v>
      </c>
      <c r="AF54" s="1252" t="s">
        <v>1698</v>
      </c>
      <c r="AG54" s="1245">
        <v>0.54</v>
      </c>
      <c r="AH54" s="1252">
        <v>8.08</v>
      </c>
      <c r="AI54" s="1429" t="s">
        <v>1698</v>
      </c>
      <c r="AJ54" s="1429" t="s">
        <v>1698</v>
      </c>
      <c r="AK54" s="1429" t="s">
        <v>1698</v>
      </c>
      <c r="AL54" s="1429" t="s">
        <v>1698</v>
      </c>
      <c r="AM54" s="1429" t="s">
        <v>1698</v>
      </c>
      <c r="AN54" s="1429" t="s">
        <v>1698</v>
      </c>
      <c r="AO54" s="1429" t="s">
        <v>1698</v>
      </c>
      <c r="AP54" s="1429" t="s">
        <v>1698</v>
      </c>
      <c r="AQ54" s="1429" t="s">
        <v>1698</v>
      </c>
      <c r="AR54" s="1429" t="s">
        <v>1698</v>
      </c>
      <c r="AS54" s="1429" t="s">
        <v>1698</v>
      </c>
      <c r="AT54" s="1429" t="s">
        <v>1698</v>
      </c>
      <c r="AU54" s="1429" t="s">
        <v>1698</v>
      </c>
      <c r="AV54" s="1429" t="s">
        <v>1698</v>
      </c>
      <c r="AW54" s="1429" t="s">
        <v>1698</v>
      </c>
      <c r="AX54" s="1429" t="s">
        <v>1698</v>
      </c>
      <c r="AY54" s="1429" t="s">
        <v>1698</v>
      </c>
      <c r="AZ54" s="1429" t="s">
        <v>1698</v>
      </c>
      <c r="BA54" s="1429" t="s">
        <v>1698</v>
      </c>
      <c r="BB54" s="1429" t="s">
        <v>1698</v>
      </c>
      <c r="BC54" s="1429" t="s">
        <v>1698</v>
      </c>
      <c r="BD54" s="1429" t="s">
        <v>1698</v>
      </c>
      <c r="BE54" s="1429" t="s">
        <v>1698</v>
      </c>
      <c r="BF54" s="1429" t="s">
        <v>1698</v>
      </c>
      <c r="BG54" s="1429" t="s">
        <v>1698</v>
      </c>
      <c r="BH54" s="1429" t="s">
        <v>1698</v>
      </c>
      <c r="BI54" s="1429" t="s">
        <v>1698</v>
      </c>
      <c r="BJ54" s="1429" t="s">
        <v>1698</v>
      </c>
      <c r="BK54" s="1429" t="s">
        <v>1698</v>
      </c>
      <c r="BL54" s="1429" t="s">
        <v>1698</v>
      </c>
    </row>
    <row r="55" spans="1:64" ht="30">
      <c r="A55" s="69"/>
      <c r="B55"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55" s="1436" t="s">
        <v>1669</v>
      </c>
      <c r="D55" s="1437" t="s">
        <v>1670</v>
      </c>
      <c r="E55" s="1245" t="s">
        <v>1284</v>
      </c>
      <c r="F55" s="1248" t="str">
        <f>VLOOKUP(TBL4_OptApp[[#This Row],[Option type
Defined List]],'Option Typs_Grps'!B$2:C$47, 2, FALSE)</f>
        <v>Customer Options</v>
      </c>
      <c r="G55" s="73" t="s">
        <v>779</v>
      </c>
      <c r="H55" s="1429" t="s">
        <v>765</v>
      </c>
      <c r="I55" s="1245" t="s">
        <v>1695</v>
      </c>
      <c r="J55" s="1245"/>
      <c r="K55" s="1245"/>
      <c r="L55" s="1245" t="s">
        <v>1696</v>
      </c>
      <c r="M55" s="1430" t="s">
        <v>1696</v>
      </c>
      <c r="N55" s="1430" t="s">
        <v>1696</v>
      </c>
      <c r="O55" s="1430" t="s">
        <v>1696</v>
      </c>
      <c r="P55" s="1430" t="s">
        <v>1696</v>
      </c>
      <c r="Q55" s="1430" t="s">
        <v>1696</v>
      </c>
      <c r="R55" s="72" t="s">
        <v>761</v>
      </c>
      <c r="S55" s="1439" t="s">
        <v>761</v>
      </c>
      <c r="T55" s="1439" t="s">
        <v>761</v>
      </c>
      <c r="U55" s="1429">
        <v>0.71</v>
      </c>
      <c r="V55" s="1429">
        <v>0</v>
      </c>
      <c r="W55" s="1439">
        <v>2025</v>
      </c>
      <c r="X55" s="1252">
        <v>0</v>
      </c>
      <c r="Y55" s="1245">
        <v>0.65</v>
      </c>
      <c r="Z55" s="1245">
        <v>0.20499999999999999</v>
      </c>
      <c r="AA55" s="1429">
        <v>0.28000000000000003</v>
      </c>
      <c r="AB55" s="1429">
        <v>0.28000000000000003</v>
      </c>
      <c r="AC55" s="1245" t="s">
        <v>1698</v>
      </c>
      <c r="AD55" s="1245">
        <v>-82.87</v>
      </c>
      <c r="AE55" s="1245">
        <v>-57.77</v>
      </c>
      <c r="AF55" s="1252" t="s">
        <v>1698</v>
      </c>
      <c r="AG55" s="1245">
        <v>0.46</v>
      </c>
      <c r="AH55" s="1252">
        <v>3.25</v>
      </c>
      <c r="AI55" s="1429" t="s">
        <v>1698</v>
      </c>
      <c r="AJ55" s="1429" t="s">
        <v>1698</v>
      </c>
      <c r="AK55" s="1429" t="s">
        <v>1698</v>
      </c>
      <c r="AL55" s="1429" t="s">
        <v>1698</v>
      </c>
      <c r="AM55" s="1429" t="s">
        <v>1698</v>
      </c>
      <c r="AN55" s="1429" t="s">
        <v>1698</v>
      </c>
      <c r="AO55" s="1429" t="s">
        <v>1698</v>
      </c>
      <c r="AP55" s="1429" t="s">
        <v>1698</v>
      </c>
      <c r="AQ55" s="1429" t="s">
        <v>1698</v>
      </c>
      <c r="AR55" s="1429" t="s">
        <v>1698</v>
      </c>
      <c r="AS55" s="1429" t="s">
        <v>1698</v>
      </c>
      <c r="AT55" s="1429" t="s">
        <v>1698</v>
      </c>
      <c r="AU55" s="1429" t="s">
        <v>1698</v>
      </c>
      <c r="AV55" s="1429" t="s">
        <v>1698</v>
      </c>
      <c r="AW55" s="1429" t="s">
        <v>1698</v>
      </c>
      <c r="AX55" s="1429" t="s">
        <v>1698</v>
      </c>
      <c r="AY55" s="1429" t="s">
        <v>1698</v>
      </c>
      <c r="AZ55" s="1429" t="s">
        <v>1698</v>
      </c>
      <c r="BA55" s="1429" t="s">
        <v>1698</v>
      </c>
      <c r="BB55" s="1429" t="s">
        <v>1698</v>
      </c>
      <c r="BC55" s="1429" t="s">
        <v>1698</v>
      </c>
      <c r="BD55" s="1429" t="s">
        <v>1698</v>
      </c>
      <c r="BE55" s="1429" t="s">
        <v>1698</v>
      </c>
      <c r="BF55" s="1429" t="s">
        <v>1698</v>
      </c>
      <c r="BG55" s="1429" t="s">
        <v>1698</v>
      </c>
      <c r="BH55" s="1429" t="s">
        <v>1698</v>
      </c>
      <c r="BI55" s="1429" t="s">
        <v>1698</v>
      </c>
      <c r="BJ55" s="1429" t="s">
        <v>1698</v>
      </c>
      <c r="BK55" s="1429" t="s">
        <v>1698</v>
      </c>
      <c r="BL55" s="1429" t="s">
        <v>1698</v>
      </c>
    </row>
    <row r="56" spans="1:64" ht="30">
      <c r="A56" s="69"/>
      <c r="B56"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56" s="1433" t="s">
        <v>1671</v>
      </c>
      <c r="D56" s="1434" t="s">
        <v>1672</v>
      </c>
      <c r="E56" s="1245" t="s">
        <v>780</v>
      </c>
      <c r="F56" s="1248" t="str">
        <f>VLOOKUP(TBL4_OptApp[[#This Row],[Option type
Defined List]],'Option Typs_Grps'!B$2:C$47, 2, FALSE)</f>
        <v>Customer Options</v>
      </c>
      <c r="G56" s="73" t="s">
        <v>779</v>
      </c>
      <c r="H56" s="1429" t="s">
        <v>765</v>
      </c>
      <c r="I56" s="1245" t="s">
        <v>1695</v>
      </c>
      <c r="J56" s="1245"/>
      <c r="K56" s="1429"/>
      <c r="L56" s="1245" t="s">
        <v>1696</v>
      </c>
      <c r="M56" s="1430" t="s">
        <v>1696</v>
      </c>
      <c r="N56" s="1430" t="s">
        <v>1696</v>
      </c>
      <c r="O56" s="1430" t="s">
        <v>1696</v>
      </c>
      <c r="P56" s="1430" t="s">
        <v>1696</v>
      </c>
      <c r="Q56" s="1430" t="s">
        <v>1696</v>
      </c>
      <c r="R56" s="72" t="s">
        <v>761</v>
      </c>
      <c r="S56" s="1439" t="s">
        <v>761</v>
      </c>
      <c r="T56" s="1439" t="s">
        <v>761</v>
      </c>
      <c r="U56" s="1429">
        <v>1.32</v>
      </c>
      <c r="V56" s="1429">
        <v>0</v>
      </c>
      <c r="W56" s="1439">
        <v>2035</v>
      </c>
      <c r="X56" s="1252">
        <v>0</v>
      </c>
      <c r="Y56" s="1245">
        <v>0.29399999999999998</v>
      </c>
      <c r="Z56" s="1245">
        <v>0.29399999999999998</v>
      </c>
      <c r="AA56" s="1429">
        <v>4.42</v>
      </c>
      <c r="AB56" s="1429">
        <v>4.42</v>
      </c>
      <c r="AC56" s="1245" t="s">
        <v>1698</v>
      </c>
      <c r="AD56" s="1245">
        <v>-154.07</v>
      </c>
      <c r="AE56" s="1245">
        <v>-154.07</v>
      </c>
      <c r="AF56" s="1252" t="s">
        <v>1698</v>
      </c>
      <c r="AG56" s="1245">
        <v>8.1000000000000003E-2</v>
      </c>
      <c r="AH56" s="1252">
        <v>1.07</v>
      </c>
      <c r="AI56" s="1429" t="s">
        <v>1698</v>
      </c>
      <c r="AJ56" s="1429" t="s">
        <v>1698</v>
      </c>
      <c r="AK56" s="1429" t="s">
        <v>1698</v>
      </c>
      <c r="AL56" s="1429" t="s">
        <v>1698</v>
      </c>
      <c r="AM56" s="1429" t="s">
        <v>1698</v>
      </c>
      <c r="AN56" s="1429" t="s">
        <v>1698</v>
      </c>
      <c r="AO56" s="1429" t="s">
        <v>1698</v>
      </c>
      <c r="AP56" s="1429" t="s">
        <v>1698</v>
      </c>
      <c r="AQ56" s="1429" t="s">
        <v>1698</v>
      </c>
      <c r="AR56" s="1429" t="s">
        <v>1698</v>
      </c>
      <c r="AS56" s="1429" t="s">
        <v>1698</v>
      </c>
      <c r="AT56" s="1429" t="s">
        <v>1698</v>
      </c>
      <c r="AU56" s="1429" t="s">
        <v>1698</v>
      </c>
      <c r="AV56" s="1429" t="s">
        <v>1698</v>
      </c>
      <c r="AW56" s="1429" t="s">
        <v>1698</v>
      </c>
      <c r="AX56" s="1429" t="s">
        <v>1698</v>
      </c>
      <c r="AY56" s="1429" t="s">
        <v>1698</v>
      </c>
      <c r="AZ56" s="1429" t="s">
        <v>1698</v>
      </c>
      <c r="BA56" s="1429" t="s">
        <v>1698</v>
      </c>
      <c r="BB56" s="1429" t="s">
        <v>1698</v>
      </c>
      <c r="BC56" s="1429" t="s">
        <v>1698</v>
      </c>
      <c r="BD56" s="1429" t="s">
        <v>1698</v>
      </c>
      <c r="BE56" s="1429" t="s">
        <v>1698</v>
      </c>
      <c r="BF56" s="1429" t="s">
        <v>1698</v>
      </c>
      <c r="BG56" s="1429" t="s">
        <v>1698</v>
      </c>
      <c r="BH56" s="1429" t="s">
        <v>1698</v>
      </c>
      <c r="BI56" s="1429" t="s">
        <v>1698</v>
      </c>
      <c r="BJ56" s="1429" t="s">
        <v>1698</v>
      </c>
      <c r="BK56" s="1429" t="s">
        <v>1698</v>
      </c>
      <c r="BL56" s="1429" t="s">
        <v>1698</v>
      </c>
    </row>
    <row r="57" spans="1:64" ht="30">
      <c r="A57" s="69"/>
      <c r="B57"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51dP</v>
      </c>
      <c r="C57" s="1436" t="s">
        <v>1673</v>
      </c>
      <c r="D57" s="1437" t="s">
        <v>1674</v>
      </c>
      <c r="E57" s="1247" t="s">
        <v>1284</v>
      </c>
      <c r="F57" s="1248" t="str">
        <f>VLOOKUP(TBL4_OptApp[[#This Row],[Option type
Defined List]],'Option Typs_Grps'!B$2:C$47, 2, FALSE)</f>
        <v>Customer Options</v>
      </c>
      <c r="G57" s="73" t="s">
        <v>779</v>
      </c>
      <c r="H57" s="1429" t="s">
        <v>765</v>
      </c>
      <c r="I57" s="1245" t="s">
        <v>1695</v>
      </c>
      <c r="J57" s="1245"/>
      <c r="K57" s="1245"/>
      <c r="L57" s="1245" t="s">
        <v>1695</v>
      </c>
      <c r="M57" s="1245" t="s">
        <v>1695</v>
      </c>
      <c r="N57" s="1245" t="s">
        <v>1695</v>
      </c>
      <c r="O57" s="1245" t="s">
        <v>1695</v>
      </c>
      <c r="P57" s="1245" t="s">
        <v>1695</v>
      </c>
      <c r="Q57" s="1430" t="s">
        <v>1695</v>
      </c>
      <c r="R57" s="72" t="s">
        <v>1870</v>
      </c>
      <c r="S57" s="1439" t="s">
        <v>761</v>
      </c>
      <c r="T57" s="1439" t="s">
        <v>761</v>
      </c>
      <c r="U57" s="1439">
        <v>0.37</v>
      </c>
      <c r="V57" s="1429">
        <v>0</v>
      </c>
      <c r="W57" s="1439" t="s">
        <v>1698</v>
      </c>
      <c r="X57" s="1252">
        <v>0</v>
      </c>
      <c r="Y57" s="1245">
        <v>0.84599999999999997</v>
      </c>
      <c r="Z57" s="1245">
        <v>0.84599999999999997</v>
      </c>
      <c r="AA57" s="1245">
        <v>0.37</v>
      </c>
      <c r="AB57" s="1245">
        <v>0.37</v>
      </c>
      <c r="AC57" s="1252" t="s">
        <v>1698</v>
      </c>
      <c r="AD57" s="1252">
        <v>-43.18</v>
      </c>
      <c r="AE57" s="1252">
        <v>-36.18</v>
      </c>
      <c r="AF57" s="1252" t="s">
        <v>1698</v>
      </c>
      <c r="AG57" s="1252">
        <v>1.1399999999999999</v>
      </c>
      <c r="AH57" s="1439">
        <v>4.2300000000000004</v>
      </c>
      <c r="AI57" s="1429" t="s">
        <v>1698</v>
      </c>
      <c r="AJ57" s="1429" t="s">
        <v>1698</v>
      </c>
      <c r="AK57" s="1429" t="s">
        <v>1698</v>
      </c>
      <c r="AL57" s="1429" t="s">
        <v>1698</v>
      </c>
      <c r="AM57" s="1429" t="s">
        <v>1698</v>
      </c>
      <c r="AN57" s="1429" t="s">
        <v>1698</v>
      </c>
      <c r="AO57" s="1429" t="s">
        <v>1698</v>
      </c>
      <c r="AP57" s="1429" t="s">
        <v>1698</v>
      </c>
      <c r="AQ57" s="1429" t="s">
        <v>1698</v>
      </c>
      <c r="AR57" s="1429" t="s">
        <v>1698</v>
      </c>
      <c r="AS57" s="1429" t="s">
        <v>1698</v>
      </c>
      <c r="AT57" s="1429" t="s">
        <v>1698</v>
      </c>
      <c r="AU57" s="1429" t="s">
        <v>1698</v>
      </c>
      <c r="AV57" s="1429" t="s">
        <v>1698</v>
      </c>
      <c r="AW57" s="1429" t="s">
        <v>1698</v>
      </c>
      <c r="AX57" s="1429" t="s">
        <v>1698</v>
      </c>
      <c r="AY57" s="1429" t="s">
        <v>1698</v>
      </c>
      <c r="AZ57" s="1429" t="s">
        <v>1698</v>
      </c>
      <c r="BA57" s="1429" t="s">
        <v>1698</v>
      </c>
      <c r="BB57" s="1429" t="s">
        <v>1698</v>
      </c>
      <c r="BC57" s="1429" t="s">
        <v>1698</v>
      </c>
      <c r="BD57" s="1429" t="s">
        <v>1698</v>
      </c>
      <c r="BE57" s="1429" t="s">
        <v>1698</v>
      </c>
      <c r="BF57" s="1429" t="s">
        <v>1698</v>
      </c>
      <c r="BG57" s="1429" t="s">
        <v>1698</v>
      </c>
      <c r="BH57" s="1429" t="s">
        <v>1698</v>
      </c>
      <c r="BI57" s="1429" t="s">
        <v>1698</v>
      </c>
      <c r="BJ57" s="1429" t="s">
        <v>1698</v>
      </c>
      <c r="BK57" s="1429" t="s">
        <v>1698</v>
      </c>
      <c r="BL57" s="1429" t="s">
        <v>1698</v>
      </c>
    </row>
    <row r="58" spans="1:64" ht="30">
      <c r="A58" s="69"/>
      <c r="B58"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8" s="1510" t="s">
        <v>1837</v>
      </c>
      <c r="D58" s="1437" t="s">
        <v>1836</v>
      </c>
      <c r="E58" s="1247" t="s">
        <v>1284</v>
      </c>
      <c r="F58" s="1539" t="str">
        <f>VLOOKUP(TBL4_OptApp[[#This Row],[Option type
Defined List]],'Option Typs_Grps'!B$2:C$47, 2, FALSE)</f>
        <v>Customer Options</v>
      </c>
      <c r="G58" s="1509" t="s">
        <v>779</v>
      </c>
      <c r="H58" s="1429" t="s">
        <v>767</v>
      </c>
      <c r="I58" s="1429" t="s">
        <v>1695</v>
      </c>
      <c r="J58" s="72"/>
      <c r="K58" s="1429"/>
      <c r="L58" s="1429" t="s">
        <v>1695</v>
      </c>
      <c r="M58" s="1429" t="s">
        <v>1695</v>
      </c>
      <c r="N58" s="1429" t="s">
        <v>1695</v>
      </c>
      <c r="O58" s="1429" t="s">
        <v>1695</v>
      </c>
      <c r="P58" s="1429" t="s">
        <v>1695</v>
      </c>
      <c r="Q58" s="1429" t="s">
        <v>1695</v>
      </c>
      <c r="R58" s="1431" t="s">
        <v>1858</v>
      </c>
      <c r="S58" s="1439" t="s">
        <v>761</v>
      </c>
      <c r="T58" s="1439" t="s">
        <v>761</v>
      </c>
      <c r="U58" s="1439">
        <v>0.37</v>
      </c>
      <c r="V58" s="1429">
        <v>0</v>
      </c>
      <c r="W58" s="1439" t="s">
        <v>1698</v>
      </c>
      <c r="X58" s="1252">
        <v>0</v>
      </c>
      <c r="Y58" s="1508">
        <v>0.67600000000000005</v>
      </c>
      <c r="Z58" s="1508">
        <v>0.67600000000000005</v>
      </c>
      <c r="AA58" s="1508">
        <v>0.37</v>
      </c>
      <c r="AB58" s="1508">
        <v>0.37</v>
      </c>
      <c r="AC58" s="1252" t="s">
        <v>1698</v>
      </c>
      <c r="AD58" s="1252">
        <v>-43.18</v>
      </c>
      <c r="AE58" s="1252">
        <v>-36.18</v>
      </c>
      <c r="AF58" s="1252" t="s">
        <v>1698</v>
      </c>
      <c r="AG58" s="1548">
        <v>0.91</v>
      </c>
      <c r="AH58" s="1439">
        <v>3.38</v>
      </c>
      <c r="AI58" s="1429" t="s">
        <v>1698</v>
      </c>
      <c r="AJ58" s="1429" t="s">
        <v>1698</v>
      </c>
      <c r="AK58" s="1429" t="s">
        <v>1698</v>
      </c>
      <c r="AL58" s="1429" t="s">
        <v>1698</v>
      </c>
      <c r="AM58" s="1429" t="s">
        <v>1698</v>
      </c>
      <c r="AN58" s="1429" t="s">
        <v>1698</v>
      </c>
      <c r="AO58" s="1429" t="s">
        <v>1698</v>
      </c>
      <c r="AP58" s="1429" t="s">
        <v>1698</v>
      </c>
      <c r="AQ58" s="1429" t="s">
        <v>1698</v>
      </c>
      <c r="AR58" s="1429" t="s">
        <v>1698</v>
      </c>
      <c r="AS58" s="1429" t="s">
        <v>1698</v>
      </c>
      <c r="AT58" s="1429" t="s">
        <v>1698</v>
      </c>
      <c r="AU58" s="1429" t="s">
        <v>1698</v>
      </c>
      <c r="AV58" s="1429" t="s">
        <v>1698</v>
      </c>
      <c r="AW58" s="1429" t="s">
        <v>1698</v>
      </c>
      <c r="AX58" s="1429" t="s">
        <v>1698</v>
      </c>
      <c r="AY58" s="1429" t="s">
        <v>1698</v>
      </c>
      <c r="AZ58" s="1429" t="s">
        <v>1698</v>
      </c>
      <c r="BA58" s="1429" t="s">
        <v>1698</v>
      </c>
      <c r="BB58" s="1429" t="s">
        <v>1698</v>
      </c>
      <c r="BC58" s="1429" t="s">
        <v>1698</v>
      </c>
      <c r="BD58" s="1429" t="s">
        <v>1698</v>
      </c>
      <c r="BE58" s="1429" t="s">
        <v>1698</v>
      </c>
      <c r="BF58" s="1429" t="s">
        <v>1698</v>
      </c>
      <c r="BG58" s="1429" t="s">
        <v>1698</v>
      </c>
      <c r="BH58" s="1429" t="s">
        <v>1698</v>
      </c>
      <c r="BI58" s="1429" t="s">
        <v>1698</v>
      </c>
      <c r="BJ58" s="1429" t="s">
        <v>1698</v>
      </c>
      <c r="BK58" s="1429" t="s">
        <v>1698</v>
      </c>
      <c r="BL58" s="1429" t="s">
        <v>1698</v>
      </c>
    </row>
    <row r="59" spans="1:64" ht="45">
      <c r="A59" s="69"/>
      <c r="B59"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59" s="1433" t="s">
        <v>1675</v>
      </c>
      <c r="D59" s="1434" t="s">
        <v>1676</v>
      </c>
      <c r="E59" s="1428" t="s">
        <v>777</v>
      </c>
      <c r="F59" s="1248" t="str">
        <f>VLOOKUP(TBL4_OptApp[[#This Row],[Option type
Defined List]],'Option Typs_Grps'!B$2:C$47, 2, FALSE)</f>
        <v>Customer Options</v>
      </c>
      <c r="G59" s="73" t="s">
        <v>779</v>
      </c>
      <c r="H59" s="1429" t="s">
        <v>767</v>
      </c>
      <c r="I59" s="1245" t="s">
        <v>1695</v>
      </c>
      <c r="J59" s="1245"/>
      <c r="K59" s="1245"/>
      <c r="L59" s="1245" t="s">
        <v>1695</v>
      </c>
      <c r="M59" s="1245" t="s">
        <v>1695</v>
      </c>
      <c r="N59" s="1245" t="s">
        <v>1695</v>
      </c>
      <c r="O59" s="1245" t="s">
        <v>1695</v>
      </c>
      <c r="P59" s="1245" t="s">
        <v>1695</v>
      </c>
      <c r="Q59" s="1430" t="s">
        <v>1695</v>
      </c>
      <c r="R59" s="1431" t="s">
        <v>1856</v>
      </c>
      <c r="S59" s="1439" t="s">
        <v>761</v>
      </c>
      <c r="T59" s="1439" t="s">
        <v>761</v>
      </c>
      <c r="U59" s="1439">
        <v>0.01</v>
      </c>
      <c r="V59" s="1429">
        <v>0</v>
      </c>
      <c r="W59" s="1439" t="s">
        <v>1698</v>
      </c>
      <c r="X59" s="1252">
        <v>0</v>
      </c>
      <c r="Y59" s="1245">
        <v>8.0000000000000002E-3</v>
      </c>
      <c r="Z59" s="1245">
        <v>8.0000000000000002E-3</v>
      </c>
      <c r="AA59" s="1439">
        <v>0.01</v>
      </c>
      <c r="AB59" s="1439">
        <v>0.01</v>
      </c>
      <c r="AC59" s="1252" t="s">
        <v>1698</v>
      </c>
      <c r="AD59" s="1252">
        <v>-1.17</v>
      </c>
      <c r="AE59" s="1252">
        <v>-1.17</v>
      </c>
      <c r="AF59" s="1252" t="s">
        <v>1698</v>
      </c>
      <c r="AG59" s="1252">
        <v>0.4</v>
      </c>
      <c r="AH59" s="1439">
        <v>0.04</v>
      </c>
      <c r="AI59" s="1429" t="s">
        <v>1698</v>
      </c>
      <c r="AJ59" s="1429" t="s">
        <v>1698</v>
      </c>
      <c r="AK59" s="1429" t="s">
        <v>1698</v>
      </c>
      <c r="AL59" s="1429" t="s">
        <v>1698</v>
      </c>
      <c r="AM59" s="1429" t="s">
        <v>1698</v>
      </c>
      <c r="AN59" s="1429" t="s">
        <v>1698</v>
      </c>
      <c r="AO59" s="1429" t="s">
        <v>1698</v>
      </c>
      <c r="AP59" s="1429" t="s">
        <v>1698</v>
      </c>
      <c r="AQ59" s="1429" t="s">
        <v>1698</v>
      </c>
      <c r="AR59" s="1429" t="s">
        <v>1698</v>
      </c>
      <c r="AS59" s="1429" t="s">
        <v>1698</v>
      </c>
      <c r="AT59" s="1429" t="s">
        <v>1698</v>
      </c>
      <c r="AU59" s="1429" t="s">
        <v>1698</v>
      </c>
      <c r="AV59" s="1429" t="s">
        <v>1698</v>
      </c>
      <c r="AW59" s="1429" t="s">
        <v>1698</v>
      </c>
      <c r="AX59" s="1429" t="s">
        <v>1698</v>
      </c>
      <c r="AY59" s="1429" t="s">
        <v>1698</v>
      </c>
      <c r="AZ59" s="1429" t="s">
        <v>1698</v>
      </c>
      <c r="BA59" s="1429" t="s">
        <v>1698</v>
      </c>
      <c r="BB59" s="1429" t="s">
        <v>1698</v>
      </c>
      <c r="BC59" s="1429" t="s">
        <v>1698</v>
      </c>
      <c r="BD59" s="1429" t="s">
        <v>1698</v>
      </c>
      <c r="BE59" s="1429" t="s">
        <v>1698</v>
      </c>
      <c r="BF59" s="1429" t="s">
        <v>1698</v>
      </c>
      <c r="BG59" s="1429" t="s">
        <v>1698</v>
      </c>
      <c r="BH59" s="1429" t="s">
        <v>1698</v>
      </c>
      <c r="BI59" s="1429" t="s">
        <v>1698</v>
      </c>
      <c r="BJ59" s="1429" t="s">
        <v>1698</v>
      </c>
      <c r="BK59" s="1429" t="s">
        <v>1698</v>
      </c>
      <c r="BL59" s="1429" t="s">
        <v>1698</v>
      </c>
    </row>
    <row r="60" spans="1:64" ht="42.75">
      <c r="A60" s="69"/>
      <c r="B60" s="1513"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60" s="1510" t="s">
        <v>1838</v>
      </c>
      <c r="D60" s="1512" t="s">
        <v>1839</v>
      </c>
      <c r="E60" s="1428" t="s">
        <v>781</v>
      </c>
      <c r="F60" s="1539" t="str">
        <f>VLOOKUP(TBL4_OptApp[[#This Row],[Option type
Defined List]],'Option Typs_Grps'!B$2:C$47, 2, FALSE)</f>
        <v>Customer Options</v>
      </c>
      <c r="G60" s="1509" t="s">
        <v>779</v>
      </c>
      <c r="H60" s="1429" t="s">
        <v>767</v>
      </c>
      <c r="I60" s="1429" t="s">
        <v>1695</v>
      </c>
      <c r="J60" s="72"/>
      <c r="K60" s="1429"/>
      <c r="L60" s="1429" t="s">
        <v>1695</v>
      </c>
      <c r="M60" s="1429" t="s">
        <v>1695</v>
      </c>
      <c r="N60" s="1429" t="s">
        <v>1695</v>
      </c>
      <c r="O60" s="1429" t="s">
        <v>1695</v>
      </c>
      <c r="P60" s="1429" t="s">
        <v>1695</v>
      </c>
      <c r="Q60" s="1429" t="s">
        <v>1695</v>
      </c>
      <c r="R60" s="1431" t="s">
        <v>1856</v>
      </c>
      <c r="S60" s="1439" t="s">
        <v>761</v>
      </c>
      <c r="T60" s="1439" t="s">
        <v>761</v>
      </c>
      <c r="U60" s="1439">
        <v>0.31</v>
      </c>
      <c r="V60" s="1429">
        <v>0</v>
      </c>
      <c r="W60" s="1439" t="s">
        <v>1698</v>
      </c>
      <c r="X60" s="1252">
        <v>0</v>
      </c>
      <c r="Y60" s="1508">
        <v>0.36599999999999999</v>
      </c>
      <c r="Z60" s="1508">
        <v>0.36599999999999999</v>
      </c>
      <c r="AA60" s="1439">
        <v>0.31</v>
      </c>
      <c r="AB60" s="1439">
        <v>0.31</v>
      </c>
      <c r="AC60" s="1252" t="s">
        <v>1698</v>
      </c>
      <c r="AD60" s="1252">
        <v>-36.18</v>
      </c>
      <c r="AE60" s="1252">
        <v>-36.18</v>
      </c>
      <c r="AF60" s="1252" t="s">
        <v>1698</v>
      </c>
      <c r="AG60" s="1548">
        <v>0.59</v>
      </c>
      <c r="AH60" s="1439">
        <v>1.83</v>
      </c>
      <c r="AI60" s="1429" t="s">
        <v>1698</v>
      </c>
      <c r="AJ60" s="1429" t="s">
        <v>1698</v>
      </c>
      <c r="AK60" s="1429" t="s">
        <v>1698</v>
      </c>
      <c r="AL60" s="1429" t="s">
        <v>1698</v>
      </c>
      <c r="AM60" s="1429" t="s">
        <v>1698</v>
      </c>
      <c r="AN60" s="1429" t="s">
        <v>1698</v>
      </c>
      <c r="AO60" s="1429" t="s">
        <v>1698</v>
      </c>
      <c r="AP60" s="1429" t="s">
        <v>1698</v>
      </c>
      <c r="AQ60" s="1429" t="s">
        <v>1698</v>
      </c>
      <c r="AR60" s="1429" t="s">
        <v>1698</v>
      </c>
      <c r="AS60" s="1429" t="s">
        <v>1698</v>
      </c>
      <c r="AT60" s="1429" t="s">
        <v>1698</v>
      </c>
      <c r="AU60" s="1429" t="s">
        <v>1698</v>
      </c>
      <c r="AV60" s="1429" t="s">
        <v>1698</v>
      </c>
      <c r="AW60" s="1429" t="s">
        <v>1698</v>
      </c>
      <c r="AX60" s="1429" t="s">
        <v>1698</v>
      </c>
      <c r="AY60" s="1429" t="s">
        <v>1698</v>
      </c>
      <c r="AZ60" s="1429" t="s">
        <v>1698</v>
      </c>
      <c r="BA60" s="1429" t="s">
        <v>1698</v>
      </c>
      <c r="BB60" s="1429" t="s">
        <v>1698</v>
      </c>
      <c r="BC60" s="1429" t="s">
        <v>1698</v>
      </c>
      <c r="BD60" s="1429" t="s">
        <v>1698</v>
      </c>
      <c r="BE60" s="1429" t="s">
        <v>1698</v>
      </c>
      <c r="BF60" s="1429" t="s">
        <v>1698</v>
      </c>
      <c r="BG60" s="1429" t="s">
        <v>1698</v>
      </c>
      <c r="BH60" s="1429" t="s">
        <v>1698</v>
      </c>
      <c r="BI60" s="1429" t="s">
        <v>1698</v>
      </c>
      <c r="BJ60" s="1429" t="s">
        <v>1698</v>
      </c>
      <c r="BK60" s="1429" t="s">
        <v>1698</v>
      </c>
      <c r="BL60" s="1429" t="s">
        <v>1698</v>
      </c>
    </row>
    <row r="61" spans="1:64" ht="42.75">
      <c r="B61"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51dF</v>
      </c>
      <c r="C61" s="1433" t="s">
        <v>1677</v>
      </c>
      <c r="D61" s="1434" t="s">
        <v>1678</v>
      </c>
      <c r="E61" s="1428" t="s">
        <v>781</v>
      </c>
      <c r="F61" s="1248" t="str">
        <f>VLOOKUP(TBL4_OptApp[[#This Row],[Option type
Defined List]],'Option Typs_Grps'!B$2:C$47, 2, FALSE)</f>
        <v>Customer Options</v>
      </c>
      <c r="G61" s="73" t="s">
        <v>779</v>
      </c>
      <c r="H61" s="1429" t="s">
        <v>767</v>
      </c>
      <c r="I61" s="1245" t="s">
        <v>1695</v>
      </c>
      <c r="J61" s="1245"/>
      <c r="K61" s="1245"/>
      <c r="L61" s="1245" t="s">
        <v>1695</v>
      </c>
      <c r="M61" s="1430" t="s">
        <v>1695</v>
      </c>
      <c r="N61" s="1430" t="s">
        <v>1695</v>
      </c>
      <c r="O61" s="1430" t="s">
        <v>1695</v>
      </c>
      <c r="P61" s="1430" t="s">
        <v>1695</v>
      </c>
      <c r="Q61" s="1430" t="s">
        <v>1695</v>
      </c>
      <c r="R61" s="1431" t="s">
        <v>1856</v>
      </c>
      <c r="S61" s="1439" t="s">
        <v>761</v>
      </c>
      <c r="T61" s="1439" t="s">
        <v>761</v>
      </c>
      <c r="U61" s="1439">
        <v>0.18</v>
      </c>
      <c r="V61" s="1429">
        <v>0</v>
      </c>
      <c r="W61" s="1439" t="s">
        <v>1698</v>
      </c>
      <c r="X61" s="1252">
        <v>0</v>
      </c>
      <c r="Y61" s="1245">
        <v>0.28999999999999998</v>
      </c>
      <c r="Z61" s="1245">
        <v>0.28999999999999998</v>
      </c>
      <c r="AA61" s="1439">
        <v>0.18</v>
      </c>
      <c r="AB61" s="1439">
        <v>0.18</v>
      </c>
      <c r="AC61" s="1252" t="s">
        <v>1698</v>
      </c>
      <c r="AD61" s="1252">
        <v>-21</v>
      </c>
      <c r="AE61" s="1252">
        <v>-17.510000000000002</v>
      </c>
      <c r="AF61" s="1252" t="s">
        <v>1698</v>
      </c>
      <c r="AG61" s="1252">
        <v>0.81</v>
      </c>
      <c r="AH61" s="1439">
        <v>1.45</v>
      </c>
      <c r="AI61" s="1429" t="s">
        <v>1698</v>
      </c>
      <c r="AJ61" s="1429" t="s">
        <v>1698</v>
      </c>
      <c r="AK61" s="1429" t="s">
        <v>1698</v>
      </c>
      <c r="AL61" s="1429" t="s">
        <v>1698</v>
      </c>
      <c r="AM61" s="1429" t="s">
        <v>1698</v>
      </c>
      <c r="AN61" s="1429" t="s">
        <v>1698</v>
      </c>
      <c r="AO61" s="1429" t="s">
        <v>1698</v>
      </c>
      <c r="AP61" s="1429" t="s">
        <v>1698</v>
      </c>
      <c r="AQ61" s="1429" t="s">
        <v>1698</v>
      </c>
      <c r="AR61" s="1429" t="s">
        <v>1698</v>
      </c>
      <c r="AS61" s="1429" t="s">
        <v>1698</v>
      </c>
      <c r="AT61" s="1429" t="s">
        <v>1698</v>
      </c>
      <c r="AU61" s="1429" t="s">
        <v>1698</v>
      </c>
      <c r="AV61" s="1429" t="s">
        <v>1698</v>
      </c>
      <c r="AW61" s="1429" t="s">
        <v>1698</v>
      </c>
      <c r="AX61" s="1429" t="s">
        <v>1698</v>
      </c>
      <c r="AY61" s="1429" t="s">
        <v>1698</v>
      </c>
      <c r="AZ61" s="1429" t="s">
        <v>1698</v>
      </c>
      <c r="BA61" s="1429" t="s">
        <v>1698</v>
      </c>
      <c r="BB61" s="1429" t="s">
        <v>1698</v>
      </c>
      <c r="BC61" s="1429" t="s">
        <v>1698</v>
      </c>
      <c r="BD61" s="1429" t="s">
        <v>1698</v>
      </c>
      <c r="BE61" s="1429" t="s">
        <v>1698</v>
      </c>
      <c r="BF61" s="1429" t="s">
        <v>1698</v>
      </c>
      <c r="BG61" s="1429" t="s">
        <v>1698</v>
      </c>
      <c r="BH61" s="1429" t="s">
        <v>1698</v>
      </c>
      <c r="BI61" s="1429" t="s">
        <v>1698</v>
      </c>
      <c r="BJ61" s="1429" t="s">
        <v>1698</v>
      </c>
      <c r="BK61" s="1429" t="s">
        <v>1698</v>
      </c>
      <c r="BL61" s="1429" t="s">
        <v>1698</v>
      </c>
    </row>
    <row r="62" spans="1:64" ht="30">
      <c r="B62"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2" s="1245" t="s">
        <v>1679</v>
      </c>
      <c r="D62" s="72" t="s">
        <v>1680</v>
      </c>
      <c r="E62" s="1249" t="s">
        <v>771</v>
      </c>
      <c r="F62" s="1248" t="str">
        <f>VLOOKUP(TBL4_OptApp[[#This Row],[Option type
Defined List]],'Option Typs_Grps'!B$2:C$47, 2, FALSE)</f>
        <v>Resource Options</v>
      </c>
      <c r="G62" s="73" t="s">
        <v>779</v>
      </c>
      <c r="H62" s="1429" t="s">
        <v>759</v>
      </c>
      <c r="I62" s="1429" t="s">
        <v>1695</v>
      </c>
      <c r="J62" s="1245"/>
      <c r="K62" s="1245"/>
      <c r="L62" s="1429" t="s">
        <v>1695</v>
      </c>
      <c r="M62" s="1430" t="s">
        <v>1695</v>
      </c>
      <c r="N62" s="1429" t="s">
        <v>1695</v>
      </c>
      <c r="O62" s="1429" t="s">
        <v>1695</v>
      </c>
      <c r="P62" s="1429" t="s">
        <v>1695</v>
      </c>
      <c r="Q62" s="1429" t="s">
        <v>1695</v>
      </c>
      <c r="R62" s="1429" t="s">
        <v>1697</v>
      </c>
      <c r="S62" s="1439" t="s">
        <v>761</v>
      </c>
      <c r="T62" s="1439" t="s">
        <v>761</v>
      </c>
      <c r="U62" s="1439">
        <v>8.9</v>
      </c>
      <c r="V62" s="1431"/>
      <c r="W62" s="1431"/>
      <c r="X62" s="1431"/>
      <c r="Y62" s="1431"/>
      <c r="Z62" s="1429"/>
      <c r="AA62" s="1431"/>
      <c r="AB62" s="1443"/>
      <c r="AC62" s="1431"/>
      <c r="AD62" s="1431"/>
      <c r="AE62" s="1431"/>
      <c r="AF62" s="74"/>
      <c r="AG62" s="1431"/>
      <c r="AH62" s="1431"/>
      <c r="AI62" s="1244"/>
      <c r="AJ62" s="1431"/>
      <c r="AK62" s="74"/>
      <c r="AL62" s="1431"/>
      <c r="AM62" s="74"/>
      <c r="AN62" s="1431"/>
      <c r="AO62" s="74"/>
      <c r="AP62" s="1431"/>
      <c r="AQ62" s="74"/>
      <c r="AR62" s="1431"/>
      <c r="AS62" s="74"/>
      <c r="AT62" s="1431"/>
      <c r="AU62" s="74"/>
      <c r="AV62" s="1440"/>
      <c r="AW62" s="1461"/>
      <c r="AX62" s="1461"/>
      <c r="AY62" s="1463"/>
      <c r="AZ62" s="1461"/>
      <c r="BA62" s="1461"/>
      <c r="BB62" s="1459"/>
      <c r="BC62" s="1459"/>
      <c r="BD62" s="1459"/>
      <c r="BE62" s="1459"/>
      <c r="BF62" s="1459"/>
      <c r="BG62" s="1459"/>
      <c r="BH62" s="1459"/>
      <c r="BI62" s="1459"/>
      <c r="BJ62" s="1459"/>
      <c r="BK62" s="1459"/>
      <c r="BL62" s="1459"/>
    </row>
    <row r="63" spans="1:64" ht="30">
      <c r="B63"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3" s="1" t="s">
        <v>1681</v>
      </c>
      <c r="D63" s="1245" t="s">
        <v>1682</v>
      </c>
      <c r="E63" s="1249" t="s">
        <v>771</v>
      </c>
      <c r="F63" s="1248" t="str">
        <f>VLOOKUP(TBL4_OptApp[[#This Row],[Option type
Defined List]],'Option Typs_Grps'!B$2:C$47, 2, FALSE)</f>
        <v>Resource Options</v>
      </c>
      <c r="G63" s="73" t="s">
        <v>779</v>
      </c>
      <c r="H63" s="1429" t="s">
        <v>759</v>
      </c>
      <c r="I63" s="1429" t="s">
        <v>1695</v>
      </c>
      <c r="J63" s="1245"/>
      <c r="K63" s="1245"/>
      <c r="L63" s="1429" t="s">
        <v>1695</v>
      </c>
      <c r="M63" s="1430" t="s">
        <v>1695</v>
      </c>
      <c r="N63" s="1429" t="s">
        <v>1695</v>
      </c>
      <c r="O63" s="1429" t="s">
        <v>1695</v>
      </c>
      <c r="P63" s="1429" t="s">
        <v>1695</v>
      </c>
      <c r="Q63" s="1429" t="s">
        <v>1695</v>
      </c>
      <c r="R63" s="1429" t="s">
        <v>1697</v>
      </c>
      <c r="S63" s="1439" t="s">
        <v>761</v>
      </c>
      <c r="T63" s="1439" t="s">
        <v>761</v>
      </c>
      <c r="U63" s="1439">
        <v>4.9000000000000004</v>
      </c>
      <c r="V63" s="1431"/>
      <c r="W63" s="1431"/>
      <c r="X63" s="1431"/>
      <c r="Y63" s="1431"/>
      <c r="Z63" s="1429"/>
      <c r="AA63" s="1431"/>
      <c r="AB63" s="1443"/>
      <c r="AC63" s="1431"/>
      <c r="AD63" s="1431"/>
      <c r="AE63" s="1431"/>
      <c r="AF63" s="74"/>
      <c r="AG63" s="1431"/>
      <c r="AH63" s="1431"/>
      <c r="AI63" s="1244"/>
      <c r="AJ63" s="1431"/>
      <c r="AK63" s="74"/>
      <c r="AL63" s="1431"/>
      <c r="AM63" s="74"/>
      <c r="AN63" s="1431"/>
      <c r="AO63" s="74"/>
      <c r="AP63" s="1431"/>
      <c r="AQ63" s="74"/>
      <c r="AR63" s="1431"/>
      <c r="AS63" s="74"/>
      <c r="AT63" s="1431"/>
      <c r="AU63" s="74"/>
      <c r="AV63" s="1440"/>
      <c r="AW63" s="1461"/>
      <c r="AX63" s="1461"/>
      <c r="AY63" s="1463"/>
      <c r="AZ63" s="1462"/>
      <c r="BA63" s="1462"/>
      <c r="BB63" s="1459"/>
      <c r="BC63" s="1459"/>
      <c r="BD63" s="1459"/>
      <c r="BE63" s="1459"/>
      <c r="BF63" s="1459"/>
      <c r="BG63" s="1459"/>
      <c r="BH63" s="1459"/>
      <c r="BI63" s="1459"/>
      <c r="BJ63" s="1459"/>
      <c r="BK63" s="1459"/>
      <c r="BL63" s="1459"/>
    </row>
    <row r="64" spans="1:64" ht="30">
      <c r="B64"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4" s="1438" t="s">
        <v>1683</v>
      </c>
      <c r="D64" s="1434" t="s">
        <v>1684</v>
      </c>
      <c r="E64" s="1249" t="s">
        <v>771</v>
      </c>
      <c r="F64" s="1248" t="str">
        <f>VLOOKUP(TBL4_OptApp[[#This Row],[Option type
Defined List]],'Option Typs_Grps'!B$2:C$47, 2, FALSE)</f>
        <v>Resource Options</v>
      </c>
      <c r="G64" s="73" t="s">
        <v>779</v>
      </c>
      <c r="H64" s="1429" t="s">
        <v>759</v>
      </c>
      <c r="I64" s="1429" t="s">
        <v>1695</v>
      </c>
      <c r="J64" s="1245"/>
      <c r="K64" s="1245"/>
      <c r="L64" s="1429" t="s">
        <v>1695</v>
      </c>
      <c r="M64" s="1430" t="s">
        <v>1695</v>
      </c>
      <c r="N64" s="1429" t="s">
        <v>1695</v>
      </c>
      <c r="O64" s="1429" t="s">
        <v>1695</v>
      </c>
      <c r="P64" s="1429" t="s">
        <v>1695</v>
      </c>
      <c r="Q64" s="1429" t="s">
        <v>1695</v>
      </c>
      <c r="R64" s="1429" t="s">
        <v>1697</v>
      </c>
      <c r="S64" s="1439" t="s">
        <v>761</v>
      </c>
      <c r="T64" s="1439" t="s">
        <v>761</v>
      </c>
      <c r="U64" s="1439">
        <v>4.9000000000000004</v>
      </c>
      <c r="V64" s="1431"/>
      <c r="W64" s="1431"/>
      <c r="X64" s="1431"/>
      <c r="Y64" s="1431"/>
      <c r="Z64" s="1429"/>
      <c r="AA64" s="1431"/>
      <c r="AB64" s="1443"/>
      <c r="AC64" s="1431"/>
      <c r="AD64" s="1431"/>
      <c r="AE64" s="1431"/>
      <c r="AF64" s="74"/>
      <c r="AG64" s="1431"/>
      <c r="AH64" s="1431"/>
      <c r="AI64" s="1244"/>
      <c r="AJ64" s="1431"/>
      <c r="AK64" s="74"/>
      <c r="AL64" s="1431"/>
      <c r="AM64" s="74"/>
      <c r="AN64" s="1431"/>
      <c r="AO64" s="74"/>
      <c r="AP64" s="1431"/>
      <c r="AQ64" s="74"/>
      <c r="AR64" s="1431"/>
      <c r="AS64" s="74"/>
      <c r="AT64" s="1431"/>
      <c r="AU64" s="74"/>
      <c r="AV64" s="1440"/>
      <c r="AW64" s="1461"/>
      <c r="AX64" s="1461"/>
      <c r="AY64" s="1463"/>
      <c r="AZ64" s="1462"/>
      <c r="BA64" s="1462"/>
      <c r="BB64" s="1459"/>
      <c r="BC64" s="1459"/>
      <c r="BD64" s="1459"/>
      <c r="BE64" s="1459"/>
      <c r="BF64" s="1459"/>
      <c r="BG64" s="1459"/>
      <c r="BH64" s="1459"/>
      <c r="BI64" s="1459"/>
      <c r="BJ64" s="1459"/>
      <c r="BK64" s="1459"/>
      <c r="BL64" s="1459"/>
    </row>
    <row r="65" spans="2:64" ht="30">
      <c r="B65"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5" s="1438" t="s">
        <v>1685</v>
      </c>
      <c r="D65" s="1434" t="s">
        <v>1686</v>
      </c>
      <c r="E65" s="1247" t="s">
        <v>769</v>
      </c>
      <c r="F65" s="1248" t="str">
        <f>VLOOKUP(TBL4_OptApp[[#This Row],[Option type
Defined List]],'Option Typs_Grps'!B$2:C$47, 2, FALSE)</f>
        <v>Resource Options</v>
      </c>
      <c r="G65" s="73" t="s">
        <v>779</v>
      </c>
      <c r="H65" s="72" t="s">
        <v>759</v>
      </c>
      <c r="I65" s="1429" t="s">
        <v>1695</v>
      </c>
      <c r="J65" s="1245"/>
      <c r="K65" s="1245"/>
      <c r="L65" s="1429" t="s">
        <v>1695</v>
      </c>
      <c r="M65" s="1430" t="s">
        <v>1695</v>
      </c>
      <c r="N65" s="1429" t="s">
        <v>1695</v>
      </c>
      <c r="O65" s="1429" t="s">
        <v>1695</v>
      </c>
      <c r="P65" s="1429" t="s">
        <v>1695</v>
      </c>
      <c r="Q65" s="1429" t="s">
        <v>1695</v>
      </c>
      <c r="R65" s="1429" t="s">
        <v>1697</v>
      </c>
      <c r="S65" s="1439" t="s">
        <v>761</v>
      </c>
      <c r="T65" s="1439" t="s">
        <v>761</v>
      </c>
      <c r="U65" s="1439">
        <v>4.9000000000000004</v>
      </c>
      <c r="V65" s="1244"/>
      <c r="W65" s="1244"/>
      <c r="X65" s="1244"/>
      <c r="Y65" s="1244"/>
      <c r="Z65" s="1429"/>
      <c r="AA65" s="1244"/>
      <c r="AB65" s="1244"/>
      <c r="AC65" s="1244"/>
      <c r="AD65" s="1244"/>
      <c r="AE65" s="1244"/>
      <c r="AF65" s="1244"/>
      <c r="AG65" s="1244"/>
      <c r="AH65" s="1244"/>
      <c r="AI65" s="1245" t="s">
        <v>760</v>
      </c>
      <c r="AJ65" s="1244"/>
      <c r="AK65" s="1244"/>
      <c r="AL65" s="1244"/>
      <c r="AM65" s="1244"/>
      <c r="AN65" s="1244"/>
      <c r="AO65" s="1244"/>
      <c r="AP65" s="1244"/>
      <c r="AQ65" s="1244"/>
      <c r="AR65" s="1244"/>
      <c r="AS65" s="1244"/>
      <c r="AT65" s="1244"/>
      <c r="AU65" s="1244"/>
      <c r="AV65" s="1440"/>
      <c r="AW65" s="1461"/>
      <c r="AX65" s="1461"/>
      <c r="AY65" s="1463"/>
      <c r="AZ65" s="1462"/>
      <c r="BA65" s="1462"/>
      <c r="BB65" s="1459"/>
      <c r="BC65" s="1459"/>
      <c r="BD65" s="1459"/>
      <c r="BE65" s="1459"/>
      <c r="BF65" s="1459"/>
      <c r="BG65" s="1459"/>
      <c r="BH65" s="1459"/>
      <c r="BI65" s="1459"/>
      <c r="BJ65" s="1459"/>
      <c r="BK65" s="1459"/>
      <c r="BL65" s="1459"/>
    </row>
    <row r="66" spans="2:64" ht="30">
      <c r="B66"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6" s="1438" t="s">
        <v>1687</v>
      </c>
      <c r="D66" s="1434" t="s">
        <v>1688</v>
      </c>
      <c r="E66" s="1249" t="s">
        <v>771</v>
      </c>
      <c r="F66" s="1248" t="str">
        <f>VLOOKUP(TBL4_OptApp[[#This Row],[Option type
Defined List]],'Option Typs_Grps'!B$2:C$47, 2, FALSE)</f>
        <v>Resource Options</v>
      </c>
      <c r="G66" s="73" t="s">
        <v>779</v>
      </c>
      <c r="H66" s="1429" t="s">
        <v>759</v>
      </c>
      <c r="I66" s="1429" t="s">
        <v>1695</v>
      </c>
      <c r="J66" s="1245"/>
      <c r="K66" s="1245"/>
      <c r="L66" s="1429" t="s">
        <v>1695</v>
      </c>
      <c r="M66" s="1430" t="s">
        <v>1695</v>
      </c>
      <c r="N66" s="1429" t="s">
        <v>1695</v>
      </c>
      <c r="O66" s="1429" t="s">
        <v>1695</v>
      </c>
      <c r="P66" s="1429" t="s">
        <v>1695</v>
      </c>
      <c r="Q66" s="1429" t="s">
        <v>1695</v>
      </c>
      <c r="R66" s="1429" t="s">
        <v>1697</v>
      </c>
      <c r="S66" s="1439" t="s">
        <v>761</v>
      </c>
      <c r="T66" s="1439" t="s">
        <v>761</v>
      </c>
      <c r="U66" s="1439">
        <v>2</v>
      </c>
      <c r="V66" s="1431"/>
      <c r="W66" s="1431"/>
      <c r="X66" s="1431"/>
      <c r="Y66" s="1431"/>
      <c r="Z66" s="1431"/>
      <c r="AA66" s="1431"/>
      <c r="AB66" s="1432"/>
      <c r="AC66" s="1431"/>
      <c r="AD66" s="1431"/>
      <c r="AE66" s="1431"/>
      <c r="AF66" s="74"/>
      <c r="AG66" s="1431"/>
      <c r="AH66" s="1431"/>
      <c r="AI66" s="1244"/>
      <c r="AJ66" s="1431"/>
      <c r="AK66" s="74"/>
      <c r="AL66" s="1431"/>
      <c r="AM66" s="74"/>
      <c r="AN66" s="1431"/>
      <c r="AO66" s="74"/>
      <c r="AP66" s="1431"/>
      <c r="AQ66" s="74"/>
      <c r="AR66" s="1431"/>
      <c r="AS66" s="74"/>
      <c r="AT66" s="1431"/>
      <c r="AU66" s="74"/>
      <c r="AV66" s="1440"/>
      <c r="AW66" s="1461"/>
      <c r="AX66" s="1461"/>
      <c r="AY66" s="1463"/>
      <c r="AZ66" s="1462"/>
      <c r="BA66" s="1462"/>
      <c r="BB66" s="1459"/>
      <c r="BC66" s="1459"/>
      <c r="BD66" s="1459"/>
      <c r="BE66" s="1459"/>
      <c r="BF66" s="1459"/>
      <c r="BG66" s="1459"/>
      <c r="BH66" s="1459"/>
      <c r="BI66" s="1459"/>
      <c r="BJ66" s="1459"/>
      <c r="BK66" s="1459"/>
      <c r="BL66" s="1459"/>
    </row>
    <row r="67" spans="2:64" ht="30">
      <c r="B67"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7" s="1438" t="s">
        <v>1689</v>
      </c>
      <c r="D67" s="1434" t="s">
        <v>1690</v>
      </c>
      <c r="E67" s="1247" t="s">
        <v>769</v>
      </c>
      <c r="F67" s="1248" t="str">
        <f>VLOOKUP(TBL4_OptApp[[#This Row],[Option type
Defined List]],'Option Typs_Grps'!B$2:C$47, 2, FALSE)</f>
        <v>Resource Options</v>
      </c>
      <c r="G67" s="73" t="s">
        <v>779</v>
      </c>
      <c r="H67" s="72" t="s">
        <v>759</v>
      </c>
      <c r="I67" s="1429" t="s">
        <v>1695</v>
      </c>
      <c r="J67" s="1245"/>
      <c r="K67" s="1245"/>
      <c r="L67" s="1429" t="s">
        <v>1695</v>
      </c>
      <c r="M67" s="1430" t="s">
        <v>1695</v>
      </c>
      <c r="N67" s="1429" t="s">
        <v>1695</v>
      </c>
      <c r="O67" s="1429" t="s">
        <v>1695</v>
      </c>
      <c r="P67" s="1429" t="s">
        <v>1695</v>
      </c>
      <c r="Q67" s="1429" t="s">
        <v>1695</v>
      </c>
      <c r="R67" s="1429" t="s">
        <v>1697</v>
      </c>
      <c r="S67" s="1439" t="s">
        <v>761</v>
      </c>
      <c r="T67" s="1439" t="s">
        <v>761</v>
      </c>
      <c r="U67" s="1439">
        <v>4.9000000000000004</v>
      </c>
      <c r="V67" s="1244"/>
      <c r="W67" s="1244"/>
      <c r="X67" s="1244"/>
      <c r="Y67" s="1244"/>
      <c r="Z67" s="1244"/>
      <c r="AA67" s="1244"/>
      <c r="AB67" s="1244"/>
      <c r="AC67" s="1244"/>
      <c r="AD67" s="1244"/>
      <c r="AE67" s="1244"/>
      <c r="AF67" s="1244"/>
      <c r="AG67" s="1244"/>
      <c r="AH67" s="1244"/>
      <c r="AI67" s="1244"/>
      <c r="AJ67" s="1244"/>
      <c r="AK67" s="1244"/>
      <c r="AL67" s="1244"/>
      <c r="AM67" s="1244"/>
      <c r="AN67" s="1244"/>
      <c r="AO67" s="1244"/>
      <c r="AP67" s="1244"/>
      <c r="AQ67" s="1244"/>
      <c r="AR67" s="1244"/>
      <c r="AS67" s="1244"/>
      <c r="AT67" s="1244"/>
      <c r="AU67" s="1244"/>
      <c r="AV67" s="1440"/>
      <c r="AW67" s="1461"/>
      <c r="AX67" s="1461"/>
      <c r="AY67" s="1463"/>
      <c r="AZ67" s="1462"/>
      <c r="BA67" s="1462"/>
      <c r="BB67" s="1459"/>
      <c r="BC67" s="1459"/>
      <c r="BD67" s="1459"/>
      <c r="BE67" s="1459"/>
      <c r="BF67" s="1459"/>
      <c r="BG67" s="1459"/>
      <c r="BH67" s="1459"/>
      <c r="BI67" s="1459"/>
      <c r="BJ67" s="1459"/>
      <c r="BK67" s="1459"/>
      <c r="BL67" s="1459"/>
    </row>
    <row r="68" spans="2:64" ht="30">
      <c r="B68"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8" s="1438" t="s">
        <v>1691</v>
      </c>
      <c r="D68" s="1434" t="s">
        <v>1692</v>
      </c>
      <c r="E68" s="1249" t="s">
        <v>771</v>
      </c>
      <c r="F68" s="1248" t="str">
        <f>VLOOKUP(TBL4_OptApp[[#This Row],[Option type
Defined List]],'Option Typs_Grps'!B$2:C$47, 2, FALSE)</f>
        <v>Resource Options</v>
      </c>
      <c r="G68" s="73" t="s">
        <v>779</v>
      </c>
      <c r="H68" s="72" t="s">
        <v>759</v>
      </c>
      <c r="I68" s="1429" t="s">
        <v>1695</v>
      </c>
      <c r="J68" s="1245"/>
      <c r="K68" s="1245"/>
      <c r="L68" s="1429" t="s">
        <v>1695</v>
      </c>
      <c r="M68" s="1430" t="s">
        <v>1695</v>
      </c>
      <c r="N68" s="1429" t="s">
        <v>1695</v>
      </c>
      <c r="O68" s="1429" t="s">
        <v>1695</v>
      </c>
      <c r="P68" s="1429" t="s">
        <v>1695</v>
      </c>
      <c r="Q68" s="1429" t="s">
        <v>1695</v>
      </c>
      <c r="R68" s="1429" t="s">
        <v>1697</v>
      </c>
      <c r="S68" s="1439" t="s">
        <v>761</v>
      </c>
      <c r="T68" s="1439" t="s">
        <v>761</v>
      </c>
      <c r="U68" s="1439">
        <v>5</v>
      </c>
      <c r="V68" s="1244"/>
      <c r="W68" s="1244"/>
      <c r="X68" s="1244"/>
      <c r="Y68" s="1244"/>
      <c r="Z68" s="1244"/>
      <c r="AA68" s="1244"/>
      <c r="AB68" s="1244"/>
      <c r="AC68" s="1244"/>
      <c r="AD68" s="1244"/>
      <c r="AE68" s="1244"/>
      <c r="AF68" s="1244"/>
      <c r="AG68" s="1244"/>
      <c r="AH68" s="1244"/>
      <c r="AI68" s="1244"/>
      <c r="AJ68" s="1244"/>
      <c r="AK68" s="1244"/>
      <c r="AL68" s="1244"/>
      <c r="AM68" s="1244"/>
      <c r="AN68" s="1244"/>
      <c r="AO68" s="1244"/>
      <c r="AP68" s="1244"/>
      <c r="AQ68" s="1244"/>
      <c r="AR68" s="1244"/>
      <c r="AS68" s="1244"/>
      <c r="AT68" s="1244"/>
      <c r="AU68" s="1244"/>
      <c r="AV68" s="1440"/>
      <c r="AW68" s="1461"/>
      <c r="AX68" s="1461"/>
      <c r="AY68" s="1463"/>
      <c r="AZ68" s="1462"/>
      <c r="BA68" s="1462"/>
      <c r="BB68" s="1459"/>
      <c r="BC68" s="1459"/>
      <c r="BD68" s="1459"/>
      <c r="BE68" s="1459"/>
      <c r="BF68" s="1459"/>
      <c r="BG68" s="1459"/>
      <c r="BH68" s="1459"/>
      <c r="BI68" s="1459"/>
      <c r="BJ68" s="1459"/>
      <c r="BK68" s="1459"/>
      <c r="BL68" s="1459"/>
    </row>
    <row r="69" spans="2:64" ht="30">
      <c r="B69" s="1248" t="str">
        <f>CONCATENATE((IF(TBL4_OptApp[[#This Row],[Option Group]]="RESOURCE OPTIONS","51a",IF(TBL4_OptApp[[#This Row],[Option Group]]="PRODUCTION OPTIONS","51b",IF(TBL4_OptApp[[#This Row],[Option Group]]="DISTRIBUTION OPTIONS","51c",IF(TBL4_OptApp[[#This Row],[Option Group]]="CUSTOMER OPTIONS","51d","ERROR"))))), (IF(TBL4_OptApp[[#This Row],[Option status
Defined]]="Unconstrained","U",IF(TBL4_OptApp[[#This Row],[Option status
Defined]]="Preferred","P",IF(TBL4_OptApp[[#This Row],[Option status
Defined]]="Feasible","F","ERROR")))))</f>
        <v>51aU</v>
      </c>
      <c r="C69" s="1438" t="s">
        <v>1693</v>
      </c>
      <c r="D69" s="1434" t="s">
        <v>1694</v>
      </c>
      <c r="E69" s="1249" t="s">
        <v>771</v>
      </c>
      <c r="F69" s="1248" t="str">
        <f>VLOOKUP(TBL4_OptApp[[#This Row],[Option type
Defined List]],'Option Typs_Grps'!B$2:C$47, 2, FALSE)</f>
        <v>Resource Options</v>
      </c>
      <c r="G69" s="73" t="s">
        <v>779</v>
      </c>
      <c r="H69" s="72" t="s">
        <v>759</v>
      </c>
      <c r="I69" s="1429" t="s">
        <v>1695</v>
      </c>
      <c r="J69" s="72"/>
      <c r="K69" s="72"/>
      <c r="L69" s="1429" t="s">
        <v>1695</v>
      </c>
      <c r="M69" s="1430" t="s">
        <v>1695</v>
      </c>
      <c r="N69" s="1429" t="s">
        <v>1695</v>
      </c>
      <c r="O69" s="1429" t="s">
        <v>1695</v>
      </c>
      <c r="P69" s="1429" t="s">
        <v>1695</v>
      </c>
      <c r="Q69" s="1429" t="s">
        <v>1695</v>
      </c>
      <c r="R69" s="1429" t="s">
        <v>1697</v>
      </c>
      <c r="S69" s="1439" t="s">
        <v>761</v>
      </c>
      <c r="T69" s="1439" t="s">
        <v>761</v>
      </c>
      <c r="U69" s="1439">
        <v>1.9</v>
      </c>
      <c r="V69" s="74"/>
      <c r="W69" s="74"/>
      <c r="X69" s="74"/>
      <c r="Y69" s="74"/>
      <c r="Z69" s="74"/>
      <c r="AA69" s="74"/>
      <c r="AB69" s="1244"/>
      <c r="AC69" s="74"/>
      <c r="AD69" s="74"/>
      <c r="AE69" s="74"/>
      <c r="AF69" s="74"/>
      <c r="AG69" s="74"/>
      <c r="AH69" s="74"/>
      <c r="AI69" s="74"/>
      <c r="AJ69" s="74"/>
      <c r="AK69" s="74"/>
      <c r="AL69" s="74"/>
      <c r="AM69" s="74"/>
      <c r="AN69" s="74"/>
      <c r="AO69" s="74"/>
      <c r="AP69" s="74"/>
      <c r="AQ69" s="74"/>
      <c r="AR69" s="74"/>
      <c r="AS69" s="74"/>
      <c r="AT69" s="74"/>
      <c r="AU69" s="74"/>
      <c r="AV69" s="1440"/>
      <c r="AW69" s="1461"/>
      <c r="AX69" s="1461"/>
      <c r="AY69" s="1463"/>
      <c r="AZ69" s="1462"/>
      <c r="BA69" s="1462"/>
      <c r="BB69" s="1459"/>
      <c r="BC69" s="1459"/>
      <c r="BD69" s="1459"/>
      <c r="BE69" s="1459"/>
      <c r="BF69" s="1459"/>
      <c r="BG69" s="1459"/>
      <c r="BH69" s="1459"/>
      <c r="BI69" s="1459"/>
      <c r="BJ69" s="1459"/>
      <c r="BK69" s="1459"/>
      <c r="BL69" s="1459"/>
    </row>
    <row r="131" spans="52:64" ht="15" thickBot="1"/>
    <row r="132" spans="52:64" ht="15" thickBot="1">
      <c r="BB132" s="1464"/>
      <c r="BC132" s="1464"/>
      <c r="BD132" s="1464"/>
      <c r="BE132" s="1464"/>
      <c r="BF132" s="1464"/>
      <c r="BG132" s="1464"/>
      <c r="BH132" s="1464"/>
      <c r="BI132" s="1464"/>
      <c r="BJ132" s="1464"/>
      <c r="BK132" s="1464"/>
      <c r="BL132" s="1464"/>
    </row>
    <row r="141" spans="52:64" ht="15" thickBot="1"/>
    <row r="142" spans="52:64" ht="15" thickBot="1">
      <c r="AZ142" s="1464"/>
      <c r="BA142" s="1464"/>
    </row>
    <row r="149" spans="48:95" ht="15" thickBot="1"/>
    <row r="150" spans="48:95" ht="15" thickBot="1">
      <c r="AV150" s="1448"/>
      <c r="AW150" s="1464"/>
      <c r="AX150" s="1464"/>
      <c r="AY150" s="1464"/>
    </row>
    <row r="153" spans="48:95" ht="15" thickBot="1"/>
    <row r="154" spans="48:95" ht="15" thickBot="1">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6"/>
    </row>
    <row r="161" spans="2:47" ht="15" thickBot="1"/>
    <row r="162" spans="2:47" ht="15" thickBot="1">
      <c r="C162" s="1" t="s">
        <v>514</v>
      </c>
      <c r="H162" s="75"/>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row>
    <row r="163" spans="2:47" ht="42.75">
      <c r="B163" s="77"/>
      <c r="C163" s="78" t="s">
        <v>782</v>
      </c>
      <c r="D163" s="78"/>
      <c r="E163" s="78" t="s">
        <v>533</v>
      </c>
      <c r="F163" s="78" t="s">
        <v>146</v>
      </c>
      <c r="G163" s="79">
        <v>2</v>
      </c>
    </row>
    <row r="164" spans="2:47" ht="28.5">
      <c r="B164" s="80"/>
      <c r="C164" s="1" t="s">
        <v>693</v>
      </c>
      <c r="E164" s="1" t="s">
        <v>521</v>
      </c>
      <c r="F164" s="1" t="s">
        <v>146</v>
      </c>
      <c r="G164" s="81">
        <v>2</v>
      </c>
    </row>
    <row r="165" spans="2:47" ht="57">
      <c r="B165" s="80"/>
      <c r="C165" s="1" t="s">
        <v>783</v>
      </c>
      <c r="E165" s="1" t="s">
        <v>524</v>
      </c>
      <c r="F165" s="1" t="s">
        <v>146</v>
      </c>
      <c r="G165" s="81">
        <v>2</v>
      </c>
    </row>
    <row r="166" spans="2:47" ht="57">
      <c r="B166" s="80"/>
      <c r="C166" s="1" t="s">
        <v>784</v>
      </c>
      <c r="E166" s="1" t="s">
        <v>545</v>
      </c>
      <c r="F166" s="1" t="s">
        <v>146</v>
      </c>
      <c r="G166" s="81">
        <v>2</v>
      </c>
    </row>
    <row r="167" spans="2:47" ht="57">
      <c r="B167" s="80"/>
      <c r="C167" s="1" t="s">
        <v>785</v>
      </c>
      <c r="E167" s="1" t="s">
        <v>527</v>
      </c>
      <c r="F167" s="1" t="s">
        <v>146</v>
      </c>
      <c r="G167" s="81">
        <v>2</v>
      </c>
    </row>
    <row r="168" spans="2:47" ht="42.75">
      <c r="B168" s="80"/>
      <c r="C168" s="1" t="s">
        <v>786</v>
      </c>
      <c r="E168" s="1" t="s">
        <v>530</v>
      </c>
      <c r="F168" s="1" t="s">
        <v>146</v>
      </c>
      <c r="G168" s="81">
        <v>2</v>
      </c>
    </row>
    <row r="169" spans="2:47" ht="57">
      <c r="B169" s="80"/>
      <c r="C169" s="1" t="s">
        <v>535</v>
      </c>
      <c r="E169" s="1" t="s">
        <v>536</v>
      </c>
      <c r="F169" s="1" t="s">
        <v>146</v>
      </c>
      <c r="G169" s="81">
        <v>2</v>
      </c>
    </row>
    <row r="170" spans="2:47" ht="57">
      <c r="B170" s="80"/>
      <c r="C170" s="1" t="s">
        <v>787</v>
      </c>
      <c r="E170" s="1" t="s">
        <v>548</v>
      </c>
      <c r="F170" s="1" t="s">
        <v>146</v>
      </c>
      <c r="G170" s="81">
        <v>2</v>
      </c>
    </row>
    <row r="171" spans="2:47" ht="29.25" thickBot="1">
      <c r="B171" s="82"/>
      <c r="C171" s="83" t="s">
        <v>788</v>
      </c>
      <c r="D171" s="83"/>
      <c r="E171" s="83" t="s">
        <v>551</v>
      </c>
      <c r="F171" s="83" t="s">
        <v>146</v>
      </c>
      <c r="G171" s="84">
        <v>2</v>
      </c>
    </row>
  </sheetData>
  <mergeCells count="8">
    <mergeCell ref="AW4:BD4"/>
    <mergeCell ref="BE4:BL4"/>
    <mergeCell ref="AT4:AU4"/>
    <mergeCell ref="AJ4:AK4"/>
    <mergeCell ref="AL4:AM4"/>
    <mergeCell ref="AN4:AO4"/>
    <mergeCell ref="AP4:AQ4"/>
    <mergeCell ref="AR4:AS4"/>
  </mergeCells>
  <phoneticPr fontId="39" type="noConversion"/>
  <pageMargins left="0.7" right="0.7" top="0.75" bottom="0.75" header="0.3" footer="0.3"/>
  <pageSetup paperSize="9" orientation="portrait"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5" id="{F20E2B3A-C9C5-4653-8FEA-4A35E5A80D67}">
            <xm:f>AND($S6&lt;&gt;"N/A"=TRUE,IFERROR(MATCH($S6,'Option Typs_Grps'!$J$3:$J$130,0)&gt;0,FALSE)=FALSE)</xm:f>
            <x14:dxf>
              <font>
                <b/>
                <i val="0"/>
                <color theme="0"/>
              </font>
              <fill>
                <patternFill>
                  <bgColor rgb="FFFF0000"/>
                </patternFill>
              </fill>
            </x14:dxf>
          </x14:cfRule>
          <xm:sqref>S6:T10 S11 S14:T69</xm:sqref>
        </x14:conditionalFormatting>
        <x14:conditionalFormatting xmlns:xm="http://schemas.microsoft.com/office/excel/2006/main">
          <x14:cfRule type="expression" priority="178" id="{ACBE9C1C-3ED6-45D2-BF93-074D4D95608D}">
            <xm:f>NOT(IFERROR(MATCH($E6,'Option Typs_Grps'!$B$3:$B$132,0)&gt;0,FALSE))</xm:f>
            <x14:dxf>
              <font>
                <b/>
                <i val="0"/>
                <color theme="0"/>
              </font>
              <fill>
                <patternFill>
                  <bgColor rgb="FFFF0000"/>
                </patternFill>
              </fill>
            </x14:dxf>
          </x14:cfRule>
          <xm:sqref>E6:F69</xm:sqref>
        </x14:conditionalFormatting>
        <x14:conditionalFormatting xmlns:xm="http://schemas.microsoft.com/office/excel/2006/main">
          <x14:cfRule type="expression" priority="4" id="{7928C81F-2A28-46E0-ABDE-33A8B91667B8}">
            <xm:f>AND($S12&lt;&gt;"N/A"=TRUE,IFERROR(MATCH($S12,'Option Typs_Grps'!$J$3:$J$130,0)&gt;0,FALSE)=FALSE)</xm:f>
            <x14:dxf>
              <font>
                <b/>
                <i val="0"/>
                <color theme="0"/>
              </font>
              <fill>
                <patternFill>
                  <bgColor rgb="FFFF0000"/>
                </patternFill>
              </fill>
            </x14:dxf>
          </x14:cfRule>
          <xm:sqref>S12</xm:sqref>
        </x14:conditionalFormatting>
        <x14:conditionalFormatting xmlns:xm="http://schemas.microsoft.com/office/excel/2006/main">
          <x14:cfRule type="expression" priority="3" id="{ACF91B2A-FDBD-41C3-BB12-54C9EAE93AC7}">
            <xm:f>AND($S13&lt;&gt;"N/A"=TRUE,IFERROR(MATCH($S13,'Option Typs_Grps'!$J$3:$J$130,0)&gt;0,FALSE)=FALSE)</xm:f>
            <x14:dxf>
              <font>
                <b/>
                <i val="0"/>
                <color theme="0"/>
              </font>
              <fill>
                <patternFill>
                  <bgColor rgb="FFFF0000"/>
                </patternFill>
              </fill>
            </x14:dxf>
          </x14:cfRule>
          <xm:sqref>S13</xm:sqref>
        </x14:conditionalFormatting>
        <x14:conditionalFormatting xmlns:xm="http://schemas.microsoft.com/office/excel/2006/main">
          <x14:cfRule type="expression" priority="2" id="{455566EA-F09A-4CD8-8C69-8255B86208D5}">
            <xm:f>AND($S11&lt;&gt;"N/A"=TRUE,IFERROR(MATCH($S11,'Option Typs_Grps'!$J$3:$J$130,0)&gt;0,FALSE)=FALSE)</xm:f>
            <x14:dxf>
              <font>
                <b/>
                <i val="0"/>
                <color theme="0"/>
              </font>
              <fill>
                <patternFill>
                  <bgColor rgb="FFFF0000"/>
                </patternFill>
              </fill>
            </x14:dxf>
          </x14:cfRule>
          <xm:sqref>T11:T13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'Option Typs_Grps'!$B$3:$B$47</xm:f>
          </x14:formula1>
          <xm:sqref>E6:E69</xm:sqref>
        </x14:dataValidation>
        <x14:dataValidation type="list" allowBlank="1" showInputMessage="1" showErrorMessage="1" xr:uid="{00000000-0002-0000-0400-000001000000}">
          <x14:formula1>
            <xm:f>'Option Typs_Grps'!$J$3:$J$132</xm:f>
          </x14:formula1>
          <xm:sqref>S6:T69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CN68"/>
  <sheetViews>
    <sheetView topLeftCell="A5" zoomScale="60" zoomScaleNormal="60" workbookViewId="0">
      <selection activeCell="H24" sqref="H24"/>
    </sheetView>
  </sheetViews>
  <sheetFormatPr defaultColWidth="8.77734375" defaultRowHeight="14.25"/>
  <cols>
    <col min="1" max="1" width="2.21875" style="8" customWidth="1"/>
    <col min="2" max="2" width="18.109375" style="8" customWidth="1"/>
    <col min="3" max="3" width="12.5546875" style="8" customWidth="1"/>
    <col min="4" max="4" width="9.77734375" style="8" customWidth="1"/>
    <col min="5" max="5" width="17.77734375" style="8" customWidth="1"/>
    <col min="6" max="6" width="24.21875" style="8" customWidth="1"/>
    <col min="7" max="7" width="11" style="8" customWidth="1"/>
    <col min="8" max="8" width="23.109375" style="8" customWidth="1"/>
    <col min="9" max="11" width="16.21875" style="8" customWidth="1"/>
    <col min="12" max="14" width="8.77734375" style="8" customWidth="1"/>
    <col min="15" max="91" width="8.77734375" style="8"/>
    <col min="92" max="92" width="9.21875" style="8" customWidth="1"/>
    <col min="93" max="16384" width="8.77734375" style="8"/>
  </cols>
  <sheetData>
    <row r="1" spans="2:92" ht="15" thickBot="1"/>
    <row r="2" spans="2:92" ht="35.1" customHeight="1" thickBot="1">
      <c r="B2" s="452" t="s">
        <v>57</v>
      </c>
      <c r="C2" s="453" t="str">
        <f>'TITLE PAGE'!$D$18</f>
        <v>South Staffordshire Water</v>
      </c>
      <c r="D2" s="452" t="s">
        <v>2</v>
      </c>
      <c r="E2" s="454">
        <v>5</v>
      </c>
      <c r="G2" s="1233" t="s">
        <v>56</v>
      </c>
    </row>
    <row r="3" spans="2:92" ht="15" thickBot="1"/>
    <row r="4" spans="2:92" ht="42" customHeight="1" thickBot="1">
      <c r="B4" s="212" t="s">
        <v>789</v>
      </c>
      <c r="C4" s="85" t="s">
        <v>760</v>
      </c>
      <c r="D4" s="86" t="s">
        <v>760</v>
      </c>
      <c r="E4" s="86" t="s">
        <v>760</v>
      </c>
      <c r="F4" s="86" t="s">
        <v>760</v>
      </c>
      <c r="G4" s="86"/>
      <c r="H4" s="86"/>
      <c r="I4" s="86"/>
      <c r="J4" s="86"/>
      <c r="K4" s="86"/>
      <c r="L4" s="1598" t="s">
        <v>790</v>
      </c>
      <c r="M4" s="1599"/>
      <c r="N4" s="1599"/>
      <c r="O4" s="1599"/>
      <c r="P4" s="1599"/>
      <c r="Q4" s="1599"/>
      <c r="R4" s="1599"/>
      <c r="S4" s="1599"/>
      <c r="T4" s="1599"/>
      <c r="U4" s="1599"/>
      <c r="V4" s="1599"/>
      <c r="W4" s="1599"/>
      <c r="X4" s="1599"/>
      <c r="Y4" s="1599"/>
      <c r="Z4" s="1599"/>
      <c r="AA4" s="1599"/>
      <c r="AB4" s="1599"/>
      <c r="AC4" s="1599"/>
      <c r="AD4" s="1599"/>
      <c r="AE4" s="1599"/>
      <c r="AF4" s="1599"/>
      <c r="AG4" s="1599"/>
      <c r="AH4" s="1599"/>
      <c r="AI4" s="1599"/>
      <c r="AJ4" s="1599"/>
      <c r="AK4" s="1599"/>
      <c r="AL4" s="1599"/>
      <c r="AM4" s="1599"/>
      <c r="AN4" s="1599"/>
      <c r="AO4" s="1599"/>
      <c r="AP4" s="1599"/>
      <c r="AQ4" s="1599"/>
      <c r="AR4" s="1599"/>
      <c r="AS4" s="1599"/>
      <c r="AT4" s="1599"/>
      <c r="AU4" s="1599"/>
      <c r="AV4" s="1599"/>
      <c r="AW4" s="1599"/>
      <c r="AX4" s="1599"/>
      <c r="AY4" s="1599"/>
      <c r="AZ4" s="1599"/>
      <c r="BA4" s="1599"/>
      <c r="BB4" s="1599"/>
      <c r="BC4" s="1599"/>
      <c r="BD4" s="1599"/>
      <c r="BE4" s="1599"/>
      <c r="BF4" s="1599"/>
      <c r="BG4" s="1599"/>
      <c r="BH4" s="1599"/>
      <c r="BI4" s="1599"/>
      <c r="BJ4" s="1599"/>
      <c r="BK4" s="1599"/>
      <c r="BL4" s="1599"/>
      <c r="BM4" s="1599"/>
      <c r="BN4" s="1599"/>
      <c r="BO4" s="1599"/>
      <c r="BP4" s="1599"/>
      <c r="BQ4" s="1599"/>
      <c r="BR4" s="1599"/>
      <c r="BS4" s="1599"/>
      <c r="BT4" s="1599"/>
      <c r="BU4" s="1599"/>
      <c r="BV4" s="1599"/>
      <c r="BW4" s="1599"/>
      <c r="BX4" s="1599"/>
      <c r="BY4" s="1599"/>
      <c r="BZ4" s="1599"/>
      <c r="CA4" s="1599"/>
      <c r="CB4" s="1599"/>
      <c r="CC4" s="1599"/>
      <c r="CD4" s="1599"/>
      <c r="CE4" s="1599"/>
      <c r="CF4" s="1599"/>
      <c r="CG4" s="1599"/>
      <c r="CH4" s="1599"/>
      <c r="CI4" s="1599"/>
      <c r="CJ4" s="1599"/>
      <c r="CK4" s="1599"/>
      <c r="CL4" s="1599"/>
      <c r="CM4" s="1599"/>
      <c r="CN4" s="1599"/>
    </row>
    <row r="5" spans="2:92" ht="45">
      <c r="B5" s="1481" t="s">
        <v>63</v>
      </c>
      <c r="C5" s="1475" t="s">
        <v>791</v>
      </c>
      <c r="D5" s="1475" t="s">
        <v>714</v>
      </c>
      <c r="E5" s="1475" t="s">
        <v>792</v>
      </c>
      <c r="F5" s="1475" t="s">
        <v>717</v>
      </c>
      <c r="G5" s="216" t="s">
        <v>793</v>
      </c>
      <c r="H5" s="1475" t="s">
        <v>794</v>
      </c>
      <c r="I5" s="216" t="s">
        <v>795</v>
      </c>
      <c r="J5" s="216" t="s">
        <v>117</v>
      </c>
      <c r="K5" s="221" t="s">
        <v>118</v>
      </c>
      <c r="L5" s="1476" t="s">
        <v>119</v>
      </c>
      <c r="M5" s="1476" t="s">
        <v>120</v>
      </c>
      <c r="N5" s="1476" t="s">
        <v>121</v>
      </c>
      <c r="O5" s="1476" t="s">
        <v>122</v>
      </c>
      <c r="P5" s="1476" t="s">
        <v>123</v>
      </c>
      <c r="Q5" s="1476" t="s">
        <v>124</v>
      </c>
      <c r="R5" s="1476" t="s">
        <v>125</v>
      </c>
      <c r="S5" s="1476" t="s">
        <v>126</v>
      </c>
      <c r="T5" s="1476" t="s">
        <v>127</v>
      </c>
      <c r="U5" s="1476" t="s">
        <v>128</v>
      </c>
      <c r="V5" s="1476" t="s">
        <v>129</v>
      </c>
      <c r="W5" s="1476" t="s">
        <v>130</v>
      </c>
      <c r="X5" s="1476" t="s">
        <v>157</v>
      </c>
      <c r="Y5" s="1476" t="s">
        <v>158</v>
      </c>
      <c r="Z5" s="1476" t="s">
        <v>159</v>
      </c>
      <c r="AA5" s="1476" t="s">
        <v>160</v>
      </c>
      <c r="AB5" s="1476" t="s">
        <v>131</v>
      </c>
      <c r="AC5" s="1476" t="s">
        <v>161</v>
      </c>
      <c r="AD5" s="1476" t="s">
        <v>162</v>
      </c>
      <c r="AE5" s="1476" t="s">
        <v>163</v>
      </c>
      <c r="AF5" s="1476" t="s">
        <v>164</v>
      </c>
      <c r="AG5" s="1476" t="s">
        <v>132</v>
      </c>
      <c r="AH5" s="1476" t="s">
        <v>165</v>
      </c>
      <c r="AI5" s="1476" t="s">
        <v>166</v>
      </c>
      <c r="AJ5" s="1476" t="s">
        <v>167</v>
      </c>
      <c r="AK5" s="1476" t="s">
        <v>168</v>
      </c>
      <c r="AL5" s="1476" t="s">
        <v>133</v>
      </c>
      <c r="AM5" s="1476" t="s">
        <v>169</v>
      </c>
      <c r="AN5" s="1476" t="s">
        <v>170</v>
      </c>
      <c r="AO5" s="1476" t="s">
        <v>171</v>
      </c>
      <c r="AP5" s="1476" t="s">
        <v>172</v>
      </c>
      <c r="AQ5" s="1476" t="s">
        <v>134</v>
      </c>
      <c r="AR5" s="1476" t="s">
        <v>173</v>
      </c>
      <c r="AS5" s="1476" t="s">
        <v>174</v>
      </c>
      <c r="AT5" s="1476" t="s">
        <v>175</v>
      </c>
      <c r="AU5" s="1476" t="s">
        <v>176</v>
      </c>
      <c r="AV5" s="1476" t="s">
        <v>135</v>
      </c>
      <c r="AW5" s="1476" t="s">
        <v>177</v>
      </c>
      <c r="AX5" s="1476" t="s">
        <v>178</v>
      </c>
      <c r="AY5" s="1476" t="s">
        <v>179</v>
      </c>
      <c r="AZ5" s="1476" t="s">
        <v>180</v>
      </c>
      <c r="BA5" s="1476" t="s">
        <v>136</v>
      </c>
      <c r="BB5" s="1476" t="s">
        <v>181</v>
      </c>
      <c r="BC5" s="1476" t="s">
        <v>182</v>
      </c>
      <c r="BD5" s="1476" t="s">
        <v>183</v>
      </c>
      <c r="BE5" s="1476" t="s">
        <v>184</v>
      </c>
      <c r="BF5" s="1476" t="s">
        <v>137</v>
      </c>
      <c r="BG5" s="1476" t="s">
        <v>185</v>
      </c>
      <c r="BH5" s="1476" t="s">
        <v>186</v>
      </c>
      <c r="BI5" s="1476" t="s">
        <v>187</v>
      </c>
      <c r="BJ5" s="1476" t="s">
        <v>188</v>
      </c>
      <c r="BK5" s="1476" t="s">
        <v>138</v>
      </c>
      <c r="BL5" s="1476" t="s">
        <v>189</v>
      </c>
      <c r="BM5" s="1476" t="s">
        <v>190</v>
      </c>
      <c r="BN5" s="1476" t="s">
        <v>191</v>
      </c>
      <c r="BO5" s="1476" t="s">
        <v>192</v>
      </c>
      <c r="BP5" s="1477" t="s">
        <v>139</v>
      </c>
      <c r="BQ5" s="1478" t="s">
        <v>193</v>
      </c>
      <c r="BR5" s="1478" t="s">
        <v>194</v>
      </c>
      <c r="BS5" s="1478" t="s">
        <v>195</v>
      </c>
      <c r="BT5" s="1478" t="s">
        <v>196</v>
      </c>
      <c r="BU5" s="1478" t="s">
        <v>140</v>
      </c>
      <c r="BV5" s="1478" t="s">
        <v>197</v>
      </c>
      <c r="BW5" s="1478" t="s">
        <v>198</v>
      </c>
      <c r="BX5" s="1478" t="s">
        <v>199</v>
      </c>
      <c r="BY5" s="1478" t="s">
        <v>200</v>
      </c>
      <c r="BZ5" s="1478" t="s">
        <v>141</v>
      </c>
      <c r="CA5" s="1478" t="s">
        <v>201</v>
      </c>
      <c r="CB5" s="1478" t="s">
        <v>202</v>
      </c>
      <c r="CC5" s="1478" t="s">
        <v>203</v>
      </c>
      <c r="CD5" s="1478" t="s">
        <v>204</v>
      </c>
      <c r="CE5" s="1478" t="s">
        <v>142</v>
      </c>
      <c r="CF5" s="1478" t="s">
        <v>205</v>
      </c>
      <c r="CG5" s="1478" t="s">
        <v>206</v>
      </c>
      <c r="CH5" s="1478" t="s">
        <v>207</v>
      </c>
      <c r="CI5" s="1478" t="s">
        <v>208</v>
      </c>
      <c r="CJ5" s="1478" t="s">
        <v>143</v>
      </c>
      <c r="CK5" s="1478" t="s">
        <v>209</v>
      </c>
      <c r="CL5" s="1478" t="s">
        <v>210</v>
      </c>
      <c r="CM5" s="1478" t="s">
        <v>211</v>
      </c>
      <c r="CN5" s="1479" t="s">
        <v>212</v>
      </c>
    </row>
    <row r="6" spans="2:92" ht="42.75">
      <c r="B6"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6" s="1496" t="s">
        <v>919</v>
      </c>
      <c r="D6" s="1496" t="s">
        <v>1806</v>
      </c>
      <c r="E6" s="1502" t="s">
        <v>778</v>
      </c>
      <c r="F6" s="1497" t="str">
        <f>VLOOKUP(TBL5_OptBen[[#This Row],[Option Type (defined list)]],'Option Typs_Grps'!B$2:C$47, 2, FALSE)</f>
        <v>Customer Options</v>
      </c>
      <c r="G6" s="1502" t="s">
        <v>1695</v>
      </c>
      <c r="H6" s="1502" t="s">
        <v>765</v>
      </c>
      <c r="I6" s="1502" t="s">
        <v>355</v>
      </c>
      <c r="J6" s="1503" t="s">
        <v>146</v>
      </c>
      <c r="K6" s="1499">
        <v>2</v>
      </c>
      <c r="L6" s="1500"/>
      <c r="M6" s="1500"/>
      <c r="N6" s="1500"/>
      <c r="O6" s="1500"/>
      <c r="P6" s="1500"/>
      <c r="Q6" s="1500"/>
      <c r="R6" s="1501">
        <v>9</v>
      </c>
      <c r="S6" s="1501">
        <v>9</v>
      </c>
      <c r="T6" s="1501">
        <v>9</v>
      </c>
      <c r="U6" s="1501">
        <v>9</v>
      </c>
      <c r="V6" s="1501">
        <v>9</v>
      </c>
      <c r="W6" s="1501">
        <v>9</v>
      </c>
      <c r="X6" s="1501">
        <v>9</v>
      </c>
      <c r="Y6" s="1501">
        <v>9</v>
      </c>
      <c r="Z6" s="1501">
        <v>9</v>
      </c>
      <c r="AA6" s="1501">
        <v>9</v>
      </c>
      <c r="AB6" s="1501">
        <v>9</v>
      </c>
      <c r="AC6" s="1501">
        <v>9</v>
      </c>
      <c r="AD6" s="1501">
        <v>9</v>
      </c>
      <c r="AE6" s="1501">
        <v>9</v>
      </c>
      <c r="AF6" s="1501">
        <v>9</v>
      </c>
      <c r="AG6" s="1501">
        <v>9</v>
      </c>
      <c r="AH6" s="1501">
        <v>9</v>
      </c>
      <c r="AI6" s="1501">
        <v>9</v>
      </c>
      <c r="AJ6" s="1501">
        <v>9</v>
      </c>
      <c r="AK6" s="1501">
        <v>9</v>
      </c>
      <c r="AL6" s="1501">
        <v>9</v>
      </c>
      <c r="AM6" s="1501">
        <v>9</v>
      </c>
      <c r="AN6" s="1501">
        <v>9</v>
      </c>
      <c r="AO6" s="1501">
        <v>9</v>
      </c>
      <c r="AP6" s="1501">
        <v>9</v>
      </c>
      <c r="AQ6" s="1501">
        <v>9</v>
      </c>
      <c r="AR6" s="1501">
        <v>9</v>
      </c>
      <c r="AS6" s="1501">
        <v>9</v>
      </c>
      <c r="AT6" s="1501">
        <v>9</v>
      </c>
      <c r="AU6" s="1501">
        <v>9</v>
      </c>
      <c r="AV6" s="1501">
        <v>9</v>
      </c>
      <c r="AW6" s="1501">
        <v>9</v>
      </c>
      <c r="AX6" s="1501">
        <v>9</v>
      </c>
      <c r="AY6" s="1501">
        <v>9</v>
      </c>
      <c r="AZ6" s="1501">
        <v>9</v>
      </c>
      <c r="BA6" s="1501">
        <v>9</v>
      </c>
      <c r="BB6" s="1501">
        <v>9</v>
      </c>
      <c r="BC6" s="1501">
        <v>9</v>
      </c>
      <c r="BD6" s="1501">
        <v>9</v>
      </c>
      <c r="BE6" s="1501">
        <v>9</v>
      </c>
      <c r="BF6" s="1501">
        <v>9</v>
      </c>
      <c r="BG6" s="1501">
        <v>9</v>
      </c>
      <c r="BH6" s="1501">
        <v>9</v>
      </c>
      <c r="BI6" s="1501">
        <v>9</v>
      </c>
      <c r="BJ6" s="1501">
        <v>9</v>
      </c>
      <c r="BK6" s="1501">
        <v>9</v>
      </c>
      <c r="BL6" s="1501">
        <v>9</v>
      </c>
      <c r="BM6" s="1501">
        <v>9</v>
      </c>
      <c r="BN6" s="1501">
        <v>9</v>
      </c>
      <c r="BO6" s="1501">
        <v>9</v>
      </c>
      <c r="BP6" s="1501">
        <v>9</v>
      </c>
      <c r="BQ6" s="1501">
        <v>9</v>
      </c>
      <c r="BR6" s="1501">
        <v>9</v>
      </c>
      <c r="BS6" s="1501">
        <v>9</v>
      </c>
      <c r="BT6" s="1501">
        <v>9</v>
      </c>
      <c r="BU6" s="1501">
        <v>9</v>
      </c>
      <c r="BV6" s="1501">
        <v>9</v>
      </c>
      <c r="BW6" s="1501">
        <v>9</v>
      </c>
      <c r="BX6" s="1501">
        <v>9</v>
      </c>
      <c r="BY6" s="1501">
        <v>9</v>
      </c>
      <c r="BZ6" s="1501">
        <v>9</v>
      </c>
      <c r="CA6" s="1501">
        <v>9</v>
      </c>
      <c r="CB6" s="1501">
        <v>9</v>
      </c>
      <c r="CC6" s="1501">
        <v>9</v>
      </c>
      <c r="CD6" s="1501">
        <v>9</v>
      </c>
      <c r="CE6" s="1501">
        <v>9</v>
      </c>
      <c r="CF6" s="1501">
        <v>9</v>
      </c>
      <c r="CG6" s="1501">
        <v>9</v>
      </c>
      <c r="CH6" s="1501">
        <v>9</v>
      </c>
      <c r="CI6" s="1501">
        <v>9</v>
      </c>
      <c r="CJ6" s="1501">
        <v>9</v>
      </c>
      <c r="CK6" s="1501">
        <v>9</v>
      </c>
      <c r="CL6" s="1501">
        <v>9</v>
      </c>
      <c r="CM6" s="1501">
        <v>9</v>
      </c>
      <c r="CN6" s="1501">
        <v>9</v>
      </c>
    </row>
    <row r="7" spans="2:92" ht="42.75" hidden="1">
      <c r="B7"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7" s="1496" t="s">
        <v>919</v>
      </c>
      <c r="D7" s="1496" t="s">
        <v>1806</v>
      </c>
      <c r="E7" s="1502" t="s">
        <v>778</v>
      </c>
      <c r="F7" s="1505" t="str">
        <f>VLOOKUP(TBL5_OptBen[[#This Row],[Option Type (defined list)]],'Option Typs_Grps'!B$2:C$47, 2, FALSE)</f>
        <v>Customer Options</v>
      </c>
      <c r="G7" s="1502" t="s">
        <v>1695</v>
      </c>
      <c r="H7" s="1502" t="s">
        <v>796</v>
      </c>
      <c r="I7" s="1502" t="s">
        <v>355</v>
      </c>
      <c r="J7" s="1503" t="s">
        <v>146</v>
      </c>
      <c r="K7" s="1499">
        <v>2</v>
      </c>
      <c r="L7" s="1506"/>
      <c r="M7" s="1506"/>
      <c r="N7" s="1506"/>
      <c r="O7" s="1506"/>
      <c r="P7" s="1506"/>
      <c r="Q7" s="1506"/>
      <c r="R7" s="1507">
        <v>9</v>
      </c>
      <c r="S7" s="1507">
        <v>9</v>
      </c>
      <c r="T7" s="1507">
        <v>9</v>
      </c>
      <c r="U7" s="1507">
        <v>9</v>
      </c>
      <c r="V7" s="1507">
        <v>9</v>
      </c>
      <c r="W7" s="1507">
        <v>9</v>
      </c>
      <c r="X7" s="1507">
        <v>9</v>
      </c>
      <c r="Y7" s="1507">
        <v>9</v>
      </c>
      <c r="Z7" s="1507">
        <v>9</v>
      </c>
      <c r="AA7" s="1507">
        <v>9</v>
      </c>
      <c r="AB7" s="1507">
        <v>9</v>
      </c>
      <c r="AC7" s="1507">
        <v>9</v>
      </c>
      <c r="AD7" s="1507">
        <v>9</v>
      </c>
      <c r="AE7" s="1507">
        <v>9</v>
      </c>
      <c r="AF7" s="1507">
        <v>9</v>
      </c>
      <c r="AG7" s="1507">
        <v>9</v>
      </c>
      <c r="AH7" s="1507">
        <v>9</v>
      </c>
      <c r="AI7" s="1507">
        <v>9</v>
      </c>
      <c r="AJ7" s="1507">
        <v>9</v>
      </c>
      <c r="AK7" s="1507">
        <v>9</v>
      </c>
      <c r="AL7" s="1507">
        <v>9</v>
      </c>
      <c r="AM7" s="1507">
        <v>9</v>
      </c>
      <c r="AN7" s="1507">
        <v>9</v>
      </c>
      <c r="AO7" s="1507">
        <v>9</v>
      </c>
      <c r="AP7" s="1507">
        <v>9</v>
      </c>
      <c r="AQ7" s="1507">
        <v>9</v>
      </c>
      <c r="AR7" s="1507">
        <v>9</v>
      </c>
      <c r="AS7" s="1507">
        <v>9</v>
      </c>
      <c r="AT7" s="1507">
        <v>9</v>
      </c>
      <c r="AU7" s="1507">
        <v>9</v>
      </c>
      <c r="AV7" s="1507">
        <v>9</v>
      </c>
      <c r="AW7" s="1507">
        <v>9</v>
      </c>
      <c r="AX7" s="1507">
        <v>9</v>
      </c>
      <c r="AY7" s="1507">
        <v>9</v>
      </c>
      <c r="AZ7" s="1507">
        <v>9</v>
      </c>
      <c r="BA7" s="1507">
        <v>9</v>
      </c>
      <c r="BB7" s="1507">
        <v>9</v>
      </c>
      <c r="BC7" s="1507">
        <v>9</v>
      </c>
      <c r="BD7" s="1507">
        <v>9</v>
      </c>
      <c r="BE7" s="1507">
        <v>9</v>
      </c>
      <c r="BF7" s="1507">
        <v>9</v>
      </c>
      <c r="BG7" s="1507">
        <v>9</v>
      </c>
      <c r="BH7" s="1507">
        <v>9</v>
      </c>
      <c r="BI7" s="1507">
        <v>9</v>
      </c>
      <c r="BJ7" s="1507">
        <v>9</v>
      </c>
      <c r="BK7" s="1507">
        <v>9</v>
      </c>
      <c r="BL7" s="1507">
        <v>9</v>
      </c>
      <c r="BM7" s="1507">
        <v>9</v>
      </c>
      <c r="BN7" s="1507">
        <v>9</v>
      </c>
      <c r="BO7" s="1507">
        <v>9</v>
      </c>
      <c r="BP7" s="1507">
        <v>9</v>
      </c>
      <c r="BQ7" s="1507">
        <v>9</v>
      </c>
      <c r="BR7" s="1507">
        <v>9</v>
      </c>
      <c r="BS7" s="1507">
        <v>9</v>
      </c>
      <c r="BT7" s="1507">
        <v>9</v>
      </c>
      <c r="BU7" s="1507">
        <v>9</v>
      </c>
      <c r="BV7" s="1507">
        <v>9</v>
      </c>
      <c r="BW7" s="1507">
        <v>9</v>
      </c>
      <c r="BX7" s="1507">
        <v>9</v>
      </c>
      <c r="BY7" s="1507">
        <v>9</v>
      </c>
      <c r="BZ7" s="1507">
        <v>9</v>
      </c>
      <c r="CA7" s="1507">
        <v>9</v>
      </c>
      <c r="CB7" s="1507">
        <v>9</v>
      </c>
      <c r="CC7" s="1507">
        <v>9</v>
      </c>
      <c r="CD7" s="1507">
        <v>9</v>
      </c>
      <c r="CE7" s="1507">
        <v>9</v>
      </c>
      <c r="CF7" s="1507">
        <v>9</v>
      </c>
      <c r="CG7" s="1507">
        <v>9</v>
      </c>
      <c r="CH7" s="1507">
        <v>9</v>
      </c>
      <c r="CI7" s="1507">
        <v>9</v>
      </c>
      <c r="CJ7" s="1507">
        <v>9</v>
      </c>
      <c r="CK7" s="1507">
        <v>9</v>
      </c>
      <c r="CL7" s="1507">
        <v>9</v>
      </c>
      <c r="CM7" s="1507">
        <v>9</v>
      </c>
      <c r="CN7" s="1507">
        <v>9</v>
      </c>
    </row>
    <row r="8" spans="2:92" ht="42.75" hidden="1">
      <c r="B8"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8" s="1496" t="s">
        <v>919</v>
      </c>
      <c r="D8" s="1496" t="s">
        <v>1806</v>
      </c>
      <c r="E8" s="1502" t="s">
        <v>778</v>
      </c>
      <c r="F8" s="1505" t="str">
        <f>VLOOKUP(TBL5_OptBen[[#This Row],[Option Type (defined list)]],'Option Typs_Grps'!B$2:C$47, 2, FALSE)</f>
        <v>Customer Options</v>
      </c>
      <c r="G8" s="1502" t="s">
        <v>1695</v>
      </c>
      <c r="H8" s="1502" t="s">
        <v>797</v>
      </c>
      <c r="I8" s="1502" t="s">
        <v>355</v>
      </c>
      <c r="J8" s="1503" t="s">
        <v>146</v>
      </c>
      <c r="K8" s="1499">
        <v>2</v>
      </c>
      <c r="L8" s="1506"/>
      <c r="M8" s="1506"/>
      <c r="N8" s="1506"/>
      <c r="O8" s="1506"/>
      <c r="P8" s="1506"/>
      <c r="Q8" s="1506"/>
      <c r="R8" s="1507">
        <v>9</v>
      </c>
      <c r="S8" s="1507">
        <v>9</v>
      </c>
      <c r="T8" s="1507">
        <v>9</v>
      </c>
      <c r="U8" s="1507">
        <v>9</v>
      </c>
      <c r="V8" s="1507">
        <v>9</v>
      </c>
      <c r="W8" s="1507">
        <v>9</v>
      </c>
      <c r="X8" s="1507">
        <v>9</v>
      </c>
      <c r="Y8" s="1507">
        <v>9</v>
      </c>
      <c r="Z8" s="1507">
        <v>9</v>
      </c>
      <c r="AA8" s="1507">
        <v>9</v>
      </c>
      <c r="AB8" s="1507">
        <v>9</v>
      </c>
      <c r="AC8" s="1507">
        <v>9</v>
      </c>
      <c r="AD8" s="1507">
        <v>9</v>
      </c>
      <c r="AE8" s="1507">
        <v>9</v>
      </c>
      <c r="AF8" s="1507">
        <v>9</v>
      </c>
      <c r="AG8" s="1507">
        <v>9</v>
      </c>
      <c r="AH8" s="1507">
        <v>9</v>
      </c>
      <c r="AI8" s="1507">
        <v>9</v>
      </c>
      <c r="AJ8" s="1507">
        <v>9</v>
      </c>
      <c r="AK8" s="1507">
        <v>9</v>
      </c>
      <c r="AL8" s="1507">
        <v>9</v>
      </c>
      <c r="AM8" s="1507">
        <v>9</v>
      </c>
      <c r="AN8" s="1507">
        <v>9</v>
      </c>
      <c r="AO8" s="1507">
        <v>9</v>
      </c>
      <c r="AP8" s="1507">
        <v>9</v>
      </c>
      <c r="AQ8" s="1507">
        <v>9</v>
      </c>
      <c r="AR8" s="1507">
        <v>9</v>
      </c>
      <c r="AS8" s="1507">
        <v>9</v>
      </c>
      <c r="AT8" s="1507">
        <v>9</v>
      </c>
      <c r="AU8" s="1507">
        <v>9</v>
      </c>
      <c r="AV8" s="1507">
        <v>9</v>
      </c>
      <c r="AW8" s="1507">
        <v>9</v>
      </c>
      <c r="AX8" s="1507">
        <v>9</v>
      </c>
      <c r="AY8" s="1507">
        <v>9</v>
      </c>
      <c r="AZ8" s="1507">
        <v>9</v>
      </c>
      <c r="BA8" s="1507">
        <v>9</v>
      </c>
      <c r="BB8" s="1507">
        <v>9</v>
      </c>
      <c r="BC8" s="1507">
        <v>9</v>
      </c>
      <c r="BD8" s="1507">
        <v>9</v>
      </c>
      <c r="BE8" s="1507">
        <v>9</v>
      </c>
      <c r="BF8" s="1507">
        <v>9</v>
      </c>
      <c r="BG8" s="1507">
        <v>9</v>
      </c>
      <c r="BH8" s="1507">
        <v>9</v>
      </c>
      <c r="BI8" s="1507">
        <v>9</v>
      </c>
      <c r="BJ8" s="1507">
        <v>9</v>
      </c>
      <c r="BK8" s="1507">
        <v>9</v>
      </c>
      <c r="BL8" s="1507">
        <v>9</v>
      </c>
      <c r="BM8" s="1507">
        <v>9</v>
      </c>
      <c r="BN8" s="1507">
        <v>9</v>
      </c>
      <c r="BO8" s="1507">
        <v>9</v>
      </c>
      <c r="BP8" s="1507">
        <v>9</v>
      </c>
      <c r="BQ8" s="1507">
        <v>9</v>
      </c>
      <c r="BR8" s="1507">
        <v>9</v>
      </c>
      <c r="BS8" s="1507">
        <v>9</v>
      </c>
      <c r="BT8" s="1507">
        <v>9</v>
      </c>
      <c r="BU8" s="1507">
        <v>9</v>
      </c>
      <c r="BV8" s="1507">
        <v>9</v>
      </c>
      <c r="BW8" s="1507">
        <v>9</v>
      </c>
      <c r="BX8" s="1507">
        <v>9</v>
      </c>
      <c r="BY8" s="1507">
        <v>9</v>
      </c>
      <c r="BZ8" s="1507">
        <v>9</v>
      </c>
      <c r="CA8" s="1507">
        <v>9</v>
      </c>
      <c r="CB8" s="1507">
        <v>9</v>
      </c>
      <c r="CC8" s="1507">
        <v>9</v>
      </c>
      <c r="CD8" s="1507">
        <v>9</v>
      </c>
      <c r="CE8" s="1507">
        <v>9</v>
      </c>
      <c r="CF8" s="1507">
        <v>9</v>
      </c>
      <c r="CG8" s="1507">
        <v>9</v>
      </c>
      <c r="CH8" s="1507">
        <v>9</v>
      </c>
      <c r="CI8" s="1507">
        <v>9</v>
      </c>
      <c r="CJ8" s="1507">
        <v>9</v>
      </c>
      <c r="CK8" s="1507">
        <v>9</v>
      </c>
      <c r="CL8" s="1507">
        <v>9</v>
      </c>
      <c r="CM8" s="1507">
        <v>9</v>
      </c>
      <c r="CN8" s="1507">
        <v>9</v>
      </c>
    </row>
    <row r="9" spans="2:92" ht="28.5">
      <c r="B9"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9" s="1496" t="s">
        <v>1809</v>
      </c>
      <c r="D9" s="1496" t="s">
        <v>1807</v>
      </c>
      <c r="E9" s="1502" t="s">
        <v>1811</v>
      </c>
      <c r="F9" s="1497" t="str">
        <f>VLOOKUP(TBL5_OptBen[[#This Row],[Option Type (defined list)]],'Option Typs_Grps'!B$2:C$47, 2, FALSE)</f>
        <v>Customer Options</v>
      </c>
      <c r="G9" s="1502" t="s">
        <v>1695</v>
      </c>
      <c r="H9" s="1502" t="s">
        <v>765</v>
      </c>
      <c r="I9" s="1502" t="s">
        <v>355</v>
      </c>
      <c r="J9" s="1503" t="s">
        <v>146</v>
      </c>
      <c r="K9" s="1499">
        <v>2</v>
      </c>
      <c r="L9" s="1500"/>
      <c r="M9" s="1500"/>
      <c r="N9" s="1500"/>
      <c r="O9" s="1500"/>
      <c r="P9" s="1500"/>
      <c r="Q9" s="1500"/>
      <c r="R9" s="1501">
        <v>24</v>
      </c>
      <c r="S9" s="1501">
        <v>24</v>
      </c>
      <c r="T9" s="1501">
        <v>24</v>
      </c>
      <c r="U9" s="1501">
        <v>24</v>
      </c>
      <c r="V9" s="1501">
        <v>24</v>
      </c>
      <c r="W9" s="1501">
        <v>24</v>
      </c>
      <c r="X9" s="1501">
        <v>24</v>
      </c>
      <c r="Y9" s="1501">
        <v>24</v>
      </c>
      <c r="Z9" s="1501">
        <v>24</v>
      </c>
      <c r="AA9" s="1501">
        <v>24</v>
      </c>
      <c r="AB9" s="1501">
        <v>24</v>
      </c>
      <c r="AC9" s="1501">
        <v>24</v>
      </c>
      <c r="AD9" s="1501">
        <v>24</v>
      </c>
      <c r="AE9" s="1501">
        <v>24</v>
      </c>
      <c r="AF9" s="1501">
        <v>24</v>
      </c>
      <c r="AG9" s="1501">
        <v>24</v>
      </c>
      <c r="AH9" s="1501">
        <v>24</v>
      </c>
      <c r="AI9" s="1501">
        <v>24</v>
      </c>
      <c r="AJ9" s="1501">
        <v>24</v>
      </c>
      <c r="AK9" s="1501">
        <v>24</v>
      </c>
      <c r="AL9" s="1501">
        <v>24</v>
      </c>
      <c r="AM9" s="1501">
        <v>24</v>
      </c>
      <c r="AN9" s="1501">
        <v>24</v>
      </c>
      <c r="AO9" s="1501">
        <v>24</v>
      </c>
      <c r="AP9" s="1501">
        <v>24</v>
      </c>
      <c r="AQ9" s="1501">
        <v>24</v>
      </c>
      <c r="AR9" s="1501">
        <v>24</v>
      </c>
      <c r="AS9" s="1501">
        <v>24</v>
      </c>
      <c r="AT9" s="1501">
        <v>24</v>
      </c>
      <c r="AU9" s="1501">
        <v>24</v>
      </c>
      <c r="AV9" s="1501">
        <v>24</v>
      </c>
      <c r="AW9" s="1501">
        <v>24</v>
      </c>
      <c r="AX9" s="1501">
        <v>24</v>
      </c>
      <c r="AY9" s="1501">
        <v>24</v>
      </c>
      <c r="AZ9" s="1501">
        <v>24</v>
      </c>
      <c r="BA9" s="1501">
        <v>24</v>
      </c>
      <c r="BB9" s="1501">
        <v>24</v>
      </c>
      <c r="BC9" s="1501">
        <v>24</v>
      </c>
      <c r="BD9" s="1501">
        <v>24</v>
      </c>
      <c r="BE9" s="1501">
        <v>24</v>
      </c>
      <c r="BF9" s="1501">
        <v>24</v>
      </c>
      <c r="BG9" s="1501">
        <v>24</v>
      </c>
      <c r="BH9" s="1501">
        <v>24</v>
      </c>
      <c r="BI9" s="1501">
        <v>24</v>
      </c>
      <c r="BJ9" s="1501">
        <v>24</v>
      </c>
      <c r="BK9" s="1501">
        <v>24</v>
      </c>
      <c r="BL9" s="1501">
        <v>24</v>
      </c>
      <c r="BM9" s="1501">
        <v>24</v>
      </c>
      <c r="BN9" s="1501">
        <v>24</v>
      </c>
      <c r="BO9" s="1501">
        <v>24</v>
      </c>
      <c r="BP9" s="1501">
        <v>24</v>
      </c>
      <c r="BQ9" s="1501">
        <v>24</v>
      </c>
      <c r="BR9" s="1501">
        <v>24</v>
      </c>
      <c r="BS9" s="1501">
        <v>24</v>
      </c>
      <c r="BT9" s="1501">
        <v>24</v>
      </c>
      <c r="BU9" s="1501">
        <v>24</v>
      </c>
      <c r="BV9" s="1501">
        <v>24</v>
      </c>
      <c r="BW9" s="1501">
        <v>24</v>
      </c>
      <c r="BX9" s="1501">
        <v>24</v>
      </c>
      <c r="BY9" s="1501">
        <v>24</v>
      </c>
      <c r="BZ9" s="1501">
        <v>24</v>
      </c>
      <c r="CA9" s="1501">
        <v>24</v>
      </c>
      <c r="CB9" s="1501">
        <v>24</v>
      </c>
      <c r="CC9" s="1501">
        <v>24</v>
      </c>
      <c r="CD9" s="1501">
        <v>24</v>
      </c>
      <c r="CE9" s="1501">
        <v>24</v>
      </c>
      <c r="CF9" s="1501">
        <v>24</v>
      </c>
      <c r="CG9" s="1501">
        <v>24</v>
      </c>
      <c r="CH9" s="1501">
        <v>24</v>
      </c>
      <c r="CI9" s="1501">
        <v>24</v>
      </c>
      <c r="CJ9" s="1501">
        <v>24</v>
      </c>
      <c r="CK9" s="1501">
        <v>24</v>
      </c>
      <c r="CL9" s="1501">
        <v>24</v>
      </c>
      <c r="CM9" s="1501">
        <v>24</v>
      </c>
      <c r="CN9" s="1501">
        <v>24</v>
      </c>
    </row>
    <row r="10" spans="2:92" ht="28.5" hidden="1">
      <c r="B10"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10" s="1496" t="s">
        <v>1809</v>
      </c>
      <c r="D10" s="1496" t="s">
        <v>1807</v>
      </c>
      <c r="E10" s="1502" t="s">
        <v>1811</v>
      </c>
      <c r="F10" s="1505" t="str">
        <f>VLOOKUP(TBL5_OptBen[[#This Row],[Option Type (defined list)]],'Option Typs_Grps'!B$2:C$47, 2, FALSE)</f>
        <v>Customer Options</v>
      </c>
      <c r="G10" s="1502" t="s">
        <v>1695</v>
      </c>
      <c r="H10" s="1502" t="s">
        <v>796</v>
      </c>
      <c r="I10" s="1502" t="s">
        <v>355</v>
      </c>
      <c r="J10" s="1503" t="s">
        <v>146</v>
      </c>
      <c r="K10" s="1499">
        <v>2</v>
      </c>
      <c r="L10" s="1506"/>
      <c r="M10" s="1506"/>
      <c r="N10" s="1506"/>
      <c r="O10" s="1506"/>
      <c r="P10" s="1506"/>
      <c r="Q10" s="1506"/>
      <c r="R10" s="1507">
        <v>24</v>
      </c>
      <c r="S10" s="1507">
        <v>24</v>
      </c>
      <c r="T10" s="1507">
        <v>24</v>
      </c>
      <c r="U10" s="1507">
        <v>24</v>
      </c>
      <c r="V10" s="1507">
        <v>24</v>
      </c>
      <c r="W10" s="1507">
        <v>24</v>
      </c>
      <c r="X10" s="1507">
        <v>24</v>
      </c>
      <c r="Y10" s="1507">
        <v>24</v>
      </c>
      <c r="Z10" s="1507">
        <v>24</v>
      </c>
      <c r="AA10" s="1507">
        <v>24</v>
      </c>
      <c r="AB10" s="1507">
        <v>24</v>
      </c>
      <c r="AC10" s="1507">
        <v>24</v>
      </c>
      <c r="AD10" s="1507">
        <v>24</v>
      </c>
      <c r="AE10" s="1507">
        <v>24</v>
      </c>
      <c r="AF10" s="1507">
        <v>24</v>
      </c>
      <c r="AG10" s="1507">
        <v>24</v>
      </c>
      <c r="AH10" s="1507">
        <v>24</v>
      </c>
      <c r="AI10" s="1507">
        <v>24</v>
      </c>
      <c r="AJ10" s="1507">
        <v>24</v>
      </c>
      <c r="AK10" s="1507">
        <v>24</v>
      </c>
      <c r="AL10" s="1507">
        <v>24</v>
      </c>
      <c r="AM10" s="1507">
        <v>24</v>
      </c>
      <c r="AN10" s="1507">
        <v>24</v>
      </c>
      <c r="AO10" s="1507">
        <v>24</v>
      </c>
      <c r="AP10" s="1507">
        <v>24</v>
      </c>
      <c r="AQ10" s="1507">
        <v>24</v>
      </c>
      <c r="AR10" s="1507">
        <v>24</v>
      </c>
      <c r="AS10" s="1507">
        <v>24</v>
      </c>
      <c r="AT10" s="1507">
        <v>24</v>
      </c>
      <c r="AU10" s="1507">
        <v>24</v>
      </c>
      <c r="AV10" s="1507">
        <v>24</v>
      </c>
      <c r="AW10" s="1507">
        <v>24</v>
      </c>
      <c r="AX10" s="1507">
        <v>24</v>
      </c>
      <c r="AY10" s="1507">
        <v>24</v>
      </c>
      <c r="AZ10" s="1507">
        <v>24</v>
      </c>
      <c r="BA10" s="1507">
        <v>24</v>
      </c>
      <c r="BB10" s="1507">
        <v>24</v>
      </c>
      <c r="BC10" s="1507">
        <v>24</v>
      </c>
      <c r="BD10" s="1507">
        <v>24</v>
      </c>
      <c r="BE10" s="1507">
        <v>24</v>
      </c>
      <c r="BF10" s="1507">
        <v>24</v>
      </c>
      <c r="BG10" s="1507">
        <v>24</v>
      </c>
      <c r="BH10" s="1507">
        <v>24</v>
      </c>
      <c r="BI10" s="1507">
        <v>24</v>
      </c>
      <c r="BJ10" s="1507">
        <v>24</v>
      </c>
      <c r="BK10" s="1507">
        <v>24</v>
      </c>
      <c r="BL10" s="1507">
        <v>24</v>
      </c>
      <c r="BM10" s="1507">
        <v>24</v>
      </c>
      <c r="BN10" s="1507">
        <v>24</v>
      </c>
      <c r="BO10" s="1507">
        <v>24</v>
      </c>
      <c r="BP10" s="1507">
        <v>24</v>
      </c>
      <c r="BQ10" s="1507">
        <v>24</v>
      </c>
      <c r="BR10" s="1507">
        <v>24</v>
      </c>
      <c r="BS10" s="1507">
        <v>24</v>
      </c>
      <c r="BT10" s="1507">
        <v>24</v>
      </c>
      <c r="BU10" s="1507">
        <v>24</v>
      </c>
      <c r="BV10" s="1507">
        <v>24</v>
      </c>
      <c r="BW10" s="1507">
        <v>24</v>
      </c>
      <c r="BX10" s="1507">
        <v>24</v>
      </c>
      <c r="BY10" s="1507">
        <v>24</v>
      </c>
      <c r="BZ10" s="1507">
        <v>24</v>
      </c>
      <c r="CA10" s="1507">
        <v>24</v>
      </c>
      <c r="CB10" s="1507">
        <v>24</v>
      </c>
      <c r="CC10" s="1507">
        <v>24</v>
      </c>
      <c r="CD10" s="1507">
        <v>24</v>
      </c>
      <c r="CE10" s="1507">
        <v>24</v>
      </c>
      <c r="CF10" s="1507">
        <v>24</v>
      </c>
      <c r="CG10" s="1507">
        <v>24</v>
      </c>
      <c r="CH10" s="1507">
        <v>24</v>
      </c>
      <c r="CI10" s="1507">
        <v>24</v>
      </c>
      <c r="CJ10" s="1507">
        <v>24</v>
      </c>
      <c r="CK10" s="1507">
        <v>24</v>
      </c>
      <c r="CL10" s="1507">
        <v>24</v>
      </c>
      <c r="CM10" s="1507">
        <v>24</v>
      </c>
      <c r="CN10" s="1507">
        <v>24</v>
      </c>
    </row>
    <row r="11" spans="2:92" ht="28.5" hidden="1">
      <c r="B11"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11" s="1496" t="s">
        <v>1809</v>
      </c>
      <c r="D11" s="1496" t="s">
        <v>1807</v>
      </c>
      <c r="E11" s="1502" t="s">
        <v>1811</v>
      </c>
      <c r="F11" s="1505" t="str">
        <f>VLOOKUP(TBL5_OptBen[[#This Row],[Option Type (defined list)]],'Option Typs_Grps'!B$2:C$47, 2, FALSE)</f>
        <v>Customer Options</v>
      </c>
      <c r="G11" s="1502" t="s">
        <v>1695</v>
      </c>
      <c r="H11" s="1502" t="s">
        <v>797</v>
      </c>
      <c r="I11" s="1502" t="s">
        <v>355</v>
      </c>
      <c r="J11" s="1503" t="s">
        <v>146</v>
      </c>
      <c r="K11" s="1499">
        <v>2</v>
      </c>
      <c r="L11" s="1506"/>
      <c r="M11" s="1506"/>
      <c r="N11" s="1506"/>
      <c r="O11" s="1506"/>
      <c r="P11" s="1506"/>
      <c r="Q11" s="1506"/>
      <c r="R11" s="1507">
        <v>24</v>
      </c>
      <c r="S11" s="1507">
        <v>24</v>
      </c>
      <c r="T11" s="1507">
        <v>24</v>
      </c>
      <c r="U11" s="1507">
        <v>24</v>
      </c>
      <c r="V11" s="1507">
        <v>24</v>
      </c>
      <c r="W11" s="1507">
        <v>24</v>
      </c>
      <c r="X11" s="1507">
        <v>24</v>
      </c>
      <c r="Y11" s="1507">
        <v>24</v>
      </c>
      <c r="Z11" s="1507">
        <v>24</v>
      </c>
      <c r="AA11" s="1507">
        <v>24</v>
      </c>
      <c r="AB11" s="1507">
        <v>24</v>
      </c>
      <c r="AC11" s="1507">
        <v>24</v>
      </c>
      <c r="AD11" s="1507">
        <v>24</v>
      </c>
      <c r="AE11" s="1507">
        <v>24</v>
      </c>
      <c r="AF11" s="1507">
        <v>24</v>
      </c>
      <c r="AG11" s="1507">
        <v>24</v>
      </c>
      <c r="AH11" s="1507">
        <v>24</v>
      </c>
      <c r="AI11" s="1507">
        <v>24</v>
      </c>
      <c r="AJ11" s="1507">
        <v>24</v>
      </c>
      <c r="AK11" s="1507">
        <v>24</v>
      </c>
      <c r="AL11" s="1507">
        <v>24</v>
      </c>
      <c r="AM11" s="1507">
        <v>24</v>
      </c>
      <c r="AN11" s="1507">
        <v>24</v>
      </c>
      <c r="AO11" s="1507">
        <v>24</v>
      </c>
      <c r="AP11" s="1507">
        <v>24</v>
      </c>
      <c r="AQ11" s="1507">
        <v>24</v>
      </c>
      <c r="AR11" s="1507">
        <v>24</v>
      </c>
      <c r="AS11" s="1507">
        <v>24</v>
      </c>
      <c r="AT11" s="1507">
        <v>24</v>
      </c>
      <c r="AU11" s="1507">
        <v>24</v>
      </c>
      <c r="AV11" s="1507">
        <v>24</v>
      </c>
      <c r="AW11" s="1507">
        <v>24</v>
      </c>
      <c r="AX11" s="1507">
        <v>24</v>
      </c>
      <c r="AY11" s="1507">
        <v>24</v>
      </c>
      <c r="AZ11" s="1507">
        <v>24</v>
      </c>
      <c r="BA11" s="1507">
        <v>24</v>
      </c>
      <c r="BB11" s="1507">
        <v>24</v>
      </c>
      <c r="BC11" s="1507">
        <v>24</v>
      </c>
      <c r="BD11" s="1507">
        <v>24</v>
      </c>
      <c r="BE11" s="1507">
        <v>24</v>
      </c>
      <c r="BF11" s="1507">
        <v>24</v>
      </c>
      <c r="BG11" s="1507">
        <v>24</v>
      </c>
      <c r="BH11" s="1507">
        <v>24</v>
      </c>
      <c r="BI11" s="1507">
        <v>24</v>
      </c>
      <c r="BJ11" s="1507">
        <v>24</v>
      </c>
      <c r="BK11" s="1507">
        <v>24</v>
      </c>
      <c r="BL11" s="1507">
        <v>24</v>
      </c>
      <c r="BM11" s="1507">
        <v>24</v>
      </c>
      <c r="BN11" s="1507">
        <v>24</v>
      </c>
      <c r="BO11" s="1507">
        <v>24</v>
      </c>
      <c r="BP11" s="1507">
        <v>24</v>
      </c>
      <c r="BQ11" s="1507">
        <v>24</v>
      </c>
      <c r="BR11" s="1507">
        <v>24</v>
      </c>
      <c r="BS11" s="1507">
        <v>24</v>
      </c>
      <c r="BT11" s="1507">
        <v>24</v>
      </c>
      <c r="BU11" s="1507">
        <v>24</v>
      </c>
      <c r="BV11" s="1507">
        <v>24</v>
      </c>
      <c r="BW11" s="1507">
        <v>24</v>
      </c>
      <c r="BX11" s="1507">
        <v>24</v>
      </c>
      <c r="BY11" s="1507">
        <v>24</v>
      </c>
      <c r="BZ11" s="1507">
        <v>24</v>
      </c>
      <c r="CA11" s="1507">
        <v>24</v>
      </c>
      <c r="CB11" s="1507">
        <v>24</v>
      </c>
      <c r="CC11" s="1507">
        <v>24</v>
      </c>
      <c r="CD11" s="1507">
        <v>24</v>
      </c>
      <c r="CE11" s="1507">
        <v>24</v>
      </c>
      <c r="CF11" s="1507">
        <v>24</v>
      </c>
      <c r="CG11" s="1507">
        <v>24</v>
      </c>
      <c r="CH11" s="1507">
        <v>24</v>
      </c>
      <c r="CI11" s="1507">
        <v>24</v>
      </c>
      <c r="CJ11" s="1507">
        <v>24</v>
      </c>
      <c r="CK11" s="1507">
        <v>24</v>
      </c>
      <c r="CL11" s="1507">
        <v>24</v>
      </c>
      <c r="CM11" s="1507">
        <v>24</v>
      </c>
      <c r="CN11" s="1507">
        <v>24</v>
      </c>
    </row>
    <row r="12" spans="2:92" ht="28.5">
      <c r="B12"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12" s="1496" t="s">
        <v>1810</v>
      </c>
      <c r="D12" s="1496" t="s">
        <v>1808</v>
      </c>
      <c r="E12" s="1502" t="s">
        <v>1811</v>
      </c>
      <c r="F12" s="1497" t="str">
        <f>VLOOKUP(TBL5_OptBen[[#This Row],[Option Type (defined list)]],'Option Typs_Grps'!B$2:C$47, 2, FALSE)</f>
        <v>Customer Options</v>
      </c>
      <c r="G12" s="1502" t="s">
        <v>1695</v>
      </c>
      <c r="H12" s="1502" t="s">
        <v>765</v>
      </c>
      <c r="I12" s="1502" t="s">
        <v>355</v>
      </c>
      <c r="J12" s="1503" t="s">
        <v>146</v>
      </c>
      <c r="K12" s="1499">
        <v>2</v>
      </c>
      <c r="L12" s="1500"/>
      <c r="M12" s="1500"/>
      <c r="N12" s="1500"/>
      <c r="O12" s="1500"/>
      <c r="P12" s="1500"/>
      <c r="Q12" s="1500"/>
      <c r="R12" s="1501">
        <v>15</v>
      </c>
      <c r="S12" s="1501">
        <v>15</v>
      </c>
      <c r="T12" s="1501">
        <v>15</v>
      </c>
      <c r="U12" s="1501">
        <v>15</v>
      </c>
      <c r="V12" s="1501">
        <v>15</v>
      </c>
      <c r="W12" s="1501">
        <v>15</v>
      </c>
      <c r="X12" s="1501">
        <v>15</v>
      </c>
      <c r="Y12" s="1501">
        <v>15</v>
      </c>
      <c r="Z12" s="1501">
        <v>15</v>
      </c>
      <c r="AA12" s="1501">
        <v>15</v>
      </c>
      <c r="AB12" s="1501">
        <v>15</v>
      </c>
      <c r="AC12" s="1501">
        <v>15</v>
      </c>
      <c r="AD12" s="1501">
        <v>15</v>
      </c>
      <c r="AE12" s="1501">
        <v>15</v>
      </c>
      <c r="AF12" s="1501">
        <v>15</v>
      </c>
      <c r="AG12" s="1501">
        <v>15</v>
      </c>
      <c r="AH12" s="1501">
        <v>15</v>
      </c>
      <c r="AI12" s="1501">
        <v>15</v>
      </c>
      <c r="AJ12" s="1501">
        <v>15</v>
      </c>
      <c r="AK12" s="1501">
        <v>15</v>
      </c>
      <c r="AL12" s="1501">
        <v>15</v>
      </c>
      <c r="AM12" s="1501">
        <v>15</v>
      </c>
      <c r="AN12" s="1501">
        <v>15</v>
      </c>
      <c r="AO12" s="1501">
        <v>15</v>
      </c>
      <c r="AP12" s="1501">
        <v>15</v>
      </c>
      <c r="AQ12" s="1501">
        <v>15</v>
      </c>
      <c r="AR12" s="1501">
        <v>15</v>
      </c>
      <c r="AS12" s="1501">
        <v>15</v>
      </c>
      <c r="AT12" s="1501">
        <v>15</v>
      </c>
      <c r="AU12" s="1501">
        <v>15</v>
      </c>
      <c r="AV12" s="1501">
        <v>15</v>
      </c>
      <c r="AW12" s="1501">
        <v>15</v>
      </c>
      <c r="AX12" s="1501">
        <v>15</v>
      </c>
      <c r="AY12" s="1501">
        <v>15</v>
      </c>
      <c r="AZ12" s="1501">
        <v>15</v>
      </c>
      <c r="BA12" s="1501">
        <v>15</v>
      </c>
      <c r="BB12" s="1501">
        <v>15</v>
      </c>
      <c r="BC12" s="1501">
        <v>15</v>
      </c>
      <c r="BD12" s="1501">
        <v>15</v>
      </c>
      <c r="BE12" s="1501">
        <v>15</v>
      </c>
      <c r="BF12" s="1501">
        <v>15</v>
      </c>
      <c r="BG12" s="1501">
        <v>15</v>
      </c>
      <c r="BH12" s="1501">
        <v>15</v>
      </c>
      <c r="BI12" s="1501">
        <v>15</v>
      </c>
      <c r="BJ12" s="1501">
        <v>15</v>
      </c>
      <c r="BK12" s="1501">
        <v>15</v>
      </c>
      <c r="BL12" s="1501">
        <v>15</v>
      </c>
      <c r="BM12" s="1501">
        <v>15</v>
      </c>
      <c r="BN12" s="1501">
        <v>15</v>
      </c>
      <c r="BO12" s="1501">
        <v>15</v>
      </c>
      <c r="BP12" s="1501">
        <v>15</v>
      </c>
      <c r="BQ12" s="1501">
        <v>15</v>
      </c>
      <c r="BR12" s="1501">
        <v>15</v>
      </c>
      <c r="BS12" s="1501">
        <v>15</v>
      </c>
      <c r="BT12" s="1501">
        <v>15</v>
      </c>
      <c r="BU12" s="1501">
        <v>15</v>
      </c>
      <c r="BV12" s="1501">
        <v>15</v>
      </c>
      <c r="BW12" s="1501">
        <v>15</v>
      </c>
      <c r="BX12" s="1501">
        <v>15</v>
      </c>
      <c r="BY12" s="1501">
        <v>15</v>
      </c>
      <c r="BZ12" s="1501">
        <v>15</v>
      </c>
      <c r="CA12" s="1501">
        <v>15</v>
      </c>
      <c r="CB12" s="1501">
        <v>15</v>
      </c>
      <c r="CC12" s="1501">
        <v>15</v>
      </c>
      <c r="CD12" s="1501">
        <v>15</v>
      </c>
      <c r="CE12" s="1501">
        <v>15</v>
      </c>
      <c r="CF12" s="1501">
        <v>15</v>
      </c>
      <c r="CG12" s="1501">
        <v>15</v>
      </c>
      <c r="CH12" s="1501">
        <v>15</v>
      </c>
      <c r="CI12" s="1501">
        <v>15</v>
      </c>
      <c r="CJ12" s="1501">
        <v>15</v>
      </c>
      <c r="CK12" s="1501">
        <v>15</v>
      </c>
      <c r="CL12" s="1501">
        <v>15</v>
      </c>
      <c r="CM12" s="1501">
        <v>15</v>
      </c>
      <c r="CN12" s="1501">
        <v>15</v>
      </c>
    </row>
    <row r="13" spans="2:92" ht="28.5" hidden="1">
      <c r="B13"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13" s="1496" t="s">
        <v>1810</v>
      </c>
      <c r="D13" s="1496" t="s">
        <v>1808</v>
      </c>
      <c r="E13" s="1502" t="s">
        <v>1811</v>
      </c>
      <c r="F13" s="1505" t="str">
        <f>VLOOKUP(TBL5_OptBen[[#This Row],[Option Type (defined list)]],'Option Typs_Grps'!B$2:C$47, 2, FALSE)</f>
        <v>Customer Options</v>
      </c>
      <c r="G13" s="1502" t="s">
        <v>1695</v>
      </c>
      <c r="H13" s="1502" t="s">
        <v>796</v>
      </c>
      <c r="I13" s="1502" t="s">
        <v>355</v>
      </c>
      <c r="J13" s="1503" t="s">
        <v>146</v>
      </c>
      <c r="K13" s="1499">
        <v>2</v>
      </c>
      <c r="L13" s="1506"/>
      <c r="M13" s="1506"/>
      <c r="N13" s="1506"/>
      <c r="O13" s="1506"/>
      <c r="P13" s="1506"/>
      <c r="Q13" s="1506"/>
      <c r="R13" s="1507">
        <v>15</v>
      </c>
      <c r="S13" s="1507">
        <v>15</v>
      </c>
      <c r="T13" s="1507">
        <v>15</v>
      </c>
      <c r="U13" s="1507">
        <v>15</v>
      </c>
      <c r="V13" s="1507">
        <v>15</v>
      </c>
      <c r="W13" s="1507">
        <v>15</v>
      </c>
      <c r="X13" s="1507">
        <v>15</v>
      </c>
      <c r="Y13" s="1507">
        <v>15</v>
      </c>
      <c r="Z13" s="1507">
        <v>15</v>
      </c>
      <c r="AA13" s="1507">
        <v>15</v>
      </c>
      <c r="AB13" s="1507">
        <v>15</v>
      </c>
      <c r="AC13" s="1507">
        <v>15</v>
      </c>
      <c r="AD13" s="1507">
        <v>15</v>
      </c>
      <c r="AE13" s="1507">
        <v>15</v>
      </c>
      <c r="AF13" s="1507">
        <v>15</v>
      </c>
      <c r="AG13" s="1507">
        <v>15</v>
      </c>
      <c r="AH13" s="1507">
        <v>15</v>
      </c>
      <c r="AI13" s="1507">
        <v>15</v>
      </c>
      <c r="AJ13" s="1507">
        <v>15</v>
      </c>
      <c r="AK13" s="1507">
        <v>15</v>
      </c>
      <c r="AL13" s="1507">
        <v>15</v>
      </c>
      <c r="AM13" s="1507">
        <v>15</v>
      </c>
      <c r="AN13" s="1507">
        <v>15</v>
      </c>
      <c r="AO13" s="1507">
        <v>15</v>
      </c>
      <c r="AP13" s="1507">
        <v>15</v>
      </c>
      <c r="AQ13" s="1507">
        <v>15</v>
      </c>
      <c r="AR13" s="1507">
        <v>15</v>
      </c>
      <c r="AS13" s="1507">
        <v>15</v>
      </c>
      <c r="AT13" s="1507">
        <v>15</v>
      </c>
      <c r="AU13" s="1507">
        <v>15</v>
      </c>
      <c r="AV13" s="1507">
        <v>15</v>
      </c>
      <c r="AW13" s="1507">
        <v>15</v>
      </c>
      <c r="AX13" s="1507">
        <v>15</v>
      </c>
      <c r="AY13" s="1507">
        <v>15</v>
      </c>
      <c r="AZ13" s="1507">
        <v>15</v>
      </c>
      <c r="BA13" s="1507">
        <v>15</v>
      </c>
      <c r="BB13" s="1507">
        <v>15</v>
      </c>
      <c r="BC13" s="1507">
        <v>15</v>
      </c>
      <c r="BD13" s="1507">
        <v>15</v>
      </c>
      <c r="BE13" s="1507">
        <v>15</v>
      </c>
      <c r="BF13" s="1507">
        <v>15</v>
      </c>
      <c r="BG13" s="1507">
        <v>15</v>
      </c>
      <c r="BH13" s="1507">
        <v>15</v>
      </c>
      <c r="BI13" s="1507">
        <v>15</v>
      </c>
      <c r="BJ13" s="1507">
        <v>15</v>
      </c>
      <c r="BK13" s="1507">
        <v>15</v>
      </c>
      <c r="BL13" s="1507">
        <v>15</v>
      </c>
      <c r="BM13" s="1507">
        <v>15</v>
      </c>
      <c r="BN13" s="1507">
        <v>15</v>
      </c>
      <c r="BO13" s="1507">
        <v>15</v>
      </c>
      <c r="BP13" s="1507">
        <v>15</v>
      </c>
      <c r="BQ13" s="1507">
        <v>15</v>
      </c>
      <c r="BR13" s="1507">
        <v>15</v>
      </c>
      <c r="BS13" s="1507">
        <v>15</v>
      </c>
      <c r="BT13" s="1507">
        <v>15</v>
      </c>
      <c r="BU13" s="1507">
        <v>15</v>
      </c>
      <c r="BV13" s="1507">
        <v>15</v>
      </c>
      <c r="BW13" s="1507">
        <v>15</v>
      </c>
      <c r="BX13" s="1507">
        <v>15</v>
      </c>
      <c r="BY13" s="1507">
        <v>15</v>
      </c>
      <c r="BZ13" s="1507">
        <v>15</v>
      </c>
      <c r="CA13" s="1507">
        <v>15</v>
      </c>
      <c r="CB13" s="1507">
        <v>15</v>
      </c>
      <c r="CC13" s="1507">
        <v>15</v>
      </c>
      <c r="CD13" s="1507">
        <v>15</v>
      </c>
      <c r="CE13" s="1507">
        <v>15</v>
      </c>
      <c r="CF13" s="1507">
        <v>15</v>
      </c>
      <c r="CG13" s="1507">
        <v>15</v>
      </c>
      <c r="CH13" s="1507">
        <v>15</v>
      </c>
      <c r="CI13" s="1507">
        <v>15</v>
      </c>
      <c r="CJ13" s="1507">
        <v>15</v>
      </c>
      <c r="CK13" s="1507">
        <v>15</v>
      </c>
      <c r="CL13" s="1507">
        <v>15</v>
      </c>
      <c r="CM13" s="1507">
        <v>15</v>
      </c>
      <c r="CN13" s="1507">
        <v>15</v>
      </c>
    </row>
    <row r="14" spans="2:92" ht="28.5" hidden="1">
      <c r="B14"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14" s="1496" t="s">
        <v>1810</v>
      </c>
      <c r="D14" s="1496" t="s">
        <v>1808</v>
      </c>
      <c r="E14" s="1502" t="s">
        <v>1811</v>
      </c>
      <c r="F14" s="1505" t="str">
        <f>VLOOKUP(TBL5_OptBen[[#This Row],[Option Type (defined list)]],'Option Typs_Grps'!B$2:C$47, 2, FALSE)</f>
        <v>Customer Options</v>
      </c>
      <c r="G14" s="1502" t="s">
        <v>1695</v>
      </c>
      <c r="H14" s="1502" t="s">
        <v>797</v>
      </c>
      <c r="I14" s="1502" t="s">
        <v>355</v>
      </c>
      <c r="J14" s="1503" t="s">
        <v>146</v>
      </c>
      <c r="K14" s="1499">
        <v>2</v>
      </c>
      <c r="L14" s="1506"/>
      <c r="M14" s="1506"/>
      <c r="N14" s="1506"/>
      <c r="O14" s="1506"/>
      <c r="P14" s="1506"/>
      <c r="Q14" s="1506"/>
      <c r="R14" s="1507">
        <v>15</v>
      </c>
      <c r="S14" s="1507">
        <v>15</v>
      </c>
      <c r="T14" s="1507">
        <v>15</v>
      </c>
      <c r="U14" s="1507">
        <v>15</v>
      </c>
      <c r="V14" s="1507">
        <v>15</v>
      </c>
      <c r="W14" s="1507">
        <v>15</v>
      </c>
      <c r="X14" s="1507">
        <v>15</v>
      </c>
      <c r="Y14" s="1507">
        <v>15</v>
      </c>
      <c r="Z14" s="1507">
        <v>15</v>
      </c>
      <c r="AA14" s="1507">
        <v>15</v>
      </c>
      <c r="AB14" s="1507">
        <v>15</v>
      </c>
      <c r="AC14" s="1507">
        <v>15</v>
      </c>
      <c r="AD14" s="1507">
        <v>15</v>
      </c>
      <c r="AE14" s="1507">
        <v>15</v>
      </c>
      <c r="AF14" s="1507">
        <v>15</v>
      </c>
      <c r="AG14" s="1507">
        <v>15</v>
      </c>
      <c r="AH14" s="1507">
        <v>15</v>
      </c>
      <c r="AI14" s="1507">
        <v>15</v>
      </c>
      <c r="AJ14" s="1507">
        <v>15</v>
      </c>
      <c r="AK14" s="1507">
        <v>15</v>
      </c>
      <c r="AL14" s="1507">
        <v>15</v>
      </c>
      <c r="AM14" s="1507">
        <v>15</v>
      </c>
      <c r="AN14" s="1507">
        <v>15</v>
      </c>
      <c r="AO14" s="1507">
        <v>15</v>
      </c>
      <c r="AP14" s="1507">
        <v>15</v>
      </c>
      <c r="AQ14" s="1507">
        <v>15</v>
      </c>
      <c r="AR14" s="1507">
        <v>15</v>
      </c>
      <c r="AS14" s="1507">
        <v>15</v>
      </c>
      <c r="AT14" s="1507">
        <v>15</v>
      </c>
      <c r="AU14" s="1507">
        <v>15</v>
      </c>
      <c r="AV14" s="1507">
        <v>15</v>
      </c>
      <c r="AW14" s="1507">
        <v>15</v>
      </c>
      <c r="AX14" s="1507">
        <v>15</v>
      </c>
      <c r="AY14" s="1507">
        <v>15</v>
      </c>
      <c r="AZ14" s="1507">
        <v>15</v>
      </c>
      <c r="BA14" s="1507">
        <v>15</v>
      </c>
      <c r="BB14" s="1507">
        <v>15</v>
      </c>
      <c r="BC14" s="1507">
        <v>15</v>
      </c>
      <c r="BD14" s="1507">
        <v>15</v>
      </c>
      <c r="BE14" s="1507">
        <v>15</v>
      </c>
      <c r="BF14" s="1507">
        <v>15</v>
      </c>
      <c r="BG14" s="1507">
        <v>15</v>
      </c>
      <c r="BH14" s="1507">
        <v>15</v>
      </c>
      <c r="BI14" s="1507">
        <v>15</v>
      </c>
      <c r="BJ14" s="1507">
        <v>15</v>
      </c>
      <c r="BK14" s="1507">
        <v>15</v>
      </c>
      <c r="BL14" s="1507">
        <v>15</v>
      </c>
      <c r="BM14" s="1507">
        <v>15</v>
      </c>
      <c r="BN14" s="1507">
        <v>15</v>
      </c>
      <c r="BO14" s="1507">
        <v>15</v>
      </c>
      <c r="BP14" s="1507">
        <v>15</v>
      </c>
      <c r="BQ14" s="1507">
        <v>15</v>
      </c>
      <c r="BR14" s="1507">
        <v>15</v>
      </c>
      <c r="BS14" s="1507">
        <v>15</v>
      </c>
      <c r="BT14" s="1507">
        <v>15</v>
      </c>
      <c r="BU14" s="1507">
        <v>15</v>
      </c>
      <c r="BV14" s="1507">
        <v>15</v>
      </c>
      <c r="BW14" s="1507">
        <v>15</v>
      </c>
      <c r="BX14" s="1507">
        <v>15</v>
      </c>
      <c r="BY14" s="1507">
        <v>15</v>
      </c>
      <c r="BZ14" s="1507">
        <v>15</v>
      </c>
      <c r="CA14" s="1507">
        <v>15</v>
      </c>
      <c r="CB14" s="1507">
        <v>15</v>
      </c>
      <c r="CC14" s="1507">
        <v>15</v>
      </c>
      <c r="CD14" s="1507">
        <v>15</v>
      </c>
      <c r="CE14" s="1507">
        <v>15</v>
      </c>
      <c r="CF14" s="1507">
        <v>15</v>
      </c>
      <c r="CG14" s="1507">
        <v>15</v>
      </c>
      <c r="CH14" s="1507">
        <v>15</v>
      </c>
      <c r="CI14" s="1507">
        <v>15</v>
      </c>
      <c r="CJ14" s="1507">
        <v>15</v>
      </c>
      <c r="CK14" s="1507">
        <v>15</v>
      </c>
      <c r="CL14" s="1507">
        <v>15</v>
      </c>
      <c r="CM14" s="1507">
        <v>15</v>
      </c>
      <c r="CN14" s="1507">
        <v>15</v>
      </c>
    </row>
    <row r="15" spans="2:92" ht="28.5">
      <c r="B15"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52aP</v>
      </c>
      <c r="C15" s="1496" t="s">
        <v>1800</v>
      </c>
      <c r="D15" s="1496" t="s">
        <v>1803</v>
      </c>
      <c r="E15" s="1502" t="s">
        <v>764</v>
      </c>
      <c r="F15" s="1497" t="str">
        <f>VLOOKUP(TBL5_OptBen[[#This Row],[Option Type (defined list)]],'Option Typs_Grps'!B$2:C$47, 2, FALSE)</f>
        <v>Resource Options</v>
      </c>
      <c r="G15" s="1496" t="s">
        <v>1695</v>
      </c>
      <c r="H15" s="1496" t="s">
        <v>765</v>
      </c>
      <c r="I15" s="1496" t="s">
        <v>355</v>
      </c>
      <c r="J15" s="1498" t="s">
        <v>146</v>
      </c>
      <c r="K15" s="1499">
        <v>2</v>
      </c>
      <c r="L15" s="1500"/>
      <c r="M15" s="1500"/>
      <c r="N15" s="1500"/>
      <c r="O15" s="1500"/>
      <c r="P15" s="1500"/>
      <c r="Q15" s="1500"/>
      <c r="R15" s="1501">
        <v>8</v>
      </c>
      <c r="S15" s="1501">
        <v>8</v>
      </c>
      <c r="T15" s="1501">
        <v>8</v>
      </c>
      <c r="U15" s="1501">
        <v>8</v>
      </c>
      <c r="V15" s="1501">
        <v>8</v>
      </c>
      <c r="W15" s="1501">
        <v>8</v>
      </c>
      <c r="X15" s="1501">
        <v>8</v>
      </c>
      <c r="Y15" s="1501">
        <v>8</v>
      </c>
      <c r="Z15" s="1501">
        <v>8</v>
      </c>
      <c r="AA15" s="1501">
        <v>8</v>
      </c>
      <c r="AB15" s="1501">
        <v>8</v>
      </c>
      <c r="AC15" s="1501">
        <v>8</v>
      </c>
      <c r="AD15" s="1501">
        <v>8</v>
      </c>
      <c r="AE15" s="1501">
        <v>8</v>
      </c>
      <c r="AF15" s="1501">
        <v>8</v>
      </c>
      <c r="AG15" s="1501">
        <v>8</v>
      </c>
      <c r="AH15" s="1501">
        <v>8</v>
      </c>
      <c r="AI15" s="1501">
        <v>8</v>
      </c>
      <c r="AJ15" s="1501">
        <v>8</v>
      </c>
      <c r="AK15" s="1501">
        <v>8</v>
      </c>
      <c r="AL15" s="1501">
        <v>8</v>
      </c>
      <c r="AM15" s="1501">
        <v>8</v>
      </c>
      <c r="AN15" s="1501">
        <v>8</v>
      </c>
      <c r="AO15" s="1501">
        <v>8</v>
      </c>
      <c r="AP15" s="1501">
        <v>8</v>
      </c>
      <c r="AQ15" s="1501">
        <v>8</v>
      </c>
      <c r="AR15" s="1501">
        <v>8</v>
      </c>
      <c r="AS15" s="1501">
        <v>8</v>
      </c>
      <c r="AT15" s="1501">
        <v>8</v>
      </c>
      <c r="AU15" s="1501">
        <v>8</v>
      </c>
      <c r="AV15" s="1501">
        <v>8</v>
      </c>
      <c r="AW15" s="1501">
        <v>8</v>
      </c>
      <c r="AX15" s="1501">
        <v>8</v>
      </c>
      <c r="AY15" s="1501">
        <v>8</v>
      </c>
      <c r="AZ15" s="1501">
        <v>8</v>
      </c>
      <c r="BA15" s="1501">
        <v>8</v>
      </c>
      <c r="BB15" s="1501">
        <v>8</v>
      </c>
      <c r="BC15" s="1501">
        <v>8</v>
      </c>
      <c r="BD15" s="1501">
        <v>8</v>
      </c>
      <c r="BE15" s="1501">
        <v>8</v>
      </c>
      <c r="BF15" s="1501">
        <v>8</v>
      </c>
      <c r="BG15" s="1501">
        <v>8</v>
      </c>
      <c r="BH15" s="1501">
        <v>8</v>
      </c>
      <c r="BI15" s="1501">
        <v>8</v>
      </c>
      <c r="BJ15" s="1501">
        <v>8</v>
      </c>
      <c r="BK15" s="1501">
        <v>8</v>
      </c>
      <c r="BL15" s="1501">
        <v>8</v>
      </c>
      <c r="BM15" s="1501">
        <v>8</v>
      </c>
      <c r="BN15" s="1501">
        <v>8</v>
      </c>
      <c r="BO15" s="1501">
        <v>8</v>
      </c>
      <c r="BP15" s="1501">
        <v>8</v>
      </c>
      <c r="BQ15" s="1501">
        <v>8</v>
      </c>
      <c r="BR15" s="1501">
        <v>8</v>
      </c>
      <c r="BS15" s="1501">
        <v>8</v>
      </c>
      <c r="BT15" s="1501">
        <v>8</v>
      </c>
      <c r="BU15" s="1501">
        <v>8</v>
      </c>
      <c r="BV15" s="1501">
        <v>8</v>
      </c>
      <c r="BW15" s="1501">
        <v>8</v>
      </c>
      <c r="BX15" s="1501">
        <v>8</v>
      </c>
      <c r="BY15" s="1501">
        <v>8</v>
      </c>
      <c r="BZ15" s="1501">
        <v>8</v>
      </c>
      <c r="CA15" s="1501">
        <v>8</v>
      </c>
      <c r="CB15" s="1501">
        <v>8</v>
      </c>
      <c r="CC15" s="1501">
        <v>8</v>
      </c>
      <c r="CD15" s="1501">
        <v>8</v>
      </c>
      <c r="CE15" s="1501">
        <v>8</v>
      </c>
      <c r="CF15" s="1501">
        <v>8</v>
      </c>
      <c r="CG15" s="1501">
        <v>8</v>
      </c>
      <c r="CH15" s="1501">
        <v>8</v>
      </c>
      <c r="CI15" s="1501">
        <v>8</v>
      </c>
      <c r="CJ15" s="1501">
        <v>8</v>
      </c>
      <c r="CK15" s="1501">
        <v>8</v>
      </c>
      <c r="CL15" s="1501">
        <v>8</v>
      </c>
      <c r="CM15" s="1501">
        <v>8</v>
      </c>
      <c r="CN15" s="1501">
        <v>8</v>
      </c>
    </row>
    <row r="16" spans="2:92" ht="28.5" hidden="1">
      <c r="B16"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52aA</v>
      </c>
      <c r="C16" s="1496" t="s">
        <v>1800</v>
      </c>
      <c r="D16" s="1496" t="s">
        <v>1803</v>
      </c>
      <c r="E16" s="1502" t="s">
        <v>764</v>
      </c>
      <c r="F16" s="1505" t="str">
        <f>VLOOKUP(TBL5_OptBen[[#This Row],[Option Type (defined list)]],'Option Typs_Grps'!B$2:C$47, 2, FALSE)</f>
        <v>Resource Options</v>
      </c>
      <c r="G16" s="1502" t="s">
        <v>1695</v>
      </c>
      <c r="H16" s="1502" t="s">
        <v>796</v>
      </c>
      <c r="I16" s="1502" t="s">
        <v>355</v>
      </c>
      <c r="J16" s="1503" t="s">
        <v>146</v>
      </c>
      <c r="K16" s="1499">
        <v>2</v>
      </c>
      <c r="L16" s="1506"/>
      <c r="M16" s="1506"/>
      <c r="N16" s="1506"/>
      <c r="O16" s="1506"/>
      <c r="P16" s="1506"/>
      <c r="Q16" s="1506"/>
      <c r="R16" s="1507">
        <v>8</v>
      </c>
      <c r="S16" s="1507">
        <v>8</v>
      </c>
      <c r="T16" s="1507">
        <v>8</v>
      </c>
      <c r="U16" s="1507">
        <v>8</v>
      </c>
      <c r="V16" s="1507">
        <v>8</v>
      </c>
      <c r="W16" s="1507">
        <v>8</v>
      </c>
      <c r="X16" s="1507">
        <v>8</v>
      </c>
      <c r="Y16" s="1507">
        <v>8</v>
      </c>
      <c r="Z16" s="1507">
        <v>8</v>
      </c>
      <c r="AA16" s="1507">
        <v>8</v>
      </c>
      <c r="AB16" s="1507">
        <v>8</v>
      </c>
      <c r="AC16" s="1507">
        <v>8</v>
      </c>
      <c r="AD16" s="1507">
        <v>8</v>
      </c>
      <c r="AE16" s="1507">
        <v>8</v>
      </c>
      <c r="AF16" s="1507">
        <v>8</v>
      </c>
      <c r="AG16" s="1507">
        <v>8</v>
      </c>
      <c r="AH16" s="1507">
        <v>8</v>
      </c>
      <c r="AI16" s="1507">
        <v>8</v>
      </c>
      <c r="AJ16" s="1507">
        <v>8</v>
      </c>
      <c r="AK16" s="1507">
        <v>8</v>
      </c>
      <c r="AL16" s="1507">
        <v>8</v>
      </c>
      <c r="AM16" s="1507">
        <v>8</v>
      </c>
      <c r="AN16" s="1507">
        <v>8</v>
      </c>
      <c r="AO16" s="1507">
        <v>8</v>
      </c>
      <c r="AP16" s="1507">
        <v>8</v>
      </c>
      <c r="AQ16" s="1507">
        <v>8</v>
      </c>
      <c r="AR16" s="1507">
        <v>8</v>
      </c>
      <c r="AS16" s="1507">
        <v>8</v>
      </c>
      <c r="AT16" s="1507">
        <v>8</v>
      </c>
      <c r="AU16" s="1507">
        <v>8</v>
      </c>
      <c r="AV16" s="1507">
        <v>8</v>
      </c>
      <c r="AW16" s="1507">
        <v>8</v>
      </c>
      <c r="AX16" s="1507">
        <v>8</v>
      </c>
      <c r="AY16" s="1507">
        <v>8</v>
      </c>
      <c r="AZ16" s="1507">
        <v>8</v>
      </c>
      <c r="BA16" s="1507">
        <v>8</v>
      </c>
      <c r="BB16" s="1507">
        <v>8</v>
      </c>
      <c r="BC16" s="1507">
        <v>8</v>
      </c>
      <c r="BD16" s="1507">
        <v>8</v>
      </c>
      <c r="BE16" s="1507">
        <v>8</v>
      </c>
      <c r="BF16" s="1507">
        <v>8</v>
      </c>
      <c r="BG16" s="1507">
        <v>8</v>
      </c>
      <c r="BH16" s="1507">
        <v>8</v>
      </c>
      <c r="BI16" s="1507">
        <v>8</v>
      </c>
      <c r="BJ16" s="1507">
        <v>8</v>
      </c>
      <c r="BK16" s="1507">
        <v>8</v>
      </c>
      <c r="BL16" s="1507">
        <v>8</v>
      </c>
      <c r="BM16" s="1507">
        <v>8</v>
      </c>
      <c r="BN16" s="1507">
        <v>8</v>
      </c>
      <c r="BO16" s="1507">
        <v>8</v>
      </c>
      <c r="BP16" s="1507">
        <v>8</v>
      </c>
      <c r="BQ16" s="1507">
        <v>8</v>
      </c>
      <c r="BR16" s="1507">
        <v>8</v>
      </c>
      <c r="BS16" s="1507">
        <v>8</v>
      </c>
      <c r="BT16" s="1507">
        <v>8</v>
      </c>
      <c r="BU16" s="1507">
        <v>8</v>
      </c>
      <c r="BV16" s="1507">
        <v>8</v>
      </c>
      <c r="BW16" s="1507">
        <v>8</v>
      </c>
      <c r="BX16" s="1507">
        <v>8</v>
      </c>
      <c r="BY16" s="1507">
        <v>8</v>
      </c>
      <c r="BZ16" s="1507">
        <v>8</v>
      </c>
      <c r="CA16" s="1507">
        <v>8</v>
      </c>
      <c r="CB16" s="1507">
        <v>8</v>
      </c>
      <c r="CC16" s="1507">
        <v>8</v>
      </c>
      <c r="CD16" s="1507">
        <v>8</v>
      </c>
      <c r="CE16" s="1507">
        <v>8</v>
      </c>
      <c r="CF16" s="1507">
        <v>8</v>
      </c>
      <c r="CG16" s="1507">
        <v>8</v>
      </c>
      <c r="CH16" s="1507">
        <v>8</v>
      </c>
      <c r="CI16" s="1507">
        <v>8</v>
      </c>
      <c r="CJ16" s="1507">
        <v>8</v>
      </c>
      <c r="CK16" s="1507">
        <v>8</v>
      </c>
      <c r="CL16" s="1507">
        <v>8</v>
      </c>
      <c r="CM16" s="1507">
        <v>8</v>
      </c>
      <c r="CN16" s="1507">
        <v>8</v>
      </c>
    </row>
    <row r="17" spans="2:92" ht="28.5" hidden="1">
      <c r="B17"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52aA</v>
      </c>
      <c r="C17" s="1496" t="s">
        <v>1800</v>
      </c>
      <c r="D17" s="1496" t="s">
        <v>1803</v>
      </c>
      <c r="E17" s="1502" t="s">
        <v>764</v>
      </c>
      <c r="F17" s="1505" t="str">
        <f>VLOOKUP(TBL5_OptBen[[#This Row],[Option Type (defined list)]],'Option Typs_Grps'!B$2:C$47, 2, FALSE)</f>
        <v>Resource Options</v>
      </c>
      <c r="G17" s="1502" t="s">
        <v>1695</v>
      </c>
      <c r="H17" s="1502" t="s">
        <v>797</v>
      </c>
      <c r="I17" s="1502" t="s">
        <v>355</v>
      </c>
      <c r="J17" s="1503" t="s">
        <v>146</v>
      </c>
      <c r="K17" s="1499">
        <v>2</v>
      </c>
      <c r="L17" s="1506"/>
      <c r="M17" s="1506"/>
      <c r="N17" s="1506"/>
      <c r="O17" s="1506"/>
      <c r="P17" s="1506"/>
      <c r="Q17" s="1506"/>
      <c r="R17" s="1507">
        <v>8</v>
      </c>
      <c r="S17" s="1507">
        <v>8</v>
      </c>
      <c r="T17" s="1507">
        <v>8</v>
      </c>
      <c r="U17" s="1507">
        <v>8</v>
      </c>
      <c r="V17" s="1507">
        <v>8</v>
      </c>
      <c r="W17" s="1507">
        <v>8</v>
      </c>
      <c r="X17" s="1507">
        <v>8</v>
      </c>
      <c r="Y17" s="1507">
        <v>8</v>
      </c>
      <c r="Z17" s="1507">
        <v>8</v>
      </c>
      <c r="AA17" s="1507">
        <v>8</v>
      </c>
      <c r="AB17" s="1507">
        <v>8</v>
      </c>
      <c r="AC17" s="1507">
        <v>8</v>
      </c>
      <c r="AD17" s="1507">
        <v>8</v>
      </c>
      <c r="AE17" s="1507">
        <v>8</v>
      </c>
      <c r="AF17" s="1507">
        <v>8</v>
      </c>
      <c r="AG17" s="1507">
        <v>8</v>
      </c>
      <c r="AH17" s="1507">
        <v>8</v>
      </c>
      <c r="AI17" s="1507">
        <v>8</v>
      </c>
      <c r="AJ17" s="1507">
        <v>8</v>
      </c>
      <c r="AK17" s="1507">
        <v>8</v>
      </c>
      <c r="AL17" s="1507">
        <v>8</v>
      </c>
      <c r="AM17" s="1507">
        <v>8</v>
      </c>
      <c r="AN17" s="1507">
        <v>8</v>
      </c>
      <c r="AO17" s="1507">
        <v>8</v>
      </c>
      <c r="AP17" s="1507">
        <v>8</v>
      </c>
      <c r="AQ17" s="1507">
        <v>8</v>
      </c>
      <c r="AR17" s="1507">
        <v>8</v>
      </c>
      <c r="AS17" s="1507">
        <v>8</v>
      </c>
      <c r="AT17" s="1507">
        <v>8</v>
      </c>
      <c r="AU17" s="1507">
        <v>8</v>
      </c>
      <c r="AV17" s="1507">
        <v>8</v>
      </c>
      <c r="AW17" s="1507">
        <v>8</v>
      </c>
      <c r="AX17" s="1507">
        <v>8</v>
      </c>
      <c r="AY17" s="1507">
        <v>8</v>
      </c>
      <c r="AZ17" s="1507">
        <v>8</v>
      </c>
      <c r="BA17" s="1507">
        <v>8</v>
      </c>
      <c r="BB17" s="1507">
        <v>8</v>
      </c>
      <c r="BC17" s="1507">
        <v>8</v>
      </c>
      <c r="BD17" s="1507">
        <v>8</v>
      </c>
      <c r="BE17" s="1507">
        <v>8</v>
      </c>
      <c r="BF17" s="1507">
        <v>8</v>
      </c>
      <c r="BG17" s="1507">
        <v>8</v>
      </c>
      <c r="BH17" s="1507">
        <v>8</v>
      </c>
      <c r="BI17" s="1507">
        <v>8</v>
      </c>
      <c r="BJ17" s="1507">
        <v>8</v>
      </c>
      <c r="BK17" s="1507">
        <v>8</v>
      </c>
      <c r="BL17" s="1507">
        <v>8</v>
      </c>
      <c r="BM17" s="1507">
        <v>8</v>
      </c>
      <c r="BN17" s="1507">
        <v>8</v>
      </c>
      <c r="BO17" s="1507">
        <v>8</v>
      </c>
      <c r="BP17" s="1507">
        <v>8</v>
      </c>
      <c r="BQ17" s="1507">
        <v>8</v>
      </c>
      <c r="BR17" s="1507">
        <v>8</v>
      </c>
      <c r="BS17" s="1507">
        <v>8</v>
      </c>
      <c r="BT17" s="1507">
        <v>8</v>
      </c>
      <c r="BU17" s="1507">
        <v>8</v>
      </c>
      <c r="BV17" s="1507">
        <v>8</v>
      </c>
      <c r="BW17" s="1507">
        <v>8</v>
      </c>
      <c r="BX17" s="1507">
        <v>8</v>
      </c>
      <c r="BY17" s="1507">
        <v>8</v>
      </c>
      <c r="BZ17" s="1507">
        <v>8</v>
      </c>
      <c r="CA17" s="1507">
        <v>8</v>
      </c>
      <c r="CB17" s="1507">
        <v>8</v>
      </c>
      <c r="CC17" s="1507">
        <v>8</v>
      </c>
      <c r="CD17" s="1507">
        <v>8</v>
      </c>
      <c r="CE17" s="1507">
        <v>8</v>
      </c>
      <c r="CF17" s="1507">
        <v>8</v>
      </c>
      <c r="CG17" s="1507">
        <v>8</v>
      </c>
      <c r="CH17" s="1507">
        <v>8</v>
      </c>
      <c r="CI17" s="1507">
        <v>8</v>
      </c>
      <c r="CJ17" s="1507">
        <v>8</v>
      </c>
      <c r="CK17" s="1507">
        <v>8</v>
      </c>
      <c r="CL17" s="1507">
        <v>8</v>
      </c>
      <c r="CM17" s="1507">
        <v>8</v>
      </c>
      <c r="CN17" s="1507">
        <v>8</v>
      </c>
    </row>
    <row r="18" spans="2:92" ht="42.75">
      <c r="B18"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52aP</v>
      </c>
      <c r="C18" s="1496" t="s">
        <v>1802</v>
      </c>
      <c r="D18" s="1496" t="s">
        <v>1805</v>
      </c>
      <c r="E18" s="1502" t="s">
        <v>764</v>
      </c>
      <c r="F18" s="1497" t="str">
        <f>VLOOKUP(TBL5_OptBen[[#This Row],[Option Type (defined list)]],'Option Typs_Grps'!B$2:C$47, 2, FALSE)</f>
        <v>Resource Options</v>
      </c>
      <c r="G18" s="1496" t="s">
        <v>1696</v>
      </c>
      <c r="H18" s="1496" t="s">
        <v>765</v>
      </c>
      <c r="I18" s="1496" t="s">
        <v>355</v>
      </c>
      <c r="J18" s="1498" t="s">
        <v>146</v>
      </c>
      <c r="K18" s="1499">
        <v>2</v>
      </c>
      <c r="L18" s="1500"/>
      <c r="M18" s="1500"/>
      <c r="N18" s="1500"/>
      <c r="O18" s="1500"/>
      <c r="P18" s="1500"/>
      <c r="Q18" s="1500"/>
      <c r="R18" s="1501">
        <v>24</v>
      </c>
      <c r="S18" s="1501">
        <v>24</v>
      </c>
      <c r="T18" s="1501">
        <v>24</v>
      </c>
      <c r="U18" s="1501">
        <v>24</v>
      </c>
      <c r="V18" s="1501">
        <v>24</v>
      </c>
      <c r="W18" s="1501">
        <v>24</v>
      </c>
      <c r="X18" s="1501">
        <v>24</v>
      </c>
      <c r="Y18" s="1501">
        <v>24</v>
      </c>
      <c r="Z18" s="1501">
        <v>24</v>
      </c>
      <c r="AA18" s="1501">
        <v>24</v>
      </c>
      <c r="AB18" s="1501">
        <v>24</v>
      </c>
      <c r="AC18" s="1501">
        <v>24</v>
      </c>
      <c r="AD18" s="1501">
        <v>24</v>
      </c>
      <c r="AE18" s="1501">
        <v>24</v>
      </c>
      <c r="AF18" s="1501">
        <v>24</v>
      </c>
      <c r="AG18" s="1501">
        <v>24</v>
      </c>
      <c r="AH18" s="1501">
        <v>24</v>
      </c>
      <c r="AI18" s="1501">
        <v>24</v>
      </c>
      <c r="AJ18" s="1501">
        <v>24</v>
      </c>
      <c r="AK18" s="1501">
        <v>24</v>
      </c>
      <c r="AL18" s="1501">
        <v>24</v>
      </c>
      <c r="AM18" s="1501">
        <v>24</v>
      </c>
      <c r="AN18" s="1501">
        <v>24</v>
      </c>
      <c r="AO18" s="1501">
        <v>24</v>
      </c>
      <c r="AP18" s="1501">
        <v>24</v>
      </c>
      <c r="AQ18" s="1501">
        <v>24</v>
      </c>
      <c r="AR18" s="1501">
        <v>24</v>
      </c>
      <c r="AS18" s="1501">
        <v>24</v>
      </c>
      <c r="AT18" s="1501">
        <v>24</v>
      </c>
      <c r="AU18" s="1501">
        <v>24</v>
      </c>
      <c r="AV18" s="1501">
        <v>24</v>
      </c>
      <c r="AW18" s="1501">
        <v>24</v>
      </c>
      <c r="AX18" s="1501">
        <v>24</v>
      </c>
      <c r="AY18" s="1501">
        <v>24</v>
      </c>
      <c r="AZ18" s="1501">
        <v>24</v>
      </c>
      <c r="BA18" s="1501">
        <v>24</v>
      </c>
      <c r="BB18" s="1501">
        <v>24</v>
      </c>
      <c r="BC18" s="1501">
        <v>24</v>
      </c>
      <c r="BD18" s="1501">
        <v>24</v>
      </c>
      <c r="BE18" s="1501">
        <v>24</v>
      </c>
      <c r="BF18" s="1501">
        <v>24</v>
      </c>
      <c r="BG18" s="1501">
        <v>24</v>
      </c>
      <c r="BH18" s="1501">
        <v>24</v>
      </c>
      <c r="BI18" s="1501">
        <v>24</v>
      </c>
      <c r="BJ18" s="1501">
        <v>24</v>
      </c>
      <c r="BK18" s="1501">
        <v>24</v>
      </c>
      <c r="BL18" s="1501">
        <v>24</v>
      </c>
      <c r="BM18" s="1501">
        <v>24</v>
      </c>
      <c r="BN18" s="1501">
        <v>24</v>
      </c>
      <c r="BO18" s="1501">
        <v>24</v>
      </c>
      <c r="BP18" s="1501">
        <v>24</v>
      </c>
      <c r="BQ18" s="1501">
        <v>24</v>
      </c>
      <c r="BR18" s="1501">
        <v>24</v>
      </c>
      <c r="BS18" s="1501">
        <v>24</v>
      </c>
      <c r="BT18" s="1501">
        <v>24</v>
      </c>
      <c r="BU18" s="1501">
        <v>24</v>
      </c>
      <c r="BV18" s="1501">
        <v>24</v>
      </c>
      <c r="BW18" s="1501">
        <v>24</v>
      </c>
      <c r="BX18" s="1501">
        <v>24</v>
      </c>
      <c r="BY18" s="1501">
        <v>24</v>
      </c>
      <c r="BZ18" s="1501">
        <v>24</v>
      </c>
      <c r="CA18" s="1501">
        <v>24</v>
      </c>
      <c r="CB18" s="1501">
        <v>24</v>
      </c>
      <c r="CC18" s="1501">
        <v>24</v>
      </c>
      <c r="CD18" s="1501">
        <v>24</v>
      </c>
      <c r="CE18" s="1501">
        <v>24</v>
      </c>
      <c r="CF18" s="1501">
        <v>24</v>
      </c>
      <c r="CG18" s="1501">
        <v>24</v>
      </c>
      <c r="CH18" s="1501">
        <v>24</v>
      </c>
      <c r="CI18" s="1501">
        <v>24</v>
      </c>
      <c r="CJ18" s="1501">
        <v>24</v>
      </c>
      <c r="CK18" s="1501">
        <v>24</v>
      </c>
      <c r="CL18" s="1501">
        <v>24</v>
      </c>
      <c r="CM18" s="1501">
        <v>24</v>
      </c>
      <c r="CN18" s="1501">
        <v>24</v>
      </c>
    </row>
    <row r="19" spans="2:92" ht="42.75" hidden="1">
      <c r="B19"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52aA</v>
      </c>
      <c r="C19" s="1496" t="s">
        <v>1802</v>
      </c>
      <c r="D19" s="1496" t="s">
        <v>1805</v>
      </c>
      <c r="E19" s="1502" t="s">
        <v>764</v>
      </c>
      <c r="F19" s="1505" t="str">
        <f>VLOOKUP(TBL5_OptBen[[#This Row],[Option Type (defined list)]],'Option Typs_Grps'!B$2:C$47, 2, FALSE)</f>
        <v>Resource Options</v>
      </c>
      <c r="G19" s="1502" t="s">
        <v>1695</v>
      </c>
      <c r="H19" s="1502" t="s">
        <v>796</v>
      </c>
      <c r="I19" s="1502" t="s">
        <v>355</v>
      </c>
      <c r="J19" s="1503" t="s">
        <v>146</v>
      </c>
      <c r="K19" s="1499">
        <v>2</v>
      </c>
      <c r="L19" s="1506"/>
      <c r="M19" s="1506"/>
      <c r="N19" s="1506"/>
      <c r="O19" s="1506"/>
      <c r="P19" s="1506"/>
      <c r="Q19" s="1506"/>
      <c r="R19" s="1507">
        <v>24</v>
      </c>
      <c r="S19" s="1507">
        <v>24</v>
      </c>
      <c r="T19" s="1507">
        <v>24</v>
      </c>
      <c r="U19" s="1507">
        <v>24</v>
      </c>
      <c r="V19" s="1507">
        <v>24</v>
      </c>
      <c r="W19" s="1507">
        <v>24</v>
      </c>
      <c r="X19" s="1507">
        <v>24</v>
      </c>
      <c r="Y19" s="1507">
        <v>24</v>
      </c>
      <c r="Z19" s="1507">
        <v>24</v>
      </c>
      <c r="AA19" s="1507">
        <v>24</v>
      </c>
      <c r="AB19" s="1507">
        <v>24</v>
      </c>
      <c r="AC19" s="1507">
        <v>24</v>
      </c>
      <c r="AD19" s="1507">
        <v>24</v>
      </c>
      <c r="AE19" s="1507">
        <v>24</v>
      </c>
      <c r="AF19" s="1507">
        <v>24</v>
      </c>
      <c r="AG19" s="1507">
        <v>24</v>
      </c>
      <c r="AH19" s="1507">
        <v>24</v>
      </c>
      <c r="AI19" s="1507">
        <v>24</v>
      </c>
      <c r="AJ19" s="1507">
        <v>24</v>
      </c>
      <c r="AK19" s="1507">
        <v>24</v>
      </c>
      <c r="AL19" s="1507">
        <v>24</v>
      </c>
      <c r="AM19" s="1507">
        <v>24</v>
      </c>
      <c r="AN19" s="1507">
        <v>24</v>
      </c>
      <c r="AO19" s="1507">
        <v>24</v>
      </c>
      <c r="AP19" s="1507">
        <v>24</v>
      </c>
      <c r="AQ19" s="1507">
        <v>24</v>
      </c>
      <c r="AR19" s="1507">
        <v>24</v>
      </c>
      <c r="AS19" s="1507">
        <v>24</v>
      </c>
      <c r="AT19" s="1507">
        <v>24</v>
      </c>
      <c r="AU19" s="1507">
        <v>24</v>
      </c>
      <c r="AV19" s="1507">
        <v>24</v>
      </c>
      <c r="AW19" s="1507">
        <v>24</v>
      </c>
      <c r="AX19" s="1507">
        <v>24</v>
      </c>
      <c r="AY19" s="1507">
        <v>24</v>
      </c>
      <c r="AZ19" s="1507">
        <v>24</v>
      </c>
      <c r="BA19" s="1507">
        <v>24</v>
      </c>
      <c r="BB19" s="1507">
        <v>24</v>
      </c>
      <c r="BC19" s="1507">
        <v>24</v>
      </c>
      <c r="BD19" s="1507">
        <v>24</v>
      </c>
      <c r="BE19" s="1507">
        <v>24</v>
      </c>
      <c r="BF19" s="1507">
        <v>24</v>
      </c>
      <c r="BG19" s="1507">
        <v>24</v>
      </c>
      <c r="BH19" s="1507">
        <v>24</v>
      </c>
      <c r="BI19" s="1507">
        <v>24</v>
      </c>
      <c r="BJ19" s="1507">
        <v>24</v>
      </c>
      <c r="BK19" s="1507">
        <v>24</v>
      </c>
      <c r="BL19" s="1507">
        <v>24</v>
      </c>
      <c r="BM19" s="1507">
        <v>24</v>
      </c>
      <c r="BN19" s="1507">
        <v>24</v>
      </c>
      <c r="BO19" s="1507">
        <v>24</v>
      </c>
      <c r="BP19" s="1507">
        <v>24</v>
      </c>
      <c r="BQ19" s="1507">
        <v>24</v>
      </c>
      <c r="BR19" s="1507">
        <v>24</v>
      </c>
      <c r="BS19" s="1507">
        <v>24</v>
      </c>
      <c r="BT19" s="1507">
        <v>24</v>
      </c>
      <c r="BU19" s="1507">
        <v>24</v>
      </c>
      <c r="BV19" s="1507">
        <v>24</v>
      </c>
      <c r="BW19" s="1507">
        <v>24</v>
      </c>
      <c r="BX19" s="1507">
        <v>24</v>
      </c>
      <c r="BY19" s="1507">
        <v>24</v>
      </c>
      <c r="BZ19" s="1507">
        <v>24</v>
      </c>
      <c r="CA19" s="1507">
        <v>24</v>
      </c>
      <c r="CB19" s="1507">
        <v>24</v>
      </c>
      <c r="CC19" s="1507">
        <v>24</v>
      </c>
      <c r="CD19" s="1507">
        <v>24</v>
      </c>
      <c r="CE19" s="1507">
        <v>24</v>
      </c>
      <c r="CF19" s="1507">
        <v>24</v>
      </c>
      <c r="CG19" s="1507">
        <v>24</v>
      </c>
      <c r="CH19" s="1507">
        <v>24</v>
      </c>
      <c r="CI19" s="1507">
        <v>24</v>
      </c>
      <c r="CJ19" s="1507">
        <v>24</v>
      </c>
      <c r="CK19" s="1507">
        <v>24</v>
      </c>
      <c r="CL19" s="1507">
        <v>24</v>
      </c>
      <c r="CM19" s="1507">
        <v>24</v>
      </c>
      <c r="CN19" s="1507">
        <v>24</v>
      </c>
    </row>
    <row r="20" spans="2:92" ht="42.75" hidden="1">
      <c r="B20"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52aA</v>
      </c>
      <c r="C20" s="1496" t="s">
        <v>1802</v>
      </c>
      <c r="D20" s="1496" t="s">
        <v>1805</v>
      </c>
      <c r="E20" s="1502" t="s">
        <v>764</v>
      </c>
      <c r="F20" s="1505" t="str">
        <f>VLOOKUP(TBL5_OptBen[[#This Row],[Option Type (defined list)]],'Option Typs_Grps'!B$2:C$47, 2, FALSE)</f>
        <v>Resource Options</v>
      </c>
      <c r="G20" s="1502" t="s">
        <v>1695</v>
      </c>
      <c r="H20" s="1502" t="s">
        <v>797</v>
      </c>
      <c r="I20" s="1502" t="s">
        <v>355</v>
      </c>
      <c r="J20" s="1503" t="s">
        <v>146</v>
      </c>
      <c r="K20" s="1499">
        <v>2</v>
      </c>
      <c r="L20" s="1506"/>
      <c r="M20" s="1506"/>
      <c r="N20" s="1506"/>
      <c r="O20" s="1506"/>
      <c r="P20" s="1506"/>
      <c r="Q20" s="1506"/>
      <c r="R20" s="1507">
        <v>24</v>
      </c>
      <c r="S20" s="1507">
        <v>24</v>
      </c>
      <c r="T20" s="1507">
        <v>24</v>
      </c>
      <c r="U20" s="1507">
        <v>24</v>
      </c>
      <c r="V20" s="1507">
        <v>24</v>
      </c>
      <c r="W20" s="1507">
        <v>24</v>
      </c>
      <c r="X20" s="1507">
        <v>24</v>
      </c>
      <c r="Y20" s="1507">
        <v>24</v>
      </c>
      <c r="Z20" s="1507">
        <v>24</v>
      </c>
      <c r="AA20" s="1507">
        <v>24</v>
      </c>
      <c r="AB20" s="1507">
        <v>24</v>
      </c>
      <c r="AC20" s="1507">
        <v>24</v>
      </c>
      <c r="AD20" s="1507">
        <v>24</v>
      </c>
      <c r="AE20" s="1507">
        <v>24</v>
      </c>
      <c r="AF20" s="1507">
        <v>24</v>
      </c>
      <c r="AG20" s="1507">
        <v>24</v>
      </c>
      <c r="AH20" s="1507">
        <v>24</v>
      </c>
      <c r="AI20" s="1507">
        <v>24</v>
      </c>
      <c r="AJ20" s="1507">
        <v>24</v>
      </c>
      <c r="AK20" s="1507">
        <v>24</v>
      </c>
      <c r="AL20" s="1507">
        <v>24</v>
      </c>
      <c r="AM20" s="1507">
        <v>24</v>
      </c>
      <c r="AN20" s="1507">
        <v>24</v>
      </c>
      <c r="AO20" s="1507">
        <v>24</v>
      </c>
      <c r="AP20" s="1507">
        <v>24</v>
      </c>
      <c r="AQ20" s="1507">
        <v>24</v>
      </c>
      <c r="AR20" s="1507">
        <v>24</v>
      </c>
      <c r="AS20" s="1507">
        <v>24</v>
      </c>
      <c r="AT20" s="1507">
        <v>24</v>
      </c>
      <c r="AU20" s="1507">
        <v>24</v>
      </c>
      <c r="AV20" s="1507">
        <v>24</v>
      </c>
      <c r="AW20" s="1507">
        <v>24</v>
      </c>
      <c r="AX20" s="1507">
        <v>24</v>
      </c>
      <c r="AY20" s="1507">
        <v>24</v>
      </c>
      <c r="AZ20" s="1507">
        <v>24</v>
      </c>
      <c r="BA20" s="1507">
        <v>24</v>
      </c>
      <c r="BB20" s="1507">
        <v>24</v>
      </c>
      <c r="BC20" s="1507">
        <v>24</v>
      </c>
      <c r="BD20" s="1507">
        <v>24</v>
      </c>
      <c r="BE20" s="1507">
        <v>24</v>
      </c>
      <c r="BF20" s="1507">
        <v>24</v>
      </c>
      <c r="BG20" s="1507">
        <v>24</v>
      </c>
      <c r="BH20" s="1507">
        <v>24</v>
      </c>
      <c r="BI20" s="1507">
        <v>24</v>
      </c>
      <c r="BJ20" s="1507">
        <v>24</v>
      </c>
      <c r="BK20" s="1507">
        <v>24</v>
      </c>
      <c r="BL20" s="1507">
        <v>24</v>
      </c>
      <c r="BM20" s="1507">
        <v>24</v>
      </c>
      <c r="BN20" s="1507">
        <v>24</v>
      </c>
      <c r="BO20" s="1507">
        <v>24</v>
      </c>
      <c r="BP20" s="1507">
        <v>24</v>
      </c>
      <c r="BQ20" s="1507">
        <v>24</v>
      </c>
      <c r="BR20" s="1507">
        <v>24</v>
      </c>
      <c r="BS20" s="1507">
        <v>24</v>
      </c>
      <c r="BT20" s="1507">
        <v>24</v>
      </c>
      <c r="BU20" s="1507">
        <v>24</v>
      </c>
      <c r="BV20" s="1507">
        <v>24</v>
      </c>
      <c r="BW20" s="1507">
        <v>24</v>
      </c>
      <c r="BX20" s="1507">
        <v>24</v>
      </c>
      <c r="BY20" s="1507">
        <v>24</v>
      </c>
      <c r="BZ20" s="1507">
        <v>24</v>
      </c>
      <c r="CA20" s="1507">
        <v>24</v>
      </c>
      <c r="CB20" s="1507">
        <v>24</v>
      </c>
      <c r="CC20" s="1507">
        <v>24</v>
      </c>
      <c r="CD20" s="1507">
        <v>24</v>
      </c>
      <c r="CE20" s="1507">
        <v>24</v>
      </c>
      <c r="CF20" s="1507">
        <v>24</v>
      </c>
      <c r="CG20" s="1507">
        <v>24</v>
      </c>
      <c r="CH20" s="1507">
        <v>24</v>
      </c>
      <c r="CI20" s="1507">
        <v>24</v>
      </c>
      <c r="CJ20" s="1507">
        <v>24</v>
      </c>
      <c r="CK20" s="1507">
        <v>24</v>
      </c>
      <c r="CL20" s="1507">
        <v>24</v>
      </c>
      <c r="CM20" s="1507">
        <v>24</v>
      </c>
      <c r="CN20" s="1507">
        <v>24</v>
      </c>
    </row>
    <row r="21" spans="2:92" ht="99.75">
      <c r="B21"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21" s="1434" t="s">
        <v>1646</v>
      </c>
      <c r="D21" s="1473" t="s">
        <v>1645</v>
      </c>
      <c r="E21" s="1480" t="s">
        <v>1296</v>
      </c>
      <c r="F21" s="1426" t="str">
        <f>VLOOKUP(TBL5_OptBen[[#This Row],[Option Type (defined list)]],'Option Typs_Grps'!B$2:C$47, 2, FALSE)</f>
        <v>Customer Options</v>
      </c>
      <c r="G21" s="1480" t="s">
        <v>1695</v>
      </c>
      <c r="H21" s="1252" t="s">
        <v>765</v>
      </c>
      <c r="I21" s="1489" t="s">
        <v>355</v>
      </c>
      <c r="J21" s="1253" t="s">
        <v>146</v>
      </c>
      <c r="K21" s="1482">
        <v>2</v>
      </c>
      <c r="L21" s="1483"/>
      <c r="M21" s="1483"/>
      <c r="N21" s="1483"/>
      <c r="O21" s="1483"/>
      <c r="P21" s="1483"/>
      <c r="Q21" s="1483"/>
      <c r="R21" s="1484">
        <v>0.67</v>
      </c>
      <c r="S21" s="1484">
        <v>1.35</v>
      </c>
      <c r="T21" s="1484">
        <v>2.02</v>
      </c>
      <c r="U21" s="1484">
        <v>2.7</v>
      </c>
      <c r="V21" s="1484">
        <v>3.37</v>
      </c>
      <c r="W21" s="1484">
        <v>3.77</v>
      </c>
      <c r="X21" s="1484">
        <v>4.18</v>
      </c>
      <c r="Y21" s="1484">
        <v>4.58</v>
      </c>
      <c r="Z21" s="1484">
        <v>4.99</v>
      </c>
      <c r="AA21" s="1484">
        <v>5.39</v>
      </c>
      <c r="AB21" s="1484">
        <v>6.11</v>
      </c>
      <c r="AC21" s="1484">
        <v>6.83</v>
      </c>
      <c r="AD21" s="1484">
        <v>7.54</v>
      </c>
      <c r="AE21" s="1484">
        <v>8.26</v>
      </c>
      <c r="AF21" s="1484">
        <v>8.98</v>
      </c>
      <c r="AG21" s="1484">
        <v>8.98</v>
      </c>
      <c r="AH21" s="1484">
        <v>8.98</v>
      </c>
      <c r="AI21" s="1484">
        <v>8.98</v>
      </c>
      <c r="AJ21" s="1484">
        <v>8.98</v>
      </c>
      <c r="AK21" s="1484">
        <v>8.98</v>
      </c>
      <c r="AL21" s="1484">
        <v>8.98</v>
      </c>
      <c r="AM21" s="1484">
        <v>8.98</v>
      </c>
      <c r="AN21" s="1484">
        <v>8.98</v>
      </c>
      <c r="AO21" s="1484">
        <v>8.98</v>
      </c>
      <c r="AP21" s="1484">
        <v>8.98</v>
      </c>
      <c r="AQ21" s="1484">
        <v>8.98</v>
      </c>
      <c r="AR21" s="1484">
        <v>8.98</v>
      </c>
      <c r="AS21" s="1484">
        <v>8.98</v>
      </c>
      <c r="AT21" s="1484">
        <v>8.98</v>
      </c>
      <c r="AU21" s="1484">
        <v>8.98</v>
      </c>
      <c r="AV21" s="1484">
        <v>8.98</v>
      </c>
      <c r="AW21" s="1484">
        <v>8.98</v>
      </c>
      <c r="AX21" s="1484">
        <v>8.98</v>
      </c>
      <c r="AY21" s="1484">
        <v>8.98</v>
      </c>
      <c r="AZ21" s="1484">
        <v>8.98</v>
      </c>
      <c r="BA21" s="1484">
        <v>8.98</v>
      </c>
      <c r="BB21" s="1484">
        <v>8.98</v>
      </c>
      <c r="BC21" s="1484">
        <v>8.98</v>
      </c>
      <c r="BD21" s="1484">
        <v>8.98</v>
      </c>
      <c r="BE21" s="1484">
        <v>8.98</v>
      </c>
      <c r="BF21" s="1484">
        <v>8.98</v>
      </c>
      <c r="BG21" s="1484">
        <v>8.98</v>
      </c>
      <c r="BH21" s="1484">
        <v>8.98</v>
      </c>
      <c r="BI21" s="1484">
        <v>8.98</v>
      </c>
      <c r="BJ21" s="1484">
        <v>8.98</v>
      </c>
      <c r="BK21" s="1484">
        <v>8.98</v>
      </c>
      <c r="BL21" s="1484">
        <v>8.98</v>
      </c>
      <c r="BM21" s="1484">
        <v>8.98</v>
      </c>
      <c r="BN21" s="1484">
        <v>8.98</v>
      </c>
      <c r="BO21" s="1484">
        <v>8.98</v>
      </c>
      <c r="BP21" s="1484">
        <v>8.98</v>
      </c>
      <c r="BQ21" s="1484">
        <v>8.98</v>
      </c>
      <c r="BR21" s="1484">
        <v>8.98</v>
      </c>
      <c r="BS21" s="1484">
        <v>8.98</v>
      </c>
      <c r="BT21" s="1484">
        <v>8.98</v>
      </c>
      <c r="BU21" s="1484">
        <v>8.98</v>
      </c>
      <c r="BV21" s="1484">
        <v>8.98</v>
      </c>
      <c r="BW21" s="1484">
        <v>8.98</v>
      </c>
      <c r="BX21" s="1484">
        <v>8.98</v>
      </c>
      <c r="BY21" s="1484">
        <v>8.98</v>
      </c>
      <c r="BZ21" s="1484">
        <v>8.98</v>
      </c>
      <c r="CA21" s="1484">
        <v>8.98</v>
      </c>
      <c r="CB21" s="1484">
        <v>8.98</v>
      </c>
      <c r="CC21" s="1484">
        <v>8.98</v>
      </c>
      <c r="CD21" s="1484">
        <v>8.98</v>
      </c>
      <c r="CE21" s="1484">
        <v>8.98</v>
      </c>
      <c r="CF21" s="1484">
        <v>8.98</v>
      </c>
      <c r="CG21" s="1484">
        <v>8.98</v>
      </c>
      <c r="CH21" s="1484">
        <v>8.98</v>
      </c>
      <c r="CI21" s="1484">
        <v>8.98</v>
      </c>
      <c r="CJ21" s="1484">
        <v>8.98</v>
      </c>
      <c r="CK21" s="1484">
        <v>8.98</v>
      </c>
      <c r="CL21" s="1484">
        <v>8.98</v>
      </c>
      <c r="CM21" s="1484">
        <v>8.98</v>
      </c>
      <c r="CN21" s="1484">
        <v>8.98</v>
      </c>
    </row>
    <row r="22" spans="2:92" ht="99.75">
      <c r="B22"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22" s="1435" t="s">
        <v>1648</v>
      </c>
      <c r="D22" s="1473" t="s">
        <v>1647</v>
      </c>
      <c r="E22" s="1480" t="s">
        <v>1296</v>
      </c>
      <c r="F22" s="1426" t="str">
        <f>VLOOKUP(TBL5_OptBen[[#This Row],[Option Type (defined list)]],'Option Typs_Grps'!B$2:C$47, 2, FALSE)</f>
        <v>Customer Options</v>
      </c>
      <c r="G22" s="1480" t="s">
        <v>1695</v>
      </c>
      <c r="H22" s="1252" t="s">
        <v>765</v>
      </c>
      <c r="I22" s="1489" t="s">
        <v>355</v>
      </c>
      <c r="J22" s="1253" t="s">
        <v>146</v>
      </c>
      <c r="K22" s="1482">
        <v>2</v>
      </c>
      <c r="L22" s="1483"/>
      <c r="M22" s="1483"/>
      <c r="N22" s="1483"/>
      <c r="O22" s="1483"/>
      <c r="P22" s="1483"/>
      <c r="Q22" s="1506"/>
      <c r="R22" s="1507">
        <v>1.3460000000000001</v>
      </c>
      <c r="S22" s="1507">
        <v>2.6920000000000002</v>
      </c>
      <c r="T22" s="1507">
        <v>4.0380000000000003</v>
      </c>
      <c r="U22" s="1507">
        <v>5.3840000000000003</v>
      </c>
      <c r="V22" s="1507">
        <v>6.73</v>
      </c>
      <c r="W22" s="1560">
        <v>7.8740000000000006</v>
      </c>
      <c r="X22" s="1560">
        <v>9.0180000000000007</v>
      </c>
      <c r="Y22" s="1560">
        <v>10.161999999999999</v>
      </c>
      <c r="Z22" s="1560">
        <v>11.306000000000001</v>
      </c>
      <c r="AA22" s="1560">
        <v>12.45</v>
      </c>
      <c r="AB22" s="1484">
        <v>12.45</v>
      </c>
      <c r="AC22" s="1484">
        <v>12.45</v>
      </c>
      <c r="AD22" s="1484">
        <v>12.45</v>
      </c>
      <c r="AE22" s="1484">
        <v>12.45</v>
      </c>
      <c r="AF22" s="1484">
        <v>12.45</v>
      </c>
      <c r="AG22" s="1484">
        <v>12.45</v>
      </c>
      <c r="AH22" s="1484">
        <v>12.45</v>
      </c>
      <c r="AI22" s="1484">
        <v>12.45</v>
      </c>
      <c r="AJ22" s="1484">
        <v>12.45</v>
      </c>
      <c r="AK22" s="1484">
        <v>12.45</v>
      </c>
      <c r="AL22" s="1484">
        <v>12.45</v>
      </c>
      <c r="AM22" s="1484">
        <v>12.45</v>
      </c>
      <c r="AN22" s="1484">
        <v>12.45</v>
      </c>
      <c r="AO22" s="1484">
        <v>12.45</v>
      </c>
      <c r="AP22" s="1484">
        <v>12.45</v>
      </c>
      <c r="AQ22" s="1484">
        <v>12.45</v>
      </c>
      <c r="AR22" s="1484">
        <v>12.45</v>
      </c>
      <c r="AS22" s="1484">
        <v>12.45</v>
      </c>
      <c r="AT22" s="1484">
        <v>12.45</v>
      </c>
      <c r="AU22" s="1484">
        <v>12.45</v>
      </c>
      <c r="AV22" s="1484">
        <v>12.45</v>
      </c>
      <c r="AW22" s="1484">
        <v>12.45</v>
      </c>
      <c r="AX22" s="1484">
        <v>12.45</v>
      </c>
      <c r="AY22" s="1484">
        <v>12.45</v>
      </c>
      <c r="AZ22" s="1484">
        <v>12.45</v>
      </c>
      <c r="BA22" s="1484">
        <v>12.45</v>
      </c>
      <c r="BB22" s="1484">
        <v>12.45</v>
      </c>
      <c r="BC22" s="1484">
        <v>12.45</v>
      </c>
      <c r="BD22" s="1484">
        <v>12.45</v>
      </c>
      <c r="BE22" s="1484">
        <v>12.45</v>
      </c>
      <c r="BF22" s="1484">
        <v>12.45</v>
      </c>
      <c r="BG22" s="1484">
        <v>12.45</v>
      </c>
      <c r="BH22" s="1484">
        <v>12.45</v>
      </c>
      <c r="BI22" s="1484">
        <v>12.45</v>
      </c>
      <c r="BJ22" s="1484">
        <v>12.45</v>
      </c>
      <c r="BK22" s="1484">
        <v>12.45</v>
      </c>
      <c r="BL22" s="1484">
        <v>12.45</v>
      </c>
      <c r="BM22" s="1484">
        <v>12.45</v>
      </c>
      <c r="BN22" s="1484">
        <v>12.45</v>
      </c>
      <c r="BO22" s="1484">
        <v>12.45</v>
      </c>
      <c r="BP22" s="1484">
        <v>12.45</v>
      </c>
      <c r="BQ22" s="1484">
        <v>12.45</v>
      </c>
      <c r="BR22" s="1484">
        <v>12.45</v>
      </c>
      <c r="BS22" s="1484">
        <v>12.45</v>
      </c>
      <c r="BT22" s="1484">
        <v>12.45</v>
      </c>
      <c r="BU22" s="1484">
        <v>12.45</v>
      </c>
      <c r="BV22" s="1484">
        <v>12.45</v>
      </c>
      <c r="BW22" s="1484">
        <v>12.45</v>
      </c>
      <c r="BX22" s="1484">
        <v>12.45</v>
      </c>
      <c r="BY22" s="1484">
        <v>12.45</v>
      </c>
      <c r="BZ22" s="1484">
        <v>12.45</v>
      </c>
      <c r="CA22" s="1484">
        <v>12.45</v>
      </c>
      <c r="CB22" s="1484">
        <v>12.45</v>
      </c>
      <c r="CC22" s="1484">
        <v>12.45</v>
      </c>
      <c r="CD22" s="1484">
        <v>12.45</v>
      </c>
      <c r="CE22" s="1484">
        <v>12.45</v>
      </c>
      <c r="CF22" s="1484">
        <v>12.45</v>
      </c>
      <c r="CG22" s="1484">
        <v>12.45</v>
      </c>
      <c r="CH22" s="1484">
        <v>12.45</v>
      </c>
      <c r="CI22" s="1484">
        <v>12.45</v>
      </c>
      <c r="CJ22" s="1484">
        <v>12.45</v>
      </c>
      <c r="CK22" s="1484">
        <v>12.45</v>
      </c>
      <c r="CL22" s="1484">
        <v>12.45</v>
      </c>
      <c r="CM22" s="1484">
        <v>12.45</v>
      </c>
      <c r="CN22" s="1484">
        <v>12.45</v>
      </c>
    </row>
    <row r="23" spans="2:92" ht="42.75">
      <c r="B23"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23" s="1434" t="s">
        <v>1652</v>
      </c>
      <c r="D23" s="1473" t="s">
        <v>1651</v>
      </c>
      <c r="E23" s="1480" t="s">
        <v>1252</v>
      </c>
      <c r="F23" s="1426" t="str">
        <f>VLOOKUP(TBL5_OptBen[[#This Row],[Option Type (defined list)]],'Option Typs_Grps'!B$2:C$47, 2, FALSE)</f>
        <v>Distribution Options</v>
      </c>
      <c r="G23" s="1480" t="s">
        <v>1695</v>
      </c>
      <c r="H23" s="1252" t="s">
        <v>765</v>
      </c>
      <c r="I23" s="1489" t="s">
        <v>355</v>
      </c>
      <c r="J23" s="1253" t="s">
        <v>146</v>
      </c>
      <c r="K23" s="1482">
        <v>2</v>
      </c>
      <c r="L23" s="1483"/>
      <c r="M23" s="1483"/>
      <c r="N23" s="1483"/>
      <c r="O23" s="1483"/>
      <c r="P23" s="1483"/>
      <c r="Q23" s="1483"/>
      <c r="R23" s="1484">
        <v>0.27</v>
      </c>
      <c r="S23" s="1484">
        <v>0.54</v>
      </c>
      <c r="T23" s="1484">
        <v>0.81</v>
      </c>
      <c r="U23" s="1484">
        <v>1.08</v>
      </c>
      <c r="V23" s="1484">
        <v>1.35</v>
      </c>
      <c r="W23" s="1484">
        <v>1.35</v>
      </c>
      <c r="X23" s="1484">
        <v>1.35</v>
      </c>
      <c r="Y23" s="1484">
        <v>1.35</v>
      </c>
      <c r="Z23" s="1484">
        <v>1.35</v>
      </c>
      <c r="AA23" s="1484">
        <v>1.35</v>
      </c>
      <c r="AB23" s="1484">
        <v>1.35</v>
      </c>
      <c r="AC23" s="1484">
        <v>1.35</v>
      </c>
      <c r="AD23" s="1484">
        <v>1.35</v>
      </c>
      <c r="AE23" s="1484">
        <v>1.35</v>
      </c>
      <c r="AF23" s="1484">
        <v>1.39</v>
      </c>
      <c r="AG23" s="1484">
        <v>1.66</v>
      </c>
      <c r="AH23" s="1484">
        <v>1.93</v>
      </c>
      <c r="AI23" s="1484">
        <v>2.2000000000000002</v>
      </c>
      <c r="AJ23" s="1484">
        <v>2.4700000000000002</v>
      </c>
      <c r="AK23" s="1484">
        <v>2.74</v>
      </c>
      <c r="AL23" s="1484">
        <v>2.74</v>
      </c>
      <c r="AM23" s="1484">
        <v>2.74</v>
      </c>
      <c r="AN23" s="1484">
        <v>2.74</v>
      </c>
      <c r="AO23" s="1484">
        <v>2.74</v>
      </c>
      <c r="AP23" s="1484">
        <v>2.74</v>
      </c>
      <c r="AQ23" s="1484">
        <v>2.74</v>
      </c>
      <c r="AR23" s="1484">
        <v>2.74</v>
      </c>
      <c r="AS23" s="1484">
        <v>2.74</v>
      </c>
      <c r="AT23" s="1484">
        <v>2.74</v>
      </c>
      <c r="AU23" s="1484">
        <v>2.74</v>
      </c>
      <c r="AV23" s="1484">
        <v>2.74</v>
      </c>
      <c r="AW23" s="1484">
        <v>2.74</v>
      </c>
      <c r="AX23" s="1484">
        <v>2.74</v>
      </c>
      <c r="AY23" s="1484">
        <v>2.74</v>
      </c>
      <c r="AZ23" s="1484">
        <v>2.74</v>
      </c>
      <c r="BA23" s="1484">
        <v>2.74</v>
      </c>
      <c r="BB23" s="1484">
        <v>2.74</v>
      </c>
      <c r="BC23" s="1484">
        <v>2.74</v>
      </c>
      <c r="BD23" s="1484">
        <v>2.74</v>
      </c>
      <c r="BE23" s="1484">
        <v>2.74</v>
      </c>
      <c r="BF23" s="1484">
        <v>2.74</v>
      </c>
      <c r="BG23" s="1484">
        <v>2.74</v>
      </c>
      <c r="BH23" s="1484">
        <v>2.74</v>
      </c>
      <c r="BI23" s="1484">
        <v>2.74</v>
      </c>
      <c r="BJ23" s="1484">
        <v>2.74</v>
      </c>
      <c r="BK23" s="1484">
        <v>2.74</v>
      </c>
      <c r="BL23" s="1484">
        <v>2.74</v>
      </c>
      <c r="BM23" s="1484">
        <v>2.74</v>
      </c>
      <c r="BN23" s="1484">
        <v>2.74</v>
      </c>
      <c r="BO23" s="1484">
        <v>2.74</v>
      </c>
      <c r="BP23" s="1484">
        <v>2.74</v>
      </c>
      <c r="BQ23" s="1484">
        <v>2.74</v>
      </c>
      <c r="BR23" s="1484">
        <v>2.74</v>
      </c>
      <c r="BS23" s="1484">
        <v>2.74</v>
      </c>
      <c r="BT23" s="1484">
        <v>2.74</v>
      </c>
      <c r="BU23" s="1484">
        <v>2.74</v>
      </c>
      <c r="BV23" s="1484">
        <v>2.74</v>
      </c>
      <c r="BW23" s="1484">
        <v>2.74</v>
      </c>
      <c r="BX23" s="1484">
        <v>2.74</v>
      </c>
      <c r="BY23" s="1484">
        <v>2.74</v>
      </c>
      <c r="BZ23" s="1484">
        <v>2.74</v>
      </c>
      <c r="CA23" s="1484">
        <v>2.74</v>
      </c>
      <c r="CB23" s="1484">
        <v>2.74</v>
      </c>
      <c r="CC23" s="1484">
        <v>2.74</v>
      </c>
      <c r="CD23" s="1484">
        <v>2.74</v>
      </c>
      <c r="CE23" s="1484">
        <v>2.74</v>
      </c>
      <c r="CF23" s="1484">
        <v>2.74</v>
      </c>
      <c r="CG23" s="1484">
        <v>2.74</v>
      </c>
      <c r="CH23" s="1484">
        <v>2.74</v>
      </c>
      <c r="CI23" s="1484">
        <v>2.74</v>
      </c>
      <c r="CJ23" s="1484">
        <v>2.74</v>
      </c>
      <c r="CK23" s="1484">
        <v>2.74</v>
      </c>
      <c r="CL23" s="1484">
        <v>2.74</v>
      </c>
      <c r="CM23" s="1484">
        <v>2.74</v>
      </c>
      <c r="CN23" s="1485">
        <v>2.74</v>
      </c>
    </row>
    <row r="24" spans="2:92" ht="85.5">
      <c r="B24"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24" s="1434" t="s">
        <v>1654</v>
      </c>
      <c r="D24" s="1473" t="s">
        <v>1653</v>
      </c>
      <c r="E24" s="1480" t="s">
        <v>1327</v>
      </c>
      <c r="F24" s="1426" t="str">
        <f>VLOOKUP(TBL5_OptBen[[#This Row],[Option Type (defined list)]],'Option Typs_Grps'!B$2:C$47, 2, FALSE)</f>
        <v>Customer Options</v>
      </c>
      <c r="G24" s="1480" t="s">
        <v>1695</v>
      </c>
      <c r="H24" s="1252" t="s">
        <v>765</v>
      </c>
      <c r="I24" s="1489" t="s">
        <v>355</v>
      </c>
      <c r="J24" s="1253" t="s">
        <v>146</v>
      </c>
      <c r="K24" s="1482">
        <v>2</v>
      </c>
      <c r="L24" s="1483"/>
      <c r="M24" s="1483"/>
      <c r="N24" s="1483"/>
      <c r="O24" s="1483"/>
      <c r="P24" s="1483"/>
      <c r="Q24" s="1483"/>
      <c r="R24" s="1484">
        <v>0.216</v>
      </c>
      <c r="S24" s="1484">
        <v>0.432</v>
      </c>
      <c r="T24" s="1484">
        <v>0.64800000000000002</v>
      </c>
      <c r="U24" s="1484">
        <v>0.86399999999999999</v>
      </c>
      <c r="V24" s="1484">
        <v>1.08</v>
      </c>
      <c r="W24" s="1484">
        <v>1.36</v>
      </c>
      <c r="X24" s="1484">
        <v>1.63</v>
      </c>
      <c r="Y24" s="1484">
        <v>1.91</v>
      </c>
      <c r="Z24" s="1484">
        <v>2.1800000000000002</v>
      </c>
      <c r="AA24" s="1484">
        <v>2.46</v>
      </c>
      <c r="AB24" s="1484">
        <v>2.46</v>
      </c>
      <c r="AC24" s="1484">
        <v>2.46</v>
      </c>
      <c r="AD24" s="1484">
        <v>2.46</v>
      </c>
      <c r="AE24" s="1484">
        <v>2.46</v>
      </c>
      <c r="AF24" s="1484">
        <v>2.46</v>
      </c>
      <c r="AG24" s="1484">
        <v>2.46</v>
      </c>
      <c r="AH24" s="1484">
        <v>2.46</v>
      </c>
      <c r="AI24" s="1484">
        <v>2.46</v>
      </c>
      <c r="AJ24" s="1484">
        <v>2.46</v>
      </c>
      <c r="AK24" s="1484">
        <v>2.46</v>
      </c>
      <c r="AL24" s="1484">
        <v>2.46</v>
      </c>
      <c r="AM24" s="1484">
        <v>2.46</v>
      </c>
      <c r="AN24" s="1484">
        <v>2.46</v>
      </c>
      <c r="AO24" s="1484">
        <v>2.46</v>
      </c>
      <c r="AP24" s="1484">
        <v>2.46</v>
      </c>
      <c r="AQ24" s="1484">
        <v>2.46</v>
      </c>
      <c r="AR24" s="1484">
        <v>2.46</v>
      </c>
      <c r="AS24" s="1484">
        <v>2.46</v>
      </c>
      <c r="AT24" s="1484">
        <v>2.46</v>
      </c>
      <c r="AU24" s="1484">
        <v>2.46</v>
      </c>
      <c r="AV24" s="1484">
        <v>2.46</v>
      </c>
      <c r="AW24" s="1484">
        <v>2.46</v>
      </c>
      <c r="AX24" s="1484">
        <v>2.46</v>
      </c>
      <c r="AY24" s="1484">
        <v>2.46</v>
      </c>
      <c r="AZ24" s="1484">
        <v>2.46</v>
      </c>
      <c r="BA24" s="1484">
        <v>2.46</v>
      </c>
      <c r="BB24" s="1484">
        <v>2.46</v>
      </c>
      <c r="BC24" s="1484">
        <v>2.46</v>
      </c>
      <c r="BD24" s="1484">
        <v>2.46</v>
      </c>
      <c r="BE24" s="1484">
        <v>2.46</v>
      </c>
      <c r="BF24" s="1484">
        <v>2.46</v>
      </c>
      <c r="BG24" s="1484">
        <v>2.46</v>
      </c>
      <c r="BH24" s="1484">
        <v>2.46</v>
      </c>
      <c r="BI24" s="1484">
        <v>2.46</v>
      </c>
      <c r="BJ24" s="1484">
        <v>2.46</v>
      </c>
      <c r="BK24" s="1484">
        <v>2.46</v>
      </c>
      <c r="BL24" s="1484">
        <v>2.46</v>
      </c>
      <c r="BM24" s="1484">
        <v>2.46</v>
      </c>
      <c r="BN24" s="1484">
        <v>2.46</v>
      </c>
      <c r="BO24" s="1484">
        <v>2.46</v>
      </c>
      <c r="BP24" s="1484">
        <v>2.46</v>
      </c>
      <c r="BQ24" s="1484">
        <v>2.46</v>
      </c>
      <c r="BR24" s="1484">
        <v>2.46</v>
      </c>
      <c r="BS24" s="1484">
        <v>2.46</v>
      </c>
      <c r="BT24" s="1484">
        <v>2.46</v>
      </c>
      <c r="BU24" s="1484">
        <v>2.46</v>
      </c>
      <c r="BV24" s="1484">
        <v>2.46</v>
      </c>
      <c r="BW24" s="1484">
        <v>2.46</v>
      </c>
      <c r="BX24" s="1484">
        <v>2.46</v>
      </c>
      <c r="BY24" s="1484">
        <v>2.46</v>
      </c>
      <c r="BZ24" s="1484">
        <v>2.46</v>
      </c>
      <c r="CA24" s="1484">
        <v>2.46</v>
      </c>
      <c r="CB24" s="1484">
        <v>2.46</v>
      </c>
      <c r="CC24" s="1484">
        <v>2.46</v>
      </c>
      <c r="CD24" s="1484">
        <v>2.46</v>
      </c>
      <c r="CE24" s="1484">
        <v>2.46</v>
      </c>
      <c r="CF24" s="1484">
        <v>2.46</v>
      </c>
      <c r="CG24" s="1484">
        <v>2.46</v>
      </c>
      <c r="CH24" s="1484">
        <v>2.46</v>
      </c>
      <c r="CI24" s="1484">
        <v>2.46</v>
      </c>
      <c r="CJ24" s="1484">
        <v>2.46</v>
      </c>
      <c r="CK24" s="1484">
        <v>2.46</v>
      </c>
      <c r="CL24" s="1484">
        <v>2.46</v>
      </c>
      <c r="CM24" s="1484">
        <v>2.46</v>
      </c>
      <c r="CN24" s="1484">
        <v>2.46</v>
      </c>
    </row>
    <row r="25" spans="2:92" ht="57">
      <c r="B25"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25" s="1434" t="s">
        <v>1656</v>
      </c>
      <c r="D25" s="1473" t="s">
        <v>1655</v>
      </c>
      <c r="E25" s="1480" t="s">
        <v>1264</v>
      </c>
      <c r="F25" s="1426" t="str">
        <f>VLOOKUP(TBL5_OptBen[[#This Row],[Option Type (defined list)]],'Option Typs_Grps'!B$2:C$47, 2, FALSE)</f>
        <v>Distribution Options</v>
      </c>
      <c r="G25" s="1480" t="s">
        <v>1695</v>
      </c>
      <c r="H25" s="1252" t="s">
        <v>765</v>
      </c>
      <c r="I25" s="1489" t="s">
        <v>355</v>
      </c>
      <c r="J25" s="1253" t="s">
        <v>146</v>
      </c>
      <c r="K25" s="1482">
        <v>2</v>
      </c>
      <c r="L25" s="1483"/>
      <c r="M25" s="1483"/>
      <c r="N25" s="1483"/>
      <c r="O25" s="1483"/>
      <c r="P25" s="1483"/>
      <c r="Q25" s="1483"/>
      <c r="R25" s="1484">
        <v>0</v>
      </c>
      <c r="S25" s="1484">
        <v>0</v>
      </c>
      <c r="T25" s="1484">
        <v>0</v>
      </c>
      <c r="U25" s="1484">
        <v>0</v>
      </c>
      <c r="V25" s="1484">
        <v>0</v>
      </c>
      <c r="W25" s="1484">
        <v>0</v>
      </c>
      <c r="X25" s="1484">
        <v>0</v>
      </c>
      <c r="Y25" s="1484">
        <v>0</v>
      </c>
      <c r="Z25" s="1484">
        <v>0</v>
      </c>
      <c r="AA25" s="1484">
        <v>0</v>
      </c>
      <c r="AB25" s="1484">
        <v>0</v>
      </c>
      <c r="AC25" s="1484">
        <v>0</v>
      </c>
      <c r="AD25" s="1484">
        <v>0</v>
      </c>
      <c r="AE25" s="1484">
        <v>0</v>
      </c>
      <c r="AF25" s="1484">
        <v>0</v>
      </c>
      <c r="AG25" s="1484">
        <v>0</v>
      </c>
      <c r="AH25" s="1484">
        <v>0</v>
      </c>
      <c r="AI25" s="1484">
        <v>0</v>
      </c>
      <c r="AJ25" s="1484">
        <v>0</v>
      </c>
      <c r="AK25" s="1484">
        <v>0</v>
      </c>
      <c r="AL25" s="1484">
        <v>1.2</v>
      </c>
      <c r="AM25" s="1484">
        <v>2.4</v>
      </c>
      <c r="AN25" s="1484">
        <v>3.6</v>
      </c>
      <c r="AO25" s="1484">
        <v>4.8</v>
      </c>
      <c r="AP25" s="1484">
        <v>6</v>
      </c>
      <c r="AQ25" s="1484">
        <v>6</v>
      </c>
      <c r="AR25" s="1484">
        <v>6</v>
      </c>
      <c r="AS25" s="1484">
        <v>6</v>
      </c>
      <c r="AT25" s="1484">
        <v>6</v>
      </c>
      <c r="AU25" s="1484">
        <v>6</v>
      </c>
      <c r="AV25" s="1484">
        <v>6</v>
      </c>
      <c r="AW25" s="1484">
        <v>6</v>
      </c>
      <c r="AX25" s="1484">
        <v>6</v>
      </c>
      <c r="AY25" s="1484">
        <v>6</v>
      </c>
      <c r="AZ25" s="1484">
        <v>6</v>
      </c>
      <c r="BA25" s="1484">
        <v>6</v>
      </c>
      <c r="BB25" s="1484">
        <v>6</v>
      </c>
      <c r="BC25" s="1484">
        <v>6</v>
      </c>
      <c r="BD25" s="1484">
        <v>6</v>
      </c>
      <c r="BE25" s="1484">
        <v>6</v>
      </c>
      <c r="BF25" s="1484">
        <v>6</v>
      </c>
      <c r="BG25" s="1484">
        <v>6</v>
      </c>
      <c r="BH25" s="1484">
        <v>6</v>
      </c>
      <c r="BI25" s="1484">
        <v>6</v>
      </c>
      <c r="BJ25" s="1484">
        <v>6</v>
      </c>
      <c r="BK25" s="1484">
        <v>6</v>
      </c>
      <c r="BL25" s="1484">
        <v>6</v>
      </c>
      <c r="BM25" s="1484">
        <v>6</v>
      </c>
      <c r="BN25" s="1484">
        <v>6</v>
      </c>
      <c r="BO25" s="1484">
        <v>6</v>
      </c>
      <c r="BP25" s="1484">
        <v>6</v>
      </c>
      <c r="BQ25" s="1484">
        <v>6</v>
      </c>
      <c r="BR25" s="1484">
        <v>6</v>
      </c>
      <c r="BS25" s="1484">
        <v>6</v>
      </c>
      <c r="BT25" s="1484">
        <v>6</v>
      </c>
      <c r="BU25" s="1484">
        <v>6</v>
      </c>
      <c r="BV25" s="1484">
        <v>6</v>
      </c>
      <c r="BW25" s="1484">
        <v>6</v>
      </c>
      <c r="BX25" s="1484">
        <v>6</v>
      </c>
      <c r="BY25" s="1484">
        <v>6</v>
      </c>
      <c r="BZ25" s="1484">
        <v>6</v>
      </c>
      <c r="CA25" s="1484">
        <v>6</v>
      </c>
      <c r="CB25" s="1484">
        <v>6</v>
      </c>
      <c r="CC25" s="1484">
        <v>6</v>
      </c>
      <c r="CD25" s="1484">
        <v>6</v>
      </c>
      <c r="CE25" s="1484">
        <v>6</v>
      </c>
      <c r="CF25" s="1484">
        <v>6</v>
      </c>
      <c r="CG25" s="1484">
        <v>6</v>
      </c>
      <c r="CH25" s="1484">
        <v>6</v>
      </c>
      <c r="CI25" s="1484">
        <v>6</v>
      </c>
      <c r="CJ25" s="1484">
        <v>6</v>
      </c>
      <c r="CK25" s="1484">
        <v>6</v>
      </c>
      <c r="CL25" s="1484">
        <v>6</v>
      </c>
      <c r="CM25" s="1484">
        <v>6</v>
      </c>
      <c r="CN25" s="1485">
        <v>6</v>
      </c>
    </row>
    <row r="26" spans="2:92" ht="85.5">
      <c r="B26"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26" s="1434" t="s">
        <v>1658</v>
      </c>
      <c r="D26" s="1473" t="s">
        <v>1657</v>
      </c>
      <c r="E26" s="1480" t="s">
        <v>1327</v>
      </c>
      <c r="F26" s="1426" t="str">
        <f>VLOOKUP(TBL5_OptBen[[#This Row],[Option Type (defined list)]],'Option Typs_Grps'!B$2:C$47, 2, FALSE)</f>
        <v>Customer Options</v>
      </c>
      <c r="G26" s="1480" t="s">
        <v>1695</v>
      </c>
      <c r="H26" s="1252" t="s">
        <v>765</v>
      </c>
      <c r="I26" s="1489" t="s">
        <v>355</v>
      </c>
      <c r="J26" s="1253" t="s">
        <v>146</v>
      </c>
      <c r="K26" s="1482">
        <v>2</v>
      </c>
      <c r="L26" s="1483"/>
      <c r="M26" s="1483"/>
      <c r="N26" s="1483"/>
      <c r="O26" s="1483"/>
      <c r="P26" s="1483"/>
      <c r="Q26" s="1483"/>
      <c r="R26" s="1484">
        <v>0</v>
      </c>
      <c r="S26" s="1484">
        <v>0</v>
      </c>
      <c r="T26" s="1484">
        <v>0</v>
      </c>
      <c r="U26" s="1484">
        <v>0</v>
      </c>
      <c r="V26" s="1484">
        <v>0</v>
      </c>
      <c r="W26" s="1484">
        <v>0</v>
      </c>
      <c r="X26" s="1484">
        <v>0</v>
      </c>
      <c r="Y26" s="1484">
        <v>0</v>
      </c>
      <c r="Z26" s="1484">
        <v>0</v>
      </c>
      <c r="AA26" s="1484">
        <v>0</v>
      </c>
      <c r="AB26" s="1484">
        <v>0.3</v>
      </c>
      <c r="AC26" s="1484">
        <v>0.6</v>
      </c>
      <c r="AD26" s="1484">
        <v>0.9</v>
      </c>
      <c r="AE26" s="1484">
        <v>1.2</v>
      </c>
      <c r="AF26" s="1484">
        <v>1.5</v>
      </c>
      <c r="AG26" s="1484">
        <v>1.92</v>
      </c>
      <c r="AH26" s="1484">
        <v>2.2799999999999998</v>
      </c>
      <c r="AI26" s="1484">
        <v>2.77</v>
      </c>
      <c r="AJ26" s="1484">
        <v>3.07</v>
      </c>
      <c r="AK26" s="1484">
        <v>3.46</v>
      </c>
      <c r="AL26" s="1484">
        <v>3.46</v>
      </c>
      <c r="AM26" s="1484">
        <v>3.46</v>
      </c>
      <c r="AN26" s="1484">
        <v>3.46</v>
      </c>
      <c r="AO26" s="1484">
        <v>3.46</v>
      </c>
      <c r="AP26" s="1484">
        <v>3.46</v>
      </c>
      <c r="AQ26" s="1484">
        <v>3.46</v>
      </c>
      <c r="AR26" s="1484">
        <v>3.46</v>
      </c>
      <c r="AS26" s="1484">
        <v>3.46</v>
      </c>
      <c r="AT26" s="1484">
        <v>3.46</v>
      </c>
      <c r="AU26" s="1484">
        <v>3.46</v>
      </c>
      <c r="AV26" s="1484">
        <v>3.46</v>
      </c>
      <c r="AW26" s="1484">
        <v>3.46</v>
      </c>
      <c r="AX26" s="1484">
        <v>3.46</v>
      </c>
      <c r="AY26" s="1484">
        <v>3.46</v>
      </c>
      <c r="AZ26" s="1484">
        <v>3.46</v>
      </c>
      <c r="BA26" s="1484">
        <v>3.46</v>
      </c>
      <c r="BB26" s="1484">
        <v>3.46</v>
      </c>
      <c r="BC26" s="1484">
        <v>3.46</v>
      </c>
      <c r="BD26" s="1484">
        <v>3.46</v>
      </c>
      <c r="BE26" s="1484">
        <v>3.46</v>
      </c>
      <c r="BF26" s="1484">
        <v>3.46</v>
      </c>
      <c r="BG26" s="1484">
        <v>3.46</v>
      </c>
      <c r="BH26" s="1484">
        <v>3.46</v>
      </c>
      <c r="BI26" s="1484">
        <v>3.46</v>
      </c>
      <c r="BJ26" s="1484">
        <v>3.46</v>
      </c>
      <c r="BK26" s="1484">
        <v>3.46</v>
      </c>
      <c r="BL26" s="1484">
        <v>3.46</v>
      </c>
      <c r="BM26" s="1484">
        <v>3.46</v>
      </c>
      <c r="BN26" s="1484">
        <v>3.46</v>
      </c>
      <c r="BO26" s="1484">
        <v>3.46</v>
      </c>
      <c r="BP26" s="1484">
        <v>3.46</v>
      </c>
      <c r="BQ26" s="1484">
        <v>3.46</v>
      </c>
      <c r="BR26" s="1484">
        <v>3.46</v>
      </c>
      <c r="BS26" s="1484">
        <v>3.46</v>
      </c>
      <c r="BT26" s="1484">
        <v>3.46</v>
      </c>
      <c r="BU26" s="1484">
        <v>3.46</v>
      </c>
      <c r="BV26" s="1484">
        <v>3.46</v>
      </c>
      <c r="BW26" s="1484">
        <v>3.46</v>
      </c>
      <c r="BX26" s="1484">
        <v>3.46</v>
      </c>
      <c r="BY26" s="1484">
        <v>3.46</v>
      </c>
      <c r="BZ26" s="1484">
        <v>3.46</v>
      </c>
      <c r="CA26" s="1484">
        <v>3.46</v>
      </c>
      <c r="CB26" s="1484">
        <v>3.46</v>
      </c>
      <c r="CC26" s="1484">
        <v>3.46</v>
      </c>
      <c r="CD26" s="1484">
        <v>3.46</v>
      </c>
      <c r="CE26" s="1484">
        <v>3.46</v>
      </c>
      <c r="CF26" s="1484">
        <v>3.46</v>
      </c>
      <c r="CG26" s="1484">
        <v>3.46</v>
      </c>
      <c r="CH26" s="1484">
        <v>3.46</v>
      </c>
      <c r="CI26" s="1484">
        <v>3.46</v>
      </c>
      <c r="CJ26" s="1484">
        <v>3.46</v>
      </c>
      <c r="CK26" s="1484">
        <v>3.46</v>
      </c>
      <c r="CL26" s="1484">
        <v>3.46</v>
      </c>
      <c r="CM26" s="1484">
        <v>3.46</v>
      </c>
      <c r="CN26" s="1484">
        <v>3.46</v>
      </c>
    </row>
    <row r="27" spans="2:92" ht="42.75">
      <c r="B27"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27" s="1434" t="s">
        <v>1660</v>
      </c>
      <c r="D27" s="1473" t="s">
        <v>1659</v>
      </c>
      <c r="E27" s="1480" t="s">
        <v>1252</v>
      </c>
      <c r="F27" s="1426" t="str">
        <f>VLOOKUP(TBL5_OptBen[[#This Row],[Option Type (defined list)]],'Option Typs_Grps'!B$2:C$47, 2, FALSE)</f>
        <v>Distribution Options</v>
      </c>
      <c r="G27" s="1480" t="s">
        <v>1695</v>
      </c>
      <c r="H27" s="1252" t="s">
        <v>765</v>
      </c>
      <c r="I27" s="1489" t="s">
        <v>355</v>
      </c>
      <c r="J27" s="1253" t="s">
        <v>146</v>
      </c>
      <c r="K27" s="1482">
        <v>2</v>
      </c>
      <c r="L27" s="1483"/>
      <c r="M27" s="1483"/>
      <c r="N27" s="1483"/>
      <c r="O27" s="1483"/>
      <c r="P27" s="1483"/>
      <c r="Q27" s="1483"/>
      <c r="R27" s="1484">
        <v>0</v>
      </c>
      <c r="S27" s="1484">
        <v>0</v>
      </c>
      <c r="T27" s="1484">
        <v>0</v>
      </c>
      <c r="U27" s="1484">
        <v>0</v>
      </c>
      <c r="V27" s="1484">
        <v>0</v>
      </c>
      <c r="W27" s="1484">
        <v>0</v>
      </c>
      <c r="X27" s="1484">
        <v>0</v>
      </c>
      <c r="Y27" s="1484">
        <v>0</v>
      </c>
      <c r="Z27" s="1484">
        <v>0</v>
      </c>
      <c r="AA27" s="1484">
        <v>0</v>
      </c>
      <c r="AB27" s="1484">
        <v>0</v>
      </c>
      <c r="AC27" s="1484">
        <v>0</v>
      </c>
      <c r="AD27" s="1484">
        <v>0</v>
      </c>
      <c r="AE27" s="1484">
        <v>0</v>
      </c>
      <c r="AF27" s="1484">
        <v>0.1</v>
      </c>
      <c r="AG27" s="1484">
        <v>0.1</v>
      </c>
      <c r="AH27" s="1484">
        <v>0.1</v>
      </c>
      <c r="AI27" s="1484">
        <v>0.1</v>
      </c>
      <c r="AJ27" s="1484">
        <v>0.1</v>
      </c>
      <c r="AK27" s="1484">
        <v>0.2</v>
      </c>
      <c r="AL27" s="1484">
        <v>0.2</v>
      </c>
      <c r="AM27" s="1484">
        <v>0.2</v>
      </c>
      <c r="AN27" s="1484">
        <v>0.2</v>
      </c>
      <c r="AO27" s="1484">
        <v>0.2</v>
      </c>
      <c r="AP27" s="1484">
        <v>0.3</v>
      </c>
      <c r="AQ27" s="1484">
        <v>0.3</v>
      </c>
      <c r="AR27" s="1484">
        <v>0.3</v>
      </c>
      <c r="AS27" s="1484">
        <v>0.3</v>
      </c>
      <c r="AT27" s="1484">
        <v>0.3</v>
      </c>
      <c r="AU27" s="1484">
        <v>0.3</v>
      </c>
      <c r="AV27" s="1484">
        <v>0.3</v>
      </c>
      <c r="AW27" s="1484">
        <v>0.3</v>
      </c>
      <c r="AX27" s="1484">
        <v>0.3</v>
      </c>
      <c r="AY27" s="1484">
        <v>0.3</v>
      </c>
      <c r="AZ27" s="1484">
        <v>0.3</v>
      </c>
      <c r="BA27" s="1484">
        <v>0.3</v>
      </c>
      <c r="BB27" s="1484">
        <v>0.3</v>
      </c>
      <c r="BC27" s="1484">
        <v>0.3</v>
      </c>
      <c r="BD27" s="1484">
        <v>0.3</v>
      </c>
      <c r="BE27" s="1484">
        <v>0.3</v>
      </c>
      <c r="BF27" s="1484">
        <v>0.3</v>
      </c>
      <c r="BG27" s="1484">
        <v>0.3</v>
      </c>
      <c r="BH27" s="1484">
        <v>0.3</v>
      </c>
      <c r="BI27" s="1484">
        <v>0.3</v>
      </c>
      <c r="BJ27" s="1484">
        <v>0.3</v>
      </c>
      <c r="BK27" s="1484">
        <v>0.3</v>
      </c>
      <c r="BL27" s="1484">
        <v>0.3</v>
      </c>
      <c r="BM27" s="1484">
        <v>0.3</v>
      </c>
      <c r="BN27" s="1484">
        <v>0.3</v>
      </c>
      <c r="BO27" s="1484">
        <v>0.3</v>
      </c>
      <c r="BP27" s="1484">
        <v>0.3</v>
      </c>
      <c r="BQ27" s="1484">
        <v>0.3</v>
      </c>
      <c r="BR27" s="1484">
        <v>0.3</v>
      </c>
      <c r="BS27" s="1484">
        <v>0.3</v>
      </c>
      <c r="BT27" s="1484">
        <v>0.3</v>
      </c>
      <c r="BU27" s="1484">
        <v>0.3</v>
      </c>
      <c r="BV27" s="1484">
        <v>0.3</v>
      </c>
      <c r="BW27" s="1484">
        <v>0.3</v>
      </c>
      <c r="BX27" s="1484">
        <v>0.3</v>
      </c>
      <c r="BY27" s="1484">
        <v>0.3</v>
      </c>
      <c r="BZ27" s="1484">
        <v>0.3</v>
      </c>
      <c r="CA27" s="1484">
        <v>0.3</v>
      </c>
      <c r="CB27" s="1484">
        <v>0.3</v>
      </c>
      <c r="CC27" s="1484">
        <v>0.3</v>
      </c>
      <c r="CD27" s="1484">
        <v>0.3</v>
      </c>
      <c r="CE27" s="1484">
        <v>0.3</v>
      </c>
      <c r="CF27" s="1484">
        <v>0.3</v>
      </c>
      <c r="CG27" s="1484">
        <v>0.3</v>
      </c>
      <c r="CH27" s="1484">
        <v>0.3</v>
      </c>
      <c r="CI27" s="1484">
        <v>0.3</v>
      </c>
      <c r="CJ27" s="1484">
        <v>0.3</v>
      </c>
      <c r="CK27" s="1484">
        <v>0.3</v>
      </c>
      <c r="CL27" s="1484">
        <v>0.3</v>
      </c>
      <c r="CM27" s="1484">
        <v>0.3</v>
      </c>
      <c r="CN27" s="1485">
        <v>0.3</v>
      </c>
    </row>
    <row r="28" spans="2:92" ht="42.75">
      <c r="B28"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28" s="1434" t="s">
        <v>1662</v>
      </c>
      <c r="D28" s="1473" t="s">
        <v>1661</v>
      </c>
      <c r="E28" s="1480" t="s">
        <v>1252</v>
      </c>
      <c r="F28" s="1426" t="str">
        <f>VLOOKUP(TBL5_OptBen[[#This Row],[Option Type (defined list)]],'Option Typs_Grps'!B$2:C$47, 2, FALSE)</f>
        <v>Distribution Options</v>
      </c>
      <c r="G28" s="1480" t="s">
        <v>1695</v>
      </c>
      <c r="H28" s="1252" t="s">
        <v>765</v>
      </c>
      <c r="I28" s="1489" t="s">
        <v>355</v>
      </c>
      <c r="J28" s="1253" t="s">
        <v>146</v>
      </c>
      <c r="K28" s="1482">
        <v>2</v>
      </c>
      <c r="L28" s="1483"/>
      <c r="M28" s="1483"/>
      <c r="N28" s="1483"/>
      <c r="O28" s="1483"/>
      <c r="P28" s="1483"/>
      <c r="Q28" s="1483"/>
      <c r="R28" s="1484">
        <v>0</v>
      </c>
      <c r="S28" s="1484">
        <v>0</v>
      </c>
      <c r="T28" s="1484">
        <v>0</v>
      </c>
      <c r="U28" s="1484">
        <v>0</v>
      </c>
      <c r="V28" s="1484">
        <v>0</v>
      </c>
      <c r="W28" s="1484">
        <v>0</v>
      </c>
      <c r="X28" s="1484">
        <v>0</v>
      </c>
      <c r="Y28" s="1484">
        <v>0</v>
      </c>
      <c r="Z28" s="1484">
        <v>0</v>
      </c>
      <c r="AA28" s="1484">
        <v>0</v>
      </c>
      <c r="AB28" s="1484">
        <v>0.39</v>
      </c>
      <c r="AC28" s="1484">
        <v>0.78</v>
      </c>
      <c r="AD28" s="1484">
        <v>1.17</v>
      </c>
      <c r="AE28" s="1484">
        <v>1.56</v>
      </c>
      <c r="AF28" s="1484">
        <v>1.95</v>
      </c>
      <c r="AG28" s="1484">
        <v>2.98</v>
      </c>
      <c r="AH28" s="1484">
        <v>4</v>
      </c>
      <c r="AI28" s="1484">
        <v>5.03</v>
      </c>
      <c r="AJ28" s="1484">
        <v>6.05</v>
      </c>
      <c r="AK28" s="1484">
        <v>7.08</v>
      </c>
      <c r="AL28" s="1484">
        <v>7.2</v>
      </c>
      <c r="AM28" s="1484">
        <v>7.32</v>
      </c>
      <c r="AN28" s="1484">
        <v>7.44</v>
      </c>
      <c r="AO28" s="1484">
        <v>7.56</v>
      </c>
      <c r="AP28" s="1484">
        <v>7.68</v>
      </c>
      <c r="AQ28" s="1484">
        <v>7.68</v>
      </c>
      <c r="AR28" s="1484">
        <v>7.68</v>
      </c>
      <c r="AS28" s="1484">
        <v>7.68</v>
      </c>
      <c r="AT28" s="1484">
        <v>7.68</v>
      </c>
      <c r="AU28" s="1484">
        <v>7.68</v>
      </c>
      <c r="AV28" s="1484">
        <v>7.68</v>
      </c>
      <c r="AW28" s="1484">
        <v>7.68</v>
      </c>
      <c r="AX28" s="1484">
        <v>7.68</v>
      </c>
      <c r="AY28" s="1484">
        <v>7.68</v>
      </c>
      <c r="AZ28" s="1484">
        <v>7.68</v>
      </c>
      <c r="BA28" s="1484">
        <v>7.68</v>
      </c>
      <c r="BB28" s="1484">
        <v>7.68</v>
      </c>
      <c r="BC28" s="1484">
        <v>7.68</v>
      </c>
      <c r="BD28" s="1484">
        <v>7.68</v>
      </c>
      <c r="BE28" s="1484">
        <v>7.68</v>
      </c>
      <c r="BF28" s="1484">
        <v>7.68</v>
      </c>
      <c r="BG28" s="1484">
        <v>7.68</v>
      </c>
      <c r="BH28" s="1484">
        <v>7.68</v>
      </c>
      <c r="BI28" s="1484">
        <v>7.68</v>
      </c>
      <c r="BJ28" s="1484">
        <v>7.68</v>
      </c>
      <c r="BK28" s="1484">
        <v>7.68</v>
      </c>
      <c r="BL28" s="1484">
        <v>7.68</v>
      </c>
      <c r="BM28" s="1484">
        <v>7.68</v>
      </c>
      <c r="BN28" s="1484">
        <v>7.68</v>
      </c>
      <c r="BO28" s="1484">
        <v>7.68</v>
      </c>
      <c r="BP28" s="1484">
        <v>7.68</v>
      </c>
      <c r="BQ28" s="1484">
        <v>7.68</v>
      </c>
      <c r="BR28" s="1484">
        <v>7.68</v>
      </c>
      <c r="BS28" s="1484">
        <v>7.68</v>
      </c>
      <c r="BT28" s="1484">
        <v>7.68</v>
      </c>
      <c r="BU28" s="1484">
        <v>7.68</v>
      </c>
      <c r="BV28" s="1484">
        <v>7.68</v>
      </c>
      <c r="BW28" s="1484">
        <v>7.68</v>
      </c>
      <c r="BX28" s="1484">
        <v>7.68</v>
      </c>
      <c r="BY28" s="1484">
        <v>7.68</v>
      </c>
      <c r="BZ28" s="1484">
        <v>7.68</v>
      </c>
      <c r="CA28" s="1484">
        <v>7.68</v>
      </c>
      <c r="CB28" s="1484">
        <v>7.68</v>
      </c>
      <c r="CC28" s="1484">
        <v>7.68</v>
      </c>
      <c r="CD28" s="1484">
        <v>7.68</v>
      </c>
      <c r="CE28" s="1484">
        <v>7.68</v>
      </c>
      <c r="CF28" s="1484">
        <v>7.68</v>
      </c>
      <c r="CG28" s="1484">
        <v>7.68</v>
      </c>
      <c r="CH28" s="1484">
        <v>7.68</v>
      </c>
      <c r="CI28" s="1484">
        <v>7.68</v>
      </c>
      <c r="CJ28" s="1484">
        <v>7.68</v>
      </c>
      <c r="CK28" s="1484">
        <v>7.68</v>
      </c>
      <c r="CL28" s="1484">
        <v>7.68</v>
      </c>
      <c r="CM28" s="1484">
        <v>7.68</v>
      </c>
      <c r="CN28" s="1484">
        <v>7.68</v>
      </c>
    </row>
    <row r="29" spans="2:92" ht="42.75">
      <c r="B29"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29" s="1434" t="s">
        <v>1664</v>
      </c>
      <c r="D29" s="1473" t="s">
        <v>1663</v>
      </c>
      <c r="E29" s="1480" t="s">
        <v>1252</v>
      </c>
      <c r="F29" s="1426" t="str">
        <f>VLOOKUP(TBL5_OptBen[[#This Row],[Option Type (defined list)]],'Option Typs_Grps'!B$2:C$47, 2, FALSE)</f>
        <v>Distribution Options</v>
      </c>
      <c r="G29" s="1480" t="s">
        <v>1695</v>
      </c>
      <c r="H29" s="1252" t="s">
        <v>765</v>
      </c>
      <c r="I29" s="1489" t="s">
        <v>355</v>
      </c>
      <c r="J29" s="1253" t="s">
        <v>146</v>
      </c>
      <c r="K29" s="1482">
        <v>2</v>
      </c>
      <c r="L29" s="1483"/>
      <c r="M29" s="1483"/>
      <c r="N29" s="1483"/>
      <c r="O29" s="1483"/>
      <c r="P29" s="1483"/>
      <c r="Q29" s="1483"/>
      <c r="R29" s="1484">
        <v>0</v>
      </c>
      <c r="S29" s="1484">
        <v>0</v>
      </c>
      <c r="T29" s="1484">
        <v>0</v>
      </c>
      <c r="U29" s="1484">
        <v>0</v>
      </c>
      <c r="V29" s="1484">
        <v>0.06</v>
      </c>
      <c r="W29" s="1484">
        <v>0.06</v>
      </c>
      <c r="X29" s="1484">
        <v>0.06</v>
      </c>
      <c r="Y29" s="1484">
        <v>0.06</v>
      </c>
      <c r="Z29" s="1484">
        <v>0.06</v>
      </c>
      <c r="AA29" s="1484">
        <v>0.06</v>
      </c>
      <c r="AB29" s="1484">
        <v>0.06</v>
      </c>
      <c r="AC29" s="1484">
        <v>0.06</v>
      </c>
      <c r="AD29" s="1484">
        <v>0.06</v>
      </c>
      <c r="AE29" s="1484">
        <v>0.06</v>
      </c>
      <c r="AF29" s="1484">
        <v>0.06</v>
      </c>
      <c r="AG29" s="1484">
        <v>0.06</v>
      </c>
      <c r="AH29" s="1484">
        <v>0.06</v>
      </c>
      <c r="AI29" s="1484">
        <v>0.06</v>
      </c>
      <c r="AJ29" s="1484">
        <v>0.06</v>
      </c>
      <c r="AK29" s="1484">
        <v>0.06</v>
      </c>
      <c r="AL29" s="1484">
        <v>0.06</v>
      </c>
      <c r="AM29" s="1484">
        <v>0.06</v>
      </c>
      <c r="AN29" s="1484">
        <v>0.06</v>
      </c>
      <c r="AO29" s="1484">
        <v>0.06</v>
      </c>
      <c r="AP29" s="1484">
        <v>0.06</v>
      </c>
      <c r="AQ29" s="1484">
        <v>0.06</v>
      </c>
      <c r="AR29" s="1484">
        <v>0.06</v>
      </c>
      <c r="AS29" s="1484">
        <v>0.06</v>
      </c>
      <c r="AT29" s="1484">
        <v>0.06</v>
      </c>
      <c r="AU29" s="1484">
        <v>0.06</v>
      </c>
      <c r="AV29" s="1484">
        <v>0.06</v>
      </c>
      <c r="AW29" s="1484">
        <v>0.06</v>
      </c>
      <c r="AX29" s="1484">
        <v>0.06</v>
      </c>
      <c r="AY29" s="1484">
        <v>0.06</v>
      </c>
      <c r="AZ29" s="1484">
        <v>0.06</v>
      </c>
      <c r="BA29" s="1484">
        <v>0.06</v>
      </c>
      <c r="BB29" s="1484">
        <v>0.06</v>
      </c>
      <c r="BC29" s="1484">
        <v>0.06</v>
      </c>
      <c r="BD29" s="1484">
        <v>0.06</v>
      </c>
      <c r="BE29" s="1484">
        <v>0.06</v>
      </c>
      <c r="BF29" s="1484">
        <v>0.06</v>
      </c>
      <c r="BG29" s="1484">
        <v>0.06</v>
      </c>
      <c r="BH29" s="1484">
        <v>0.06</v>
      </c>
      <c r="BI29" s="1484">
        <v>0.06</v>
      </c>
      <c r="BJ29" s="1484">
        <v>0.06</v>
      </c>
      <c r="BK29" s="1484">
        <v>0.06</v>
      </c>
      <c r="BL29" s="1484">
        <v>0.06</v>
      </c>
      <c r="BM29" s="1484">
        <v>0.06</v>
      </c>
      <c r="BN29" s="1484">
        <v>0.06</v>
      </c>
      <c r="BO29" s="1484">
        <v>0.06</v>
      </c>
      <c r="BP29" s="1484">
        <v>0.06</v>
      </c>
      <c r="BQ29" s="1484">
        <v>0.06</v>
      </c>
      <c r="BR29" s="1484">
        <v>0.06</v>
      </c>
      <c r="BS29" s="1484">
        <v>0.06</v>
      </c>
      <c r="BT29" s="1484">
        <v>0.06</v>
      </c>
      <c r="BU29" s="1484">
        <v>0.06</v>
      </c>
      <c r="BV29" s="1484">
        <v>0.06</v>
      </c>
      <c r="BW29" s="1484">
        <v>0.06</v>
      </c>
      <c r="BX29" s="1484">
        <v>0.06</v>
      </c>
      <c r="BY29" s="1484">
        <v>0.06</v>
      </c>
      <c r="BZ29" s="1484">
        <v>0.06</v>
      </c>
      <c r="CA29" s="1484">
        <v>0.06</v>
      </c>
      <c r="CB29" s="1484">
        <v>0.06</v>
      </c>
      <c r="CC29" s="1484">
        <v>0.06</v>
      </c>
      <c r="CD29" s="1484">
        <v>0.06</v>
      </c>
      <c r="CE29" s="1484">
        <v>0.06</v>
      </c>
      <c r="CF29" s="1484">
        <v>0.06</v>
      </c>
      <c r="CG29" s="1484">
        <v>0.06</v>
      </c>
      <c r="CH29" s="1484">
        <v>0.06</v>
      </c>
      <c r="CI29" s="1484">
        <v>0.06</v>
      </c>
      <c r="CJ29" s="1484">
        <v>0.06</v>
      </c>
      <c r="CK29" s="1484">
        <v>0.06</v>
      </c>
      <c r="CL29" s="1484">
        <v>0.06</v>
      </c>
      <c r="CM29" s="1484">
        <v>0.06</v>
      </c>
      <c r="CN29" s="1485">
        <v>0.06</v>
      </c>
    </row>
    <row r="30" spans="2:92" ht="42.75">
      <c r="B30"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52cP</v>
      </c>
      <c r="C30" s="1434" t="s">
        <v>1850</v>
      </c>
      <c r="D30" s="1473" t="s">
        <v>1849</v>
      </c>
      <c r="E30" s="1502" t="s">
        <v>1252</v>
      </c>
      <c r="F30" s="1505" t="str">
        <f>VLOOKUP(TBL5_OptBen[[#This Row],[Option Type (defined list)]],'Option Typs_Grps'!B$2:C$47, 2, FALSE)</f>
        <v>Distribution Options</v>
      </c>
      <c r="G30" s="1502" t="s">
        <v>1695</v>
      </c>
      <c r="H30" s="1502" t="s">
        <v>765</v>
      </c>
      <c r="I30" s="1502" t="s">
        <v>355</v>
      </c>
      <c r="J30" s="1503" t="s">
        <v>146</v>
      </c>
      <c r="K30" s="1542">
        <v>2</v>
      </c>
      <c r="L30" s="1506"/>
      <c r="M30" s="1506"/>
      <c r="N30" s="1506"/>
      <c r="O30" s="1506"/>
      <c r="P30" s="1506"/>
      <c r="Q30" s="1506"/>
      <c r="R30" s="1507">
        <v>0.49</v>
      </c>
      <c r="S30" s="1507">
        <v>0.98</v>
      </c>
      <c r="T30" s="1507">
        <v>1.47</v>
      </c>
      <c r="U30" s="1507">
        <v>1.96</v>
      </c>
      <c r="V30" s="1507">
        <v>2.4500000000000002</v>
      </c>
      <c r="W30" s="1507">
        <v>3.6</v>
      </c>
      <c r="X30" s="1507">
        <v>4.75</v>
      </c>
      <c r="Y30" s="1507">
        <v>5.91</v>
      </c>
      <c r="Z30" s="1507">
        <v>7.06</v>
      </c>
      <c r="AA30" s="1507">
        <v>8.2100000000000009</v>
      </c>
      <c r="AB30" s="1507">
        <v>8.27</v>
      </c>
      <c r="AC30" s="1507">
        <v>8.33</v>
      </c>
      <c r="AD30" s="1507">
        <v>8.4</v>
      </c>
      <c r="AE30" s="1507">
        <v>8.4600000000000009</v>
      </c>
      <c r="AF30" s="1507">
        <v>8.52</v>
      </c>
      <c r="AG30" s="1507">
        <v>7.37</v>
      </c>
      <c r="AH30" s="1507">
        <v>6.21</v>
      </c>
      <c r="AI30" s="1507">
        <v>5.0599999999999996</v>
      </c>
      <c r="AJ30" s="1507">
        <v>3.9</v>
      </c>
      <c r="AK30" s="1507">
        <v>2.75</v>
      </c>
      <c r="AL30" s="1507">
        <v>2.2000000000000002</v>
      </c>
      <c r="AM30" s="1507">
        <v>1.65</v>
      </c>
      <c r="AN30" s="1507">
        <v>1.1000000000000001</v>
      </c>
      <c r="AO30" s="1507">
        <v>0.55000000000000004</v>
      </c>
      <c r="AP30" s="1507">
        <v>0</v>
      </c>
      <c r="AQ30" s="1507">
        <v>0</v>
      </c>
      <c r="AR30" s="1507">
        <v>0</v>
      </c>
      <c r="AS30" s="1507">
        <v>0</v>
      </c>
      <c r="AT30" s="1507">
        <v>0</v>
      </c>
      <c r="AU30" s="1507">
        <v>0</v>
      </c>
      <c r="AV30" s="1507">
        <v>0</v>
      </c>
      <c r="AW30" s="1507">
        <v>0</v>
      </c>
      <c r="AX30" s="1507">
        <v>0</v>
      </c>
      <c r="AY30" s="1507">
        <v>0</v>
      </c>
      <c r="AZ30" s="1507">
        <v>0</v>
      </c>
      <c r="BA30" s="1507">
        <v>0</v>
      </c>
      <c r="BB30" s="1507">
        <v>0</v>
      </c>
      <c r="BC30" s="1507">
        <v>0</v>
      </c>
      <c r="BD30" s="1507">
        <v>0</v>
      </c>
      <c r="BE30" s="1507">
        <v>0</v>
      </c>
      <c r="BF30" s="1507">
        <v>0</v>
      </c>
      <c r="BG30" s="1507">
        <v>0</v>
      </c>
      <c r="BH30" s="1507">
        <v>0</v>
      </c>
      <c r="BI30" s="1507">
        <v>0</v>
      </c>
      <c r="BJ30" s="1507">
        <v>0</v>
      </c>
      <c r="BK30" s="1507">
        <v>0</v>
      </c>
      <c r="BL30" s="1507">
        <v>0</v>
      </c>
      <c r="BM30" s="1507">
        <v>0</v>
      </c>
      <c r="BN30" s="1507">
        <v>0</v>
      </c>
      <c r="BO30" s="1507">
        <v>0</v>
      </c>
      <c r="BP30" s="1507">
        <v>0</v>
      </c>
      <c r="BQ30" s="1507">
        <v>0</v>
      </c>
      <c r="BR30" s="1507">
        <v>0</v>
      </c>
      <c r="BS30" s="1507">
        <v>0</v>
      </c>
      <c r="BT30" s="1507">
        <v>0</v>
      </c>
      <c r="BU30" s="1507">
        <v>0</v>
      </c>
      <c r="BV30" s="1507">
        <v>0</v>
      </c>
      <c r="BW30" s="1507">
        <v>0</v>
      </c>
      <c r="BX30" s="1507">
        <v>0</v>
      </c>
      <c r="BY30" s="1507">
        <v>0</v>
      </c>
      <c r="BZ30" s="1507">
        <v>0</v>
      </c>
      <c r="CA30" s="1507">
        <v>0</v>
      </c>
      <c r="CB30" s="1507">
        <v>0</v>
      </c>
      <c r="CC30" s="1507">
        <v>0</v>
      </c>
      <c r="CD30" s="1507">
        <v>0</v>
      </c>
      <c r="CE30" s="1507">
        <v>0</v>
      </c>
      <c r="CF30" s="1507">
        <v>0</v>
      </c>
      <c r="CG30" s="1507">
        <v>0</v>
      </c>
      <c r="CH30" s="1507">
        <v>0</v>
      </c>
      <c r="CI30" s="1507">
        <v>0</v>
      </c>
      <c r="CJ30" s="1507">
        <v>0</v>
      </c>
      <c r="CK30" s="1507">
        <v>0</v>
      </c>
      <c r="CL30" s="1507">
        <v>0</v>
      </c>
      <c r="CM30" s="1507">
        <v>0</v>
      </c>
      <c r="CN30" s="1507">
        <v>0</v>
      </c>
    </row>
    <row r="31" spans="2:92" ht="42.75">
      <c r="B31"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31" s="1437" t="s">
        <v>1666</v>
      </c>
      <c r="D31" s="1474" t="s">
        <v>1665</v>
      </c>
      <c r="E31" s="1480" t="s">
        <v>781</v>
      </c>
      <c r="F31" s="1426" t="str">
        <f>VLOOKUP(TBL5_OptBen[[#This Row],[Option Type (defined list)]],'Option Typs_Grps'!B$2:C$47, 2, FALSE)</f>
        <v>Customer Options</v>
      </c>
      <c r="G31" s="1480" t="s">
        <v>1695</v>
      </c>
      <c r="H31" s="1252" t="s">
        <v>765</v>
      </c>
      <c r="I31" s="1489" t="s">
        <v>355</v>
      </c>
      <c r="J31" s="1253" t="s">
        <v>146</v>
      </c>
      <c r="K31" s="1482">
        <v>2</v>
      </c>
      <c r="L31" s="1483"/>
      <c r="M31" s="1483"/>
      <c r="N31" s="1483"/>
      <c r="O31" s="1483"/>
      <c r="P31" s="1483"/>
      <c r="Q31" s="1483"/>
      <c r="R31" s="1484">
        <v>0.45315753558199734</v>
      </c>
      <c r="S31" s="1484">
        <v>0.91122053916399492</v>
      </c>
      <c r="T31" s="1484">
        <v>1.3742023667459951</v>
      </c>
      <c r="U31" s="1484">
        <v>1.8422766463279909</v>
      </c>
      <c r="V31" s="1484">
        <v>2.3150331579099936</v>
      </c>
      <c r="W31" s="1484">
        <v>3.2926785677971533</v>
      </c>
      <c r="X31" s="1484">
        <v>4.2797157476843148</v>
      </c>
      <c r="Y31" s="1484">
        <v>5.2759626875714956</v>
      </c>
      <c r="Z31" s="1484">
        <v>6.2806815674586538</v>
      </c>
      <c r="AA31" s="1484">
        <v>7.2944701973458335</v>
      </c>
      <c r="AB31" s="1484">
        <v>8.580432167869569</v>
      </c>
      <c r="AC31" s="1484">
        <v>9.8776519323933307</v>
      </c>
      <c r="AD31" s="1484">
        <v>11.185736766917065</v>
      </c>
      <c r="AE31" s="1484">
        <v>12.504932133440819</v>
      </c>
      <c r="AF31" s="1484">
        <v>13.835574789964543</v>
      </c>
      <c r="AG31" s="1484">
        <v>14.668829919151106</v>
      </c>
      <c r="AH31" s="1484">
        <v>15.50861794633769</v>
      </c>
      <c r="AI31" s="1484">
        <v>16.355874615524201</v>
      </c>
      <c r="AJ31" s="1484">
        <v>17.209093760710772</v>
      </c>
      <c r="AK31" s="1484">
        <v>18.069304855897386</v>
      </c>
      <c r="AL31" s="1484">
        <v>18.575592432394597</v>
      </c>
      <c r="AM31" s="1484">
        <v>19.085337436891802</v>
      </c>
      <c r="AN31" s="1484">
        <v>19.598535301389106</v>
      </c>
      <c r="AO31" s="1484">
        <v>20.115191919886399</v>
      </c>
      <c r="AP31" s="1484">
        <v>20.399999999999999</v>
      </c>
      <c r="AQ31" s="1484">
        <v>20.399999999999999</v>
      </c>
      <c r="AR31" s="1484">
        <v>20.399999999999999</v>
      </c>
      <c r="AS31" s="1484">
        <v>20.399999999999999</v>
      </c>
      <c r="AT31" s="1484">
        <v>20.399999999999999</v>
      </c>
      <c r="AU31" s="1484">
        <v>20.399999999999999</v>
      </c>
      <c r="AV31" s="1484">
        <v>20.399999999999999</v>
      </c>
      <c r="AW31" s="1484">
        <v>20.399999999999999</v>
      </c>
      <c r="AX31" s="1484">
        <v>20.399999999999999</v>
      </c>
      <c r="AY31" s="1484">
        <v>20.399999999999999</v>
      </c>
      <c r="AZ31" s="1484">
        <v>20.399999999999999</v>
      </c>
      <c r="BA31" s="1484">
        <v>20.399999999999999</v>
      </c>
      <c r="BB31" s="1484">
        <v>20.399999999999999</v>
      </c>
      <c r="BC31" s="1484">
        <v>20.399999999999999</v>
      </c>
      <c r="BD31" s="1484">
        <v>20.399999999999999</v>
      </c>
      <c r="BE31" s="1484">
        <v>20.399999999999999</v>
      </c>
      <c r="BF31" s="1484">
        <v>20.399999999999999</v>
      </c>
      <c r="BG31" s="1484">
        <v>20.399999999999999</v>
      </c>
      <c r="BH31" s="1484">
        <v>20.399999999999999</v>
      </c>
      <c r="BI31" s="1484">
        <v>20.399999999999999</v>
      </c>
      <c r="BJ31" s="1484">
        <v>20.399999999999999</v>
      </c>
      <c r="BK31" s="1484">
        <v>20.399999999999999</v>
      </c>
      <c r="BL31" s="1484">
        <v>20.399999999999999</v>
      </c>
      <c r="BM31" s="1484">
        <v>20.399999999999999</v>
      </c>
      <c r="BN31" s="1484">
        <v>20.399999999999999</v>
      </c>
      <c r="BO31" s="1484">
        <v>20.399999999999999</v>
      </c>
      <c r="BP31" s="1484">
        <v>20.399999999999999</v>
      </c>
      <c r="BQ31" s="1484">
        <v>20.399999999999999</v>
      </c>
      <c r="BR31" s="1484">
        <v>20.399999999999999</v>
      </c>
      <c r="BS31" s="1484">
        <v>20.399999999999999</v>
      </c>
      <c r="BT31" s="1484">
        <v>20.399999999999999</v>
      </c>
      <c r="BU31" s="1484">
        <v>20.399999999999999</v>
      </c>
      <c r="BV31" s="1484">
        <v>20.399999999999999</v>
      </c>
      <c r="BW31" s="1484">
        <v>20.399999999999999</v>
      </c>
      <c r="BX31" s="1484">
        <v>20.399999999999999</v>
      </c>
      <c r="BY31" s="1484">
        <v>20.399999999999999</v>
      </c>
      <c r="BZ31" s="1484">
        <v>20.399999999999999</v>
      </c>
      <c r="CA31" s="1484">
        <v>20.399999999999999</v>
      </c>
      <c r="CB31" s="1484">
        <v>20.399999999999999</v>
      </c>
      <c r="CC31" s="1484">
        <v>20.399999999999999</v>
      </c>
      <c r="CD31" s="1484">
        <v>20.399999999999999</v>
      </c>
      <c r="CE31" s="1484">
        <v>20.399999999999999</v>
      </c>
      <c r="CF31" s="1484">
        <v>20.399999999999999</v>
      </c>
      <c r="CG31" s="1484">
        <v>20.399999999999999</v>
      </c>
      <c r="CH31" s="1484">
        <v>20.399999999999999</v>
      </c>
      <c r="CI31" s="1484">
        <v>20.399999999999999</v>
      </c>
      <c r="CJ31" s="1484">
        <v>20.399999999999999</v>
      </c>
      <c r="CK31" s="1484">
        <v>20.399999999999999</v>
      </c>
      <c r="CL31" s="1484">
        <v>20.399999999999999</v>
      </c>
      <c r="CM31" s="1484">
        <v>20.399999999999999</v>
      </c>
      <c r="CN31" s="1485">
        <v>20.399999999999999</v>
      </c>
    </row>
    <row r="32" spans="2:92" ht="85.5">
      <c r="B32"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32" s="1434" t="s">
        <v>1668</v>
      </c>
      <c r="D32" s="1473" t="s">
        <v>1667</v>
      </c>
      <c r="E32" s="1480" t="s">
        <v>1284</v>
      </c>
      <c r="F32" s="1426" t="str">
        <f>VLOOKUP(TBL5_OptBen[[#This Row],[Option Type (defined list)]],'Option Typs_Grps'!B$2:C$47, 2, FALSE)</f>
        <v>Customer Options</v>
      </c>
      <c r="G32" s="1480" t="s">
        <v>1695</v>
      </c>
      <c r="H32" s="1252" t="s">
        <v>765</v>
      </c>
      <c r="I32" s="1489" t="s">
        <v>355</v>
      </c>
      <c r="J32" s="1253" t="s">
        <v>146</v>
      </c>
      <c r="K32" s="1482">
        <v>2</v>
      </c>
      <c r="L32" s="1483"/>
      <c r="M32" s="1483"/>
      <c r="N32" s="1483"/>
      <c r="O32" s="1483"/>
      <c r="P32" s="1483"/>
      <c r="Q32" s="1483"/>
      <c r="R32" s="1484">
        <v>0.15</v>
      </c>
      <c r="S32" s="1484">
        <v>0.3</v>
      </c>
      <c r="T32" s="1484">
        <v>0.45</v>
      </c>
      <c r="U32" s="1484">
        <v>0.6</v>
      </c>
      <c r="V32" s="1484">
        <v>0.75</v>
      </c>
      <c r="W32" s="1484">
        <v>0.9</v>
      </c>
      <c r="X32" s="1484">
        <v>0.05</v>
      </c>
      <c r="Y32" s="1484">
        <v>0.2</v>
      </c>
      <c r="Z32" s="1484">
        <v>0.35</v>
      </c>
      <c r="AA32" s="1484">
        <v>1.5</v>
      </c>
      <c r="AB32" s="1484">
        <v>1.38</v>
      </c>
      <c r="AC32" s="1484">
        <v>1.26</v>
      </c>
      <c r="AD32" s="1484">
        <v>1.1399999999999999</v>
      </c>
      <c r="AE32" s="1484">
        <v>1.02</v>
      </c>
      <c r="AF32" s="1484">
        <v>0.9</v>
      </c>
      <c r="AG32" s="1484">
        <v>0.72</v>
      </c>
      <c r="AH32" s="1484">
        <v>0.54</v>
      </c>
      <c r="AI32" s="1484">
        <v>0.36</v>
      </c>
      <c r="AJ32" s="1484">
        <v>0.18</v>
      </c>
      <c r="AK32" s="1484">
        <v>0</v>
      </c>
      <c r="AL32" s="1484">
        <v>0</v>
      </c>
      <c r="AM32" s="1484">
        <v>0</v>
      </c>
      <c r="AN32" s="1484">
        <v>0</v>
      </c>
      <c r="AO32" s="1484">
        <v>0</v>
      </c>
      <c r="AP32" s="1484">
        <v>0</v>
      </c>
      <c r="AQ32" s="1484">
        <v>0</v>
      </c>
      <c r="AR32" s="1484">
        <v>0</v>
      </c>
      <c r="AS32" s="1484">
        <v>0</v>
      </c>
      <c r="AT32" s="1484">
        <v>0</v>
      </c>
      <c r="AU32" s="1484">
        <v>0</v>
      </c>
      <c r="AV32" s="1484">
        <v>0</v>
      </c>
      <c r="AW32" s="1484">
        <v>0</v>
      </c>
      <c r="AX32" s="1484">
        <v>0</v>
      </c>
      <c r="AY32" s="1484">
        <v>0</v>
      </c>
      <c r="AZ32" s="1484">
        <v>0</v>
      </c>
      <c r="BA32" s="1484">
        <v>0</v>
      </c>
      <c r="BB32" s="1484">
        <v>0</v>
      </c>
      <c r="BC32" s="1484">
        <v>0</v>
      </c>
      <c r="BD32" s="1484">
        <v>0</v>
      </c>
      <c r="BE32" s="1484">
        <v>0</v>
      </c>
      <c r="BF32" s="1484">
        <v>0</v>
      </c>
      <c r="BG32" s="1484">
        <v>0</v>
      </c>
      <c r="BH32" s="1484">
        <v>0</v>
      </c>
      <c r="BI32" s="1484">
        <v>0</v>
      </c>
      <c r="BJ32" s="1484">
        <v>0</v>
      </c>
      <c r="BK32" s="1484">
        <v>0</v>
      </c>
      <c r="BL32" s="1484">
        <v>0</v>
      </c>
      <c r="BM32" s="1484">
        <v>0</v>
      </c>
      <c r="BN32" s="1484">
        <v>0</v>
      </c>
      <c r="BO32" s="1484">
        <v>0</v>
      </c>
      <c r="BP32" s="1484">
        <v>0</v>
      </c>
      <c r="BQ32" s="1484">
        <v>0</v>
      </c>
      <c r="BR32" s="1484">
        <v>0</v>
      </c>
      <c r="BS32" s="1484">
        <v>0</v>
      </c>
      <c r="BT32" s="1484">
        <v>0</v>
      </c>
      <c r="BU32" s="1484">
        <v>0</v>
      </c>
      <c r="BV32" s="1484">
        <v>0</v>
      </c>
      <c r="BW32" s="1484">
        <v>0</v>
      </c>
      <c r="BX32" s="1484">
        <v>0</v>
      </c>
      <c r="BY32" s="1484">
        <v>0</v>
      </c>
      <c r="BZ32" s="1484">
        <v>0</v>
      </c>
      <c r="CA32" s="1484">
        <v>0</v>
      </c>
      <c r="CB32" s="1484">
        <v>0</v>
      </c>
      <c r="CC32" s="1484">
        <v>0</v>
      </c>
      <c r="CD32" s="1484">
        <v>0</v>
      </c>
      <c r="CE32" s="1484">
        <v>0</v>
      </c>
      <c r="CF32" s="1484">
        <v>0</v>
      </c>
      <c r="CG32" s="1484">
        <v>0</v>
      </c>
      <c r="CH32" s="1484">
        <v>0</v>
      </c>
      <c r="CI32" s="1484">
        <v>0</v>
      </c>
      <c r="CJ32" s="1484">
        <v>0</v>
      </c>
      <c r="CK32" s="1484">
        <v>0</v>
      </c>
      <c r="CL32" s="1484">
        <v>0</v>
      </c>
      <c r="CM32" s="1484">
        <v>0</v>
      </c>
      <c r="CN32" s="1484">
        <v>0</v>
      </c>
    </row>
    <row r="33" spans="2:92" ht="57">
      <c r="B33"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33" s="1437" t="s">
        <v>1670</v>
      </c>
      <c r="D33" s="1474" t="s">
        <v>1669</v>
      </c>
      <c r="E33" s="1480" t="s">
        <v>1284</v>
      </c>
      <c r="F33" s="1426" t="str">
        <f>VLOOKUP(TBL5_OptBen[[#This Row],[Option Type (defined list)]],'Option Typs_Grps'!B$2:C$47, 2, FALSE)</f>
        <v>Customer Options</v>
      </c>
      <c r="G33" s="1480" t="s">
        <v>1695</v>
      </c>
      <c r="H33" s="1252" t="s">
        <v>765</v>
      </c>
      <c r="I33" s="1489" t="s">
        <v>355</v>
      </c>
      <c r="J33" s="1253" t="s">
        <v>146</v>
      </c>
      <c r="K33" s="1482">
        <v>2</v>
      </c>
      <c r="L33" s="1483"/>
      <c r="M33" s="1483"/>
      <c r="N33" s="1483"/>
      <c r="O33" s="1483"/>
      <c r="P33" s="1483"/>
      <c r="Q33" s="1483"/>
      <c r="R33" s="1484">
        <v>0.14199999999999999</v>
      </c>
      <c r="S33" s="1484">
        <v>0.28399999999999997</v>
      </c>
      <c r="T33" s="1484">
        <v>0.42599999999999999</v>
      </c>
      <c r="U33" s="1484">
        <v>0.56799999999999995</v>
      </c>
      <c r="V33" s="1484">
        <v>0.71</v>
      </c>
      <c r="W33" s="1484">
        <v>0.624</v>
      </c>
      <c r="X33" s="1484">
        <v>0.53800000000000003</v>
      </c>
      <c r="Y33" s="1484">
        <v>0.45200000000000001</v>
      </c>
      <c r="Z33" s="1484">
        <v>0.36599999999999999</v>
      </c>
      <c r="AA33" s="1560">
        <v>0.28000000000000003</v>
      </c>
      <c r="AB33" s="1560">
        <v>0.22400000000000003</v>
      </c>
      <c r="AC33" s="1560">
        <v>0.16800000000000004</v>
      </c>
      <c r="AD33" s="1560">
        <v>0.11200000000000002</v>
      </c>
      <c r="AE33" s="1560">
        <v>5.6000000000000022E-2</v>
      </c>
      <c r="AF33" s="1560">
        <v>0</v>
      </c>
      <c r="AG33" s="1484">
        <v>0</v>
      </c>
      <c r="AH33" s="1484">
        <v>0</v>
      </c>
      <c r="AI33" s="1484">
        <v>0</v>
      </c>
      <c r="AJ33" s="1484">
        <v>0</v>
      </c>
      <c r="AK33" s="1484">
        <v>0</v>
      </c>
      <c r="AL33" s="1484">
        <v>0</v>
      </c>
      <c r="AM33" s="1484">
        <v>0</v>
      </c>
      <c r="AN33" s="1484">
        <v>0</v>
      </c>
      <c r="AO33" s="1484">
        <v>0</v>
      </c>
      <c r="AP33" s="1484">
        <v>0</v>
      </c>
      <c r="AQ33" s="1484">
        <v>0</v>
      </c>
      <c r="AR33" s="1484">
        <v>0</v>
      </c>
      <c r="AS33" s="1484">
        <v>0</v>
      </c>
      <c r="AT33" s="1484">
        <v>0</v>
      </c>
      <c r="AU33" s="1484">
        <v>0</v>
      </c>
      <c r="AV33" s="1484">
        <v>0</v>
      </c>
      <c r="AW33" s="1484">
        <v>0</v>
      </c>
      <c r="AX33" s="1484">
        <v>0</v>
      </c>
      <c r="AY33" s="1484">
        <v>0</v>
      </c>
      <c r="AZ33" s="1484">
        <v>0</v>
      </c>
      <c r="BA33" s="1484">
        <v>0</v>
      </c>
      <c r="BB33" s="1484">
        <v>0</v>
      </c>
      <c r="BC33" s="1484">
        <v>0</v>
      </c>
      <c r="BD33" s="1484">
        <v>0</v>
      </c>
      <c r="BE33" s="1484">
        <v>0</v>
      </c>
      <c r="BF33" s="1484">
        <v>0</v>
      </c>
      <c r="BG33" s="1484">
        <v>0</v>
      </c>
      <c r="BH33" s="1484">
        <v>0</v>
      </c>
      <c r="BI33" s="1484">
        <v>0</v>
      </c>
      <c r="BJ33" s="1484">
        <v>0</v>
      </c>
      <c r="BK33" s="1484">
        <v>0</v>
      </c>
      <c r="BL33" s="1484">
        <v>0</v>
      </c>
      <c r="BM33" s="1484">
        <v>0</v>
      </c>
      <c r="BN33" s="1484">
        <v>0</v>
      </c>
      <c r="BO33" s="1484">
        <v>0</v>
      </c>
      <c r="BP33" s="1484">
        <v>0</v>
      </c>
      <c r="BQ33" s="1484">
        <v>0</v>
      </c>
      <c r="BR33" s="1484">
        <v>0</v>
      </c>
      <c r="BS33" s="1484">
        <v>0</v>
      </c>
      <c r="BT33" s="1484">
        <v>0</v>
      </c>
      <c r="BU33" s="1484">
        <v>0</v>
      </c>
      <c r="BV33" s="1484">
        <v>0</v>
      </c>
      <c r="BW33" s="1484">
        <v>0</v>
      </c>
      <c r="BX33" s="1484">
        <v>0</v>
      </c>
      <c r="BY33" s="1484">
        <v>0</v>
      </c>
      <c r="BZ33" s="1484">
        <v>0</v>
      </c>
      <c r="CA33" s="1484">
        <v>0</v>
      </c>
      <c r="CB33" s="1484">
        <v>0</v>
      </c>
      <c r="CC33" s="1484">
        <v>0</v>
      </c>
      <c r="CD33" s="1484">
        <v>0</v>
      </c>
      <c r="CE33" s="1484">
        <v>0</v>
      </c>
      <c r="CF33" s="1484">
        <v>0</v>
      </c>
      <c r="CG33" s="1484">
        <v>0</v>
      </c>
      <c r="CH33" s="1484">
        <v>0</v>
      </c>
      <c r="CI33" s="1484">
        <v>0</v>
      </c>
      <c r="CJ33" s="1484">
        <v>0</v>
      </c>
      <c r="CK33" s="1484">
        <v>0</v>
      </c>
      <c r="CL33" s="1484">
        <v>0</v>
      </c>
      <c r="CM33" s="1484">
        <v>0</v>
      </c>
      <c r="CN33" s="1484">
        <v>0</v>
      </c>
    </row>
    <row r="34" spans="2:92" ht="15">
      <c r="B34"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34" s="1434" t="s">
        <v>1672</v>
      </c>
      <c r="D34" s="1473" t="s">
        <v>1671</v>
      </c>
      <c r="E34" s="1480" t="s">
        <v>780</v>
      </c>
      <c r="F34" s="1426" t="str">
        <f>VLOOKUP(TBL5_OptBen[[#This Row],[Option Type (defined list)]],'Option Typs_Grps'!B$2:C$47, 2, FALSE)</f>
        <v>Customer Options</v>
      </c>
      <c r="G34" s="1480" t="s">
        <v>1695</v>
      </c>
      <c r="H34" s="1252" t="s">
        <v>765</v>
      </c>
      <c r="I34" s="1489" t="s">
        <v>355</v>
      </c>
      <c r="J34" s="1253" t="s">
        <v>146</v>
      </c>
      <c r="K34" s="1482">
        <v>2</v>
      </c>
      <c r="L34" s="1483"/>
      <c r="M34" s="1483"/>
      <c r="N34" s="1483"/>
      <c r="O34" s="1483"/>
      <c r="P34" s="1483"/>
      <c r="Q34" s="1483"/>
      <c r="R34" s="1484">
        <v>0</v>
      </c>
      <c r="S34" s="1484">
        <v>0</v>
      </c>
      <c r="T34" s="1484">
        <v>0</v>
      </c>
      <c r="U34" s="1484">
        <v>0</v>
      </c>
      <c r="V34" s="1484">
        <v>0</v>
      </c>
      <c r="W34" s="1484">
        <v>0</v>
      </c>
      <c r="X34" s="1484">
        <v>0</v>
      </c>
      <c r="Y34" s="1484">
        <v>0</v>
      </c>
      <c r="Z34" s="1484">
        <v>0</v>
      </c>
      <c r="AA34" s="1560">
        <v>0</v>
      </c>
      <c r="AB34" s="1560">
        <v>0.26400000000000001</v>
      </c>
      <c r="AC34" s="1560">
        <v>0.52800000000000002</v>
      </c>
      <c r="AD34" s="1560">
        <v>0.79200000000000004</v>
      </c>
      <c r="AE34" s="1560">
        <v>1.056</v>
      </c>
      <c r="AF34" s="1560">
        <v>1.32</v>
      </c>
      <c r="AG34" s="1484">
        <v>1.32</v>
      </c>
      <c r="AH34" s="1484">
        <v>1.32</v>
      </c>
      <c r="AI34" s="1484">
        <v>1.32</v>
      </c>
      <c r="AJ34" s="1484">
        <v>1.32</v>
      </c>
      <c r="AK34" s="1484">
        <v>1.32</v>
      </c>
      <c r="AL34" s="1484">
        <v>1.32</v>
      </c>
      <c r="AM34" s="1484">
        <v>1.32</v>
      </c>
      <c r="AN34" s="1484">
        <v>1.32</v>
      </c>
      <c r="AO34" s="1484">
        <v>1.32</v>
      </c>
      <c r="AP34" s="1484">
        <v>1.32</v>
      </c>
      <c r="AQ34" s="1484">
        <v>1.32</v>
      </c>
      <c r="AR34" s="1484">
        <v>1.32</v>
      </c>
      <c r="AS34" s="1484">
        <v>1.32</v>
      </c>
      <c r="AT34" s="1484">
        <v>1.32</v>
      </c>
      <c r="AU34" s="1484">
        <v>1.32</v>
      </c>
      <c r="AV34" s="1484">
        <v>1.32</v>
      </c>
      <c r="AW34" s="1484">
        <v>1.32</v>
      </c>
      <c r="AX34" s="1484">
        <v>1.32</v>
      </c>
      <c r="AY34" s="1484">
        <v>1.32</v>
      </c>
      <c r="AZ34" s="1484">
        <v>1.32</v>
      </c>
      <c r="BA34" s="1484">
        <v>1.32</v>
      </c>
      <c r="BB34" s="1484">
        <v>1.32</v>
      </c>
      <c r="BC34" s="1484">
        <v>1.32</v>
      </c>
      <c r="BD34" s="1484">
        <v>1.32</v>
      </c>
      <c r="BE34" s="1484">
        <v>1.32</v>
      </c>
      <c r="BF34" s="1484">
        <v>1.32</v>
      </c>
      <c r="BG34" s="1484">
        <v>1.32</v>
      </c>
      <c r="BH34" s="1484">
        <v>1.32</v>
      </c>
      <c r="BI34" s="1484">
        <v>1.32</v>
      </c>
      <c r="BJ34" s="1484">
        <v>1.32</v>
      </c>
      <c r="BK34" s="1484">
        <v>1.32</v>
      </c>
      <c r="BL34" s="1484">
        <v>1.32</v>
      </c>
      <c r="BM34" s="1484">
        <v>1.32</v>
      </c>
      <c r="BN34" s="1484">
        <v>1.32</v>
      </c>
      <c r="BO34" s="1484">
        <v>1.32</v>
      </c>
      <c r="BP34" s="1484">
        <v>1.32</v>
      </c>
      <c r="BQ34" s="1484">
        <v>1.32</v>
      </c>
      <c r="BR34" s="1484">
        <v>1.32</v>
      </c>
      <c r="BS34" s="1484">
        <v>1.32</v>
      </c>
      <c r="BT34" s="1484">
        <v>1.32</v>
      </c>
      <c r="BU34" s="1484">
        <v>1.32</v>
      </c>
      <c r="BV34" s="1484">
        <v>1.32</v>
      </c>
      <c r="BW34" s="1484">
        <v>1.32</v>
      </c>
      <c r="BX34" s="1484">
        <v>1.32</v>
      </c>
      <c r="BY34" s="1484">
        <v>1.32</v>
      </c>
      <c r="BZ34" s="1484">
        <v>1.32</v>
      </c>
      <c r="CA34" s="1484">
        <v>1.32</v>
      </c>
      <c r="CB34" s="1484">
        <v>1.32</v>
      </c>
      <c r="CC34" s="1484">
        <v>1.32</v>
      </c>
      <c r="CD34" s="1484">
        <v>1.32</v>
      </c>
      <c r="CE34" s="1484">
        <v>1.32</v>
      </c>
      <c r="CF34" s="1484">
        <v>1.32</v>
      </c>
      <c r="CG34" s="1484">
        <v>1.32</v>
      </c>
      <c r="CH34" s="1484">
        <v>1.32</v>
      </c>
      <c r="CI34" s="1484">
        <v>1.32</v>
      </c>
      <c r="CJ34" s="1484">
        <v>1.32</v>
      </c>
      <c r="CK34" s="1484">
        <v>1.32</v>
      </c>
      <c r="CL34" s="1484">
        <v>1.32</v>
      </c>
      <c r="CM34" s="1484">
        <v>1.32</v>
      </c>
      <c r="CN34" s="1484">
        <v>1.32</v>
      </c>
    </row>
    <row r="35" spans="2:92" ht="99.75" hidden="1">
      <c r="B35"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35" s="1434" t="s">
        <v>1646</v>
      </c>
      <c r="D35" s="1473" t="s">
        <v>1645</v>
      </c>
      <c r="E35" s="1480" t="s">
        <v>1296</v>
      </c>
      <c r="F35" s="1426" t="str">
        <f>VLOOKUP(TBL5_OptBen[[#This Row],[Option Type (defined list)]],'Option Typs_Grps'!B$2:C$47, 2, FALSE)</f>
        <v>Customer Options</v>
      </c>
      <c r="G35" s="1480" t="s">
        <v>1695</v>
      </c>
      <c r="H35" s="1480" t="s">
        <v>796</v>
      </c>
      <c r="I35" s="1489" t="s">
        <v>355</v>
      </c>
      <c r="J35" s="1253" t="s">
        <v>146</v>
      </c>
      <c r="K35" s="1482">
        <v>2</v>
      </c>
      <c r="L35" s="1483"/>
      <c r="M35" s="1483"/>
      <c r="N35" s="1483"/>
      <c r="O35" s="1483"/>
      <c r="P35" s="1483"/>
      <c r="Q35" s="1483"/>
      <c r="R35" s="1484">
        <v>0.67</v>
      </c>
      <c r="S35" s="1484">
        <v>1.35</v>
      </c>
      <c r="T35" s="1484">
        <v>2.02</v>
      </c>
      <c r="U35" s="1484">
        <v>2.7</v>
      </c>
      <c r="V35" s="1484">
        <v>3.37</v>
      </c>
      <c r="W35" s="1484">
        <v>3.77</v>
      </c>
      <c r="X35" s="1484">
        <v>4.18</v>
      </c>
      <c r="Y35" s="1484">
        <v>4.58</v>
      </c>
      <c r="Z35" s="1484">
        <v>4.99</v>
      </c>
      <c r="AA35" s="1484">
        <v>5.39</v>
      </c>
      <c r="AB35" s="1484">
        <v>6.11</v>
      </c>
      <c r="AC35" s="1484">
        <v>6.83</v>
      </c>
      <c r="AD35" s="1484">
        <v>7.54</v>
      </c>
      <c r="AE35" s="1484">
        <v>8.26</v>
      </c>
      <c r="AF35" s="1484">
        <v>8.98</v>
      </c>
      <c r="AG35" s="1484">
        <v>8.98</v>
      </c>
      <c r="AH35" s="1484">
        <v>8.98</v>
      </c>
      <c r="AI35" s="1484">
        <v>8.98</v>
      </c>
      <c r="AJ35" s="1484">
        <v>8.98</v>
      </c>
      <c r="AK35" s="1484">
        <v>8.98</v>
      </c>
      <c r="AL35" s="1484">
        <v>8.98</v>
      </c>
      <c r="AM35" s="1484">
        <v>8.98</v>
      </c>
      <c r="AN35" s="1484">
        <v>8.98</v>
      </c>
      <c r="AO35" s="1484">
        <v>8.98</v>
      </c>
      <c r="AP35" s="1484">
        <v>8.98</v>
      </c>
      <c r="AQ35" s="1484">
        <v>8.98</v>
      </c>
      <c r="AR35" s="1484">
        <v>8.98</v>
      </c>
      <c r="AS35" s="1484">
        <v>8.98</v>
      </c>
      <c r="AT35" s="1484">
        <v>8.98</v>
      </c>
      <c r="AU35" s="1484">
        <v>8.98</v>
      </c>
      <c r="AV35" s="1484">
        <v>8.98</v>
      </c>
      <c r="AW35" s="1484">
        <v>8.98</v>
      </c>
      <c r="AX35" s="1484">
        <v>8.98</v>
      </c>
      <c r="AY35" s="1484">
        <v>8.98</v>
      </c>
      <c r="AZ35" s="1484">
        <v>8.98</v>
      </c>
      <c r="BA35" s="1484">
        <v>8.98</v>
      </c>
      <c r="BB35" s="1484">
        <v>8.98</v>
      </c>
      <c r="BC35" s="1484">
        <v>8.98</v>
      </c>
      <c r="BD35" s="1484">
        <v>8.98</v>
      </c>
      <c r="BE35" s="1484">
        <v>8.98</v>
      </c>
      <c r="BF35" s="1484">
        <v>8.98</v>
      </c>
      <c r="BG35" s="1484">
        <v>8.98</v>
      </c>
      <c r="BH35" s="1484">
        <v>8.98</v>
      </c>
      <c r="BI35" s="1484">
        <v>8.98</v>
      </c>
      <c r="BJ35" s="1484">
        <v>8.98</v>
      </c>
      <c r="BK35" s="1484">
        <v>8.98</v>
      </c>
      <c r="BL35" s="1484">
        <v>8.98</v>
      </c>
      <c r="BM35" s="1484">
        <v>8.98</v>
      </c>
      <c r="BN35" s="1484">
        <v>8.98</v>
      </c>
      <c r="BO35" s="1484">
        <v>8.98</v>
      </c>
      <c r="BP35" s="1484">
        <v>8.98</v>
      </c>
      <c r="BQ35" s="1484">
        <v>8.98</v>
      </c>
      <c r="BR35" s="1484">
        <v>8.98</v>
      </c>
      <c r="BS35" s="1484">
        <v>8.98</v>
      </c>
      <c r="BT35" s="1484">
        <v>8.98</v>
      </c>
      <c r="BU35" s="1484">
        <v>8.98</v>
      </c>
      <c r="BV35" s="1484">
        <v>8.98</v>
      </c>
      <c r="BW35" s="1484">
        <v>8.98</v>
      </c>
      <c r="BX35" s="1484">
        <v>8.98</v>
      </c>
      <c r="BY35" s="1484">
        <v>8.98</v>
      </c>
      <c r="BZ35" s="1484">
        <v>8.98</v>
      </c>
      <c r="CA35" s="1484">
        <v>8.98</v>
      </c>
      <c r="CB35" s="1484">
        <v>8.98</v>
      </c>
      <c r="CC35" s="1484">
        <v>8.98</v>
      </c>
      <c r="CD35" s="1484">
        <v>8.98</v>
      </c>
      <c r="CE35" s="1484">
        <v>8.98</v>
      </c>
      <c r="CF35" s="1484">
        <v>8.98</v>
      </c>
      <c r="CG35" s="1484">
        <v>8.98</v>
      </c>
      <c r="CH35" s="1484">
        <v>8.98</v>
      </c>
      <c r="CI35" s="1484">
        <v>8.98</v>
      </c>
      <c r="CJ35" s="1484">
        <v>8.98</v>
      </c>
      <c r="CK35" s="1484">
        <v>8.98</v>
      </c>
      <c r="CL35" s="1484">
        <v>8.98</v>
      </c>
      <c r="CM35" s="1484">
        <v>8.98</v>
      </c>
      <c r="CN35" s="1484">
        <v>8.98</v>
      </c>
    </row>
    <row r="36" spans="2:92" ht="99.75" hidden="1">
      <c r="B36"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36" s="1435" t="s">
        <v>1648</v>
      </c>
      <c r="D36" s="1473" t="s">
        <v>1647</v>
      </c>
      <c r="E36" s="1480" t="s">
        <v>1296</v>
      </c>
      <c r="F36" s="1426" t="str">
        <f>VLOOKUP(TBL5_OptBen[[#This Row],[Option Type (defined list)]],'Option Typs_Grps'!B$2:C$47, 2, FALSE)</f>
        <v>Customer Options</v>
      </c>
      <c r="G36" s="1480" t="s">
        <v>1695</v>
      </c>
      <c r="H36" s="1480" t="s">
        <v>796</v>
      </c>
      <c r="I36" s="1489" t="s">
        <v>355</v>
      </c>
      <c r="J36" s="1253" t="s">
        <v>146</v>
      </c>
      <c r="K36" s="1482">
        <v>2</v>
      </c>
      <c r="L36" s="1483"/>
      <c r="M36" s="1483"/>
      <c r="N36" s="1483"/>
      <c r="O36" s="1483"/>
      <c r="P36" s="1483"/>
      <c r="Q36" s="1483"/>
      <c r="R36" s="1507">
        <v>1.3460000000000001</v>
      </c>
      <c r="S36" s="1507">
        <v>2.6920000000000002</v>
      </c>
      <c r="T36" s="1507">
        <v>4.0380000000000003</v>
      </c>
      <c r="U36" s="1507">
        <v>5.3840000000000003</v>
      </c>
      <c r="V36" s="1507">
        <v>6.73</v>
      </c>
      <c r="W36" s="1560">
        <v>7.8740000000000006</v>
      </c>
      <c r="X36" s="1560">
        <v>9.0180000000000007</v>
      </c>
      <c r="Y36" s="1560">
        <v>10.161999999999999</v>
      </c>
      <c r="Z36" s="1560">
        <v>11.306000000000001</v>
      </c>
      <c r="AA36" s="1560">
        <v>12.45</v>
      </c>
      <c r="AB36" s="1484">
        <v>12.45</v>
      </c>
      <c r="AC36" s="1484">
        <v>12.45</v>
      </c>
      <c r="AD36" s="1484">
        <v>12.45</v>
      </c>
      <c r="AE36" s="1484">
        <v>12.45</v>
      </c>
      <c r="AF36" s="1484">
        <v>12.45</v>
      </c>
      <c r="AG36" s="1484">
        <v>12.45</v>
      </c>
      <c r="AH36" s="1484">
        <v>12.45</v>
      </c>
      <c r="AI36" s="1484">
        <v>12.45</v>
      </c>
      <c r="AJ36" s="1484">
        <v>12.45</v>
      </c>
      <c r="AK36" s="1484">
        <v>12.45</v>
      </c>
      <c r="AL36" s="1484">
        <v>12.45</v>
      </c>
      <c r="AM36" s="1484">
        <v>12.45</v>
      </c>
      <c r="AN36" s="1484">
        <v>12.45</v>
      </c>
      <c r="AO36" s="1484">
        <v>12.45</v>
      </c>
      <c r="AP36" s="1484">
        <v>12.45</v>
      </c>
      <c r="AQ36" s="1484">
        <v>12.45</v>
      </c>
      <c r="AR36" s="1484">
        <v>12.45</v>
      </c>
      <c r="AS36" s="1484">
        <v>12.45</v>
      </c>
      <c r="AT36" s="1484">
        <v>12.45</v>
      </c>
      <c r="AU36" s="1484">
        <v>12.45</v>
      </c>
      <c r="AV36" s="1484">
        <v>12.45</v>
      </c>
      <c r="AW36" s="1484">
        <v>12.45</v>
      </c>
      <c r="AX36" s="1484">
        <v>12.45</v>
      </c>
      <c r="AY36" s="1484">
        <v>12.45</v>
      </c>
      <c r="AZ36" s="1484">
        <v>12.45</v>
      </c>
      <c r="BA36" s="1484">
        <v>12.45</v>
      </c>
      <c r="BB36" s="1484">
        <v>12.45</v>
      </c>
      <c r="BC36" s="1484">
        <v>12.45</v>
      </c>
      <c r="BD36" s="1484">
        <v>12.45</v>
      </c>
      <c r="BE36" s="1484">
        <v>12.45</v>
      </c>
      <c r="BF36" s="1484">
        <v>12.45</v>
      </c>
      <c r="BG36" s="1484">
        <v>12.45</v>
      </c>
      <c r="BH36" s="1484">
        <v>12.45</v>
      </c>
      <c r="BI36" s="1484">
        <v>12.45</v>
      </c>
      <c r="BJ36" s="1484">
        <v>12.45</v>
      </c>
      <c r="BK36" s="1484">
        <v>12.45</v>
      </c>
      <c r="BL36" s="1484">
        <v>12.45</v>
      </c>
      <c r="BM36" s="1484">
        <v>12.45</v>
      </c>
      <c r="BN36" s="1484">
        <v>12.45</v>
      </c>
      <c r="BO36" s="1484">
        <v>12.45</v>
      </c>
      <c r="BP36" s="1484">
        <v>12.45</v>
      </c>
      <c r="BQ36" s="1484">
        <v>12.45</v>
      </c>
      <c r="BR36" s="1484">
        <v>12.45</v>
      </c>
      <c r="BS36" s="1484">
        <v>12.45</v>
      </c>
      <c r="BT36" s="1484">
        <v>12.45</v>
      </c>
      <c r="BU36" s="1484">
        <v>12.45</v>
      </c>
      <c r="BV36" s="1484">
        <v>12.45</v>
      </c>
      <c r="BW36" s="1484">
        <v>12.45</v>
      </c>
      <c r="BX36" s="1484">
        <v>12.45</v>
      </c>
      <c r="BY36" s="1484">
        <v>12.45</v>
      </c>
      <c r="BZ36" s="1484">
        <v>12.45</v>
      </c>
      <c r="CA36" s="1484">
        <v>12.45</v>
      </c>
      <c r="CB36" s="1484">
        <v>12.45</v>
      </c>
      <c r="CC36" s="1484">
        <v>12.45</v>
      </c>
      <c r="CD36" s="1484">
        <v>12.45</v>
      </c>
      <c r="CE36" s="1484">
        <v>12.45</v>
      </c>
      <c r="CF36" s="1484">
        <v>12.45</v>
      </c>
      <c r="CG36" s="1484">
        <v>12.45</v>
      </c>
      <c r="CH36" s="1484">
        <v>12.45</v>
      </c>
      <c r="CI36" s="1484">
        <v>12.45</v>
      </c>
      <c r="CJ36" s="1484">
        <v>12.45</v>
      </c>
      <c r="CK36" s="1484">
        <v>12.45</v>
      </c>
      <c r="CL36" s="1484">
        <v>12.45</v>
      </c>
      <c r="CM36" s="1484">
        <v>12.45</v>
      </c>
      <c r="CN36" s="1484">
        <v>12.45</v>
      </c>
    </row>
    <row r="37" spans="2:92" ht="42.75" hidden="1">
      <c r="B37"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37" s="1434" t="s">
        <v>1652</v>
      </c>
      <c r="D37" s="1473" t="s">
        <v>1651</v>
      </c>
      <c r="E37" s="1480" t="s">
        <v>1252</v>
      </c>
      <c r="F37" s="1426" t="str">
        <f>VLOOKUP(TBL5_OptBen[[#This Row],[Option Type (defined list)]],'Option Typs_Grps'!B$2:C$47, 2, FALSE)</f>
        <v>Distribution Options</v>
      </c>
      <c r="G37" s="1480" t="s">
        <v>1695</v>
      </c>
      <c r="H37" s="1480" t="s">
        <v>796</v>
      </c>
      <c r="I37" s="1489" t="s">
        <v>355</v>
      </c>
      <c r="J37" s="1253" t="s">
        <v>146</v>
      </c>
      <c r="K37" s="1482">
        <v>2</v>
      </c>
      <c r="L37" s="1483"/>
      <c r="M37" s="1483"/>
      <c r="N37" s="1483"/>
      <c r="O37" s="1483"/>
      <c r="P37" s="1483"/>
      <c r="Q37" s="1483"/>
      <c r="R37" s="1484">
        <v>0.27</v>
      </c>
      <c r="S37" s="1484">
        <v>0.54</v>
      </c>
      <c r="T37" s="1484">
        <v>0.81</v>
      </c>
      <c r="U37" s="1484">
        <v>1.08</v>
      </c>
      <c r="V37" s="1484">
        <v>1.35</v>
      </c>
      <c r="W37" s="1484">
        <v>1.35</v>
      </c>
      <c r="X37" s="1484">
        <v>1.35</v>
      </c>
      <c r="Y37" s="1484">
        <v>1.35</v>
      </c>
      <c r="Z37" s="1484">
        <v>1.35</v>
      </c>
      <c r="AA37" s="1484">
        <v>1.35</v>
      </c>
      <c r="AB37" s="1484">
        <v>1.35</v>
      </c>
      <c r="AC37" s="1484">
        <v>1.35</v>
      </c>
      <c r="AD37" s="1484">
        <v>1.35</v>
      </c>
      <c r="AE37" s="1484">
        <v>1.35</v>
      </c>
      <c r="AF37" s="1484">
        <v>1.39</v>
      </c>
      <c r="AG37" s="1484">
        <v>1.66</v>
      </c>
      <c r="AH37" s="1484">
        <v>1.93</v>
      </c>
      <c r="AI37" s="1484">
        <v>2.2000000000000002</v>
      </c>
      <c r="AJ37" s="1484">
        <v>2.4700000000000002</v>
      </c>
      <c r="AK37" s="1484">
        <v>2.74</v>
      </c>
      <c r="AL37" s="1484">
        <v>2.74</v>
      </c>
      <c r="AM37" s="1484">
        <v>2.74</v>
      </c>
      <c r="AN37" s="1484">
        <v>2.74</v>
      </c>
      <c r="AO37" s="1484">
        <v>2.74</v>
      </c>
      <c r="AP37" s="1484">
        <v>2.74</v>
      </c>
      <c r="AQ37" s="1484">
        <v>2.74</v>
      </c>
      <c r="AR37" s="1484">
        <v>2.74</v>
      </c>
      <c r="AS37" s="1484">
        <v>2.74</v>
      </c>
      <c r="AT37" s="1484">
        <v>2.74</v>
      </c>
      <c r="AU37" s="1484">
        <v>2.74</v>
      </c>
      <c r="AV37" s="1484">
        <v>2.74</v>
      </c>
      <c r="AW37" s="1484">
        <v>2.74</v>
      </c>
      <c r="AX37" s="1484">
        <v>2.74</v>
      </c>
      <c r="AY37" s="1484">
        <v>2.74</v>
      </c>
      <c r="AZ37" s="1484">
        <v>2.74</v>
      </c>
      <c r="BA37" s="1484">
        <v>2.74</v>
      </c>
      <c r="BB37" s="1484">
        <v>2.74</v>
      </c>
      <c r="BC37" s="1484">
        <v>2.74</v>
      </c>
      <c r="BD37" s="1484">
        <v>2.74</v>
      </c>
      <c r="BE37" s="1484">
        <v>2.74</v>
      </c>
      <c r="BF37" s="1484">
        <v>2.74</v>
      </c>
      <c r="BG37" s="1484">
        <v>2.74</v>
      </c>
      <c r="BH37" s="1484">
        <v>2.74</v>
      </c>
      <c r="BI37" s="1484">
        <v>2.74</v>
      </c>
      <c r="BJ37" s="1484">
        <v>2.74</v>
      </c>
      <c r="BK37" s="1484">
        <v>2.74</v>
      </c>
      <c r="BL37" s="1484">
        <v>2.74</v>
      </c>
      <c r="BM37" s="1484">
        <v>2.74</v>
      </c>
      <c r="BN37" s="1484">
        <v>2.74</v>
      </c>
      <c r="BO37" s="1484">
        <v>2.74</v>
      </c>
      <c r="BP37" s="1484">
        <v>2.74</v>
      </c>
      <c r="BQ37" s="1484">
        <v>2.74</v>
      </c>
      <c r="BR37" s="1484">
        <v>2.74</v>
      </c>
      <c r="BS37" s="1484">
        <v>2.74</v>
      </c>
      <c r="BT37" s="1484">
        <v>2.74</v>
      </c>
      <c r="BU37" s="1484">
        <v>2.74</v>
      </c>
      <c r="BV37" s="1484">
        <v>2.74</v>
      </c>
      <c r="BW37" s="1484">
        <v>2.74</v>
      </c>
      <c r="BX37" s="1484">
        <v>2.74</v>
      </c>
      <c r="BY37" s="1484">
        <v>2.74</v>
      </c>
      <c r="BZ37" s="1484">
        <v>2.74</v>
      </c>
      <c r="CA37" s="1484">
        <v>2.74</v>
      </c>
      <c r="CB37" s="1484">
        <v>2.74</v>
      </c>
      <c r="CC37" s="1484">
        <v>2.74</v>
      </c>
      <c r="CD37" s="1484">
        <v>2.74</v>
      </c>
      <c r="CE37" s="1484">
        <v>2.74</v>
      </c>
      <c r="CF37" s="1484">
        <v>2.74</v>
      </c>
      <c r="CG37" s="1484">
        <v>2.74</v>
      </c>
      <c r="CH37" s="1484">
        <v>2.74</v>
      </c>
      <c r="CI37" s="1484">
        <v>2.74</v>
      </c>
      <c r="CJ37" s="1484">
        <v>2.74</v>
      </c>
      <c r="CK37" s="1484">
        <v>2.74</v>
      </c>
      <c r="CL37" s="1484">
        <v>2.74</v>
      </c>
      <c r="CM37" s="1484">
        <v>2.74</v>
      </c>
      <c r="CN37" s="1485">
        <v>2.74</v>
      </c>
    </row>
    <row r="38" spans="2:92" ht="85.5" hidden="1">
      <c r="B38"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38" s="1434" t="s">
        <v>1654</v>
      </c>
      <c r="D38" s="1473" t="s">
        <v>1653</v>
      </c>
      <c r="E38" s="1480" t="s">
        <v>1327</v>
      </c>
      <c r="F38" s="1426" t="str">
        <f>VLOOKUP(TBL5_OptBen[[#This Row],[Option Type (defined list)]],'Option Typs_Grps'!B$2:C$47, 2, FALSE)</f>
        <v>Customer Options</v>
      </c>
      <c r="G38" s="1480" t="s">
        <v>1695</v>
      </c>
      <c r="H38" s="1480" t="s">
        <v>796</v>
      </c>
      <c r="I38" s="1489" t="s">
        <v>355</v>
      </c>
      <c r="J38" s="1253" t="s">
        <v>146</v>
      </c>
      <c r="K38" s="1482">
        <v>2</v>
      </c>
      <c r="L38" s="1483"/>
      <c r="M38" s="1483"/>
      <c r="N38" s="1483"/>
      <c r="O38" s="1483"/>
      <c r="P38" s="1483"/>
      <c r="Q38" s="1483"/>
      <c r="R38" s="1484">
        <v>0.216</v>
      </c>
      <c r="S38" s="1484">
        <v>0.432</v>
      </c>
      <c r="T38" s="1484">
        <v>0.64800000000000002</v>
      </c>
      <c r="U38" s="1484">
        <v>0.86399999999999999</v>
      </c>
      <c r="V38" s="1484">
        <v>1.08</v>
      </c>
      <c r="W38" s="1484">
        <v>1.36</v>
      </c>
      <c r="X38" s="1484">
        <v>1.63</v>
      </c>
      <c r="Y38" s="1484">
        <v>1.91</v>
      </c>
      <c r="Z38" s="1484">
        <v>2.1800000000000002</v>
      </c>
      <c r="AA38" s="1484">
        <v>2.46</v>
      </c>
      <c r="AB38" s="1484">
        <v>2.46</v>
      </c>
      <c r="AC38" s="1484">
        <v>2.46</v>
      </c>
      <c r="AD38" s="1484">
        <v>2.46</v>
      </c>
      <c r="AE38" s="1484">
        <v>2.46</v>
      </c>
      <c r="AF38" s="1484">
        <v>2.46</v>
      </c>
      <c r="AG38" s="1484">
        <v>2.46</v>
      </c>
      <c r="AH38" s="1484">
        <v>2.46</v>
      </c>
      <c r="AI38" s="1484">
        <v>2.46</v>
      </c>
      <c r="AJ38" s="1484">
        <v>2.46</v>
      </c>
      <c r="AK38" s="1484">
        <v>2.46</v>
      </c>
      <c r="AL38" s="1484">
        <v>2.46</v>
      </c>
      <c r="AM38" s="1484">
        <v>2.46</v>
      </c>
      <c r="AN38" s="1484">
        <v>2.46</v>
      </c>
      <c r="AO38" s="1484">
        <v>2.46</v>
      </c>
      <c r="AP38" s="1484">
        <v>2.46</v>
      </c>
      <c r="AQ38" s="1484">
        <v>2.46</v>
      </c>
      <c r="AR38" s="1484">
        <v>2.46</v>
      </c>
      <c r="AS38" s="1484">
        <v>2.46</v>
      </c>
      <c r="AT38" s="1484">
        <v>2.46</v>
      </c>
      <c r="AU38" s="1484">
        <v>2.46</v>
      </c>
      <c r="AV38" s="1484">
        <v>2.46</v>
      </c>
      <c r="AW38" s="1484">
        <v>2.46</v>
      </c>
      <c r="AX38" s="1484">
        <v>2.46</v>
      </c>
      <c r="AY38" s="1484">
        <v>2.46</v>
      </c>
      <c r="AZ38" s="1484">
        <v>2.46</v>
      </c>
      <c r="BA38" s="1484">
        <v>2.46</v>
      </c>
      <c r="BB38" s="1484">
        <v>2.46</v>
      </c>
      <c r="BC38" s="1484">
        <v>2.46</v>
      </c>
      <c r="BD38" s="1484">
        <v>2.46</v>
      </c>
      <c r="BE38" s="1484">
        <v>2.46</v>
      </c>
      <c r="BF38" s="1484">
        <v>2.46</v>
      </c>
      <c r="BG38" s="1484">
        <v>2.46</v>
      </c>
      <c r="BH38" s="1484">
        <v>2.46</v>
      </c>
      <c r="BI38" s="1484">
        <v>2.46</v>
      </c>
      <c r="BJ38" s="1484">
        <v>2.46</v>
      </c>
      <c r="BK38" s="1484">
        <v>2.46</v>
      </c>
      <c r="BL38" s="1484">
        <v>2.46</v>
      </c>
      <c r="BM38" s="1484">
        <v>2.46</v>
      </c>
      <c r="BN38" s="1484">
        <v>2.46</v>
      </c>
      <c r="BO38" s="1484">
        <v>2.46</v>
      </c>
      <c r="BP38" s="1484">
        <v>2.46</v>
      </c>
      <c r="BQ38" s="1484">
        <v>2.46</v>
      </c>
      <c r="BR38" s="1484">
        <v>2.46</v>
      </c>
      <c r="BS38" s="1484">
        <v>2.46</v>
      </c>
      <c r="BT38" s="1484">
        <v>2.46</v>
      </c>
      <c r="BU38" s="1484">
        <v>2.46</v>
      </c>
      <c r="BV38" s="1484">
        <v>2.46</v>
      </c>
      <c r="BW38" s="1484">
        <v>2.46</v>
      </c>
      <c r="BX38" s="1484">
        <v>2.46</v>
      </c>
      <c r="BY38" s="1484">
        <v>2.46</v>
      </c>
      <c r="BZ38" s="1484">
        <v>2.46</v>
      </c>
      <c r="CA38" s="1484">
        <v>2.46</v>
      </c>
      <c r="CB38" s="1484">
        <v>2.46</v>
      </c>
      <c r="CC38" s="1484">
        <v>2.46</v>
      </c>
      <c r="CD38" s="1484">
        <v>2.46</v>
      </c>
      <c r="CE38" s="1484">
        <v>2.46</v>
      </c>
      <c r="CF38" s="1484">
        <v>2.46</v>
      </c>
      <c r="CG38" s="1484">
        <v>2.46</v>
      </c>
      <c r="CH38" s="1484">
        <v>2.46</v>
      </c>
      <c r="CI38" s="1484">
        <v>2.46</v>
      </c>
      <c r="CJ38" s="1484">
        <v>2.46</v>
      </c>
      <c r="CK38" s="1484">
        <v>2.46</v>
      </c>
      <c r="CL38" s="1484">
        <v>2.46</v>
      </c>
      <c r="CM38" s="1484">
        <v>2.46</v>
      </c>
      <c r="CN38" s="1484">
        <v>2.46</v>
      </c>
    </row>
    <row r="39" spans="2:92" ht="57" hidden="1">
      <c r="B39"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39" s="1434" t="s">
        <v>1656</v>
      </c>
      <c r="D39" s="1473" t="s">
        <v>1655</v>
      </c>
      <c r="E39" s="1480" t="s">
        <v>1264</v>
      </c>
      <c r="F39" s="1426" t="str">
        <f>VLOOKUP(TBL5_OptBen[[#This Row],[Option Type (defined list)]],'Option Typs_Grps'!B$2:C$47, 2, FALSE)</f>
        <v>Distribution Options</v>
      </c>
      <c r="G39" s="1480" t="s">
        <v>1695</v>
      </c>
      <c r="H39" s="1480" t="s">
        <v>796</v>
      </c>
      <c r="I39" s="1489" t="s">
        <v>355</v>
      </c>
      <c r="J39" s="1253" t="s">
        <v>146</v>
      </c>
      <c r="K39" s="1482">
        <v>2</v>
      </c>
      <c r="L39" s="1483"/>
      <c r="M39" s="1483"/>
      <c r="N39" s="1483"/>
      <c r="O39" s="1483"/>
      <c r="P39" s="1483"/>
      <c r="Q39" s="1483"/>
      <c r="R39" s="1484">
        <v>0</v>
      </c>
      <c r="S39" s="1484">
        <v>0</v>
      </c>
      <c r="T39" s="1484">
        <v>0</v>
      </c>
      <c r="U39" s="1484">
        <v>0</v>
      </c>
      <c r="V39" s="1484">
        <v>0</v>
      </c>
      <c r="W39" s="1484">
        <v>0</v>
      </c>
      <c r="X39" s="1484">
        <v>0</v>
      </c>
      <c r="Y39" s="1484">
        <v>0</v>
      </c>
      <c r="Z39" s="1484">
        <v>0</v>
      </c>
      <c r="AA39" s="1484">
        <v>0</v>
      </c>
      <c r="AB39" s="1484">
        <v>0</v>
      </c>
      <c r="AC39" s="1484">
        <v>0</v>
      </c>
      <c r="AD39" s="1484">
        <v>0</v>
      </c>
      <c r="AE39" s="1484">
        <v>0</v>
      </c>
      <c r="AF39" s="1484">
        <v>0</v>
      </c>
      <c r="AG39" s="1484">
        <v>0</v>
      </c>
      <c r="AH39" s="1484">
        <v>0</v>
      </c>
      <c r="AI39" s="1484">
        <v>0</v>
      </c>
      <c r="AJ39" s="1484">
        <v>0</v>
      </c>
      <c r="AK39" s="1484">
        <v>0</v>
      </c>
      <c r="AL39" s="1484">
        <v>1.2</v>
      </c>
      <c r="AM39" s="1484">
        <v>2.4</v>
      </c>
      <c r="AN39" s="1484">
        <v>3.6</v>
      </c>
      <c r="AO39" s="1484">
        <v>4.8</v>
      </c>
      <c r="AP39" s="1484">
        <v>6</v>
      </c>
      <c r="AQ39" s="1484">
        <v>6</v>
      </c>
      <c r="AR39" s="1484">
        <v>6</v>
      </c>
      <c r="AS39" s="1484">
        <v>6</v>
      </c>
      <c r="AT39" s="1484">
        <v>6</v>
      </c>
      <c r="AU39" s="1484">
        <v>6</v>
      </c>
      <c r="AV39" s="1484">
        <v>6</v>
      </c>
      <c r="AW39" s="1484">
        <v>6</v>
      </c>
      <c r="AX39" s="1484">
        <v>6</v>
      </c>
      <c r="AY39" s="1484">
        <v>6</v>
      </c>
      <c r="AZ39" s="1484">
        <v>6</v>
      </c>
      <c r="BA39" s="1484">
        <v>6</v>
      </c>
      <c r="BB39" s="1484">
        <v>6</v>
      </c>
      <c r="BC39" s="1484">
        <v>6</v>
      </c>
      <c r="BD39" s="1484">
        <v>6</v>
      </c>
      <c r="BE39" s="1484">
        <v>6</v>
      </c>
      <c r="BF39" s="1484">
        <v>6</v>
      </c>
      <c r="BG39" s="1484">
        <v>6</v>
      </c>
      <c r="BH39" s="1484">
        <v>6</v>
      </c>
      <c r="BI39" s="1484">
        <v>6</v>
      </c>
      <c r="BJ39" s="1484">
        <v>6</v>
      </c>
      <c r="BK39" s="1484">
        <v>6</v>
      </c>
      <c r="BL39" s="1484">
        <v>6</v>
      </c>
      <c r="BM39" s="1484">
        <v>6</v>
      </c>
      <c r="BN39" s="1484">
        <v>6</v>
      </c>
      <c r="BO39" s="1484">
        <v>6</v>
      </c>
      <c r="BP39" s="1484">
        <v>6</v>
      </c>
      <c r="BQ39" s="1484">
        <v>6</v>
      </c>
      <c r="BR39" s="1484">
        <v>6</v>
      </c>
      <c r="BS39" s="1484">
        <v>6</v>
      </c>
      <c r="BT39" s="1484">
        <v>6</v>
      </c>
      <c r="BU39" s="1484">
        <v>6</v>
      </c>
      <c r="BV39" s="1484">
        <v>6</v>
      </c>
      <c r="BW39" s="1484">
        <v>6</v>
      </c>
      <c r="BX39" s="1484">
        <v>6</v>
      </c>
      <c r="BY39" s="1484">
        <v>6</v>
      </c>
      <c r="BZ39" s="1484">
        <v>6</v>
      </c>
      <c r="CA39" s="1484">
        <v>6</v>
      </c>
      <c r="CB39" s="1484">
        <v>6</v>
      </c>
      <c r="CC39" s="1484">
        <v>6</v>
      </c>
      <c r="CD39" s="1484">
        <v>6</v>
      </c>
      <c r="CE39" s="1484">
        <v>6</v>
      </c>
      <c r="CF39" s="1484">
        <v>6</v>
      </c>
      <c r="CG39" s="1484">
        <v>6</v>
      </c>
      <c r="CH39" s="1484">
        <v>6</v>
      </c>
      <c r="CI39" s="1484">
        <v>6</v>
      </c>
      <c r="CJ39" s="1484">
        <v>6</v>
      </c>
      <c r="CK39" s="1484">
        <v>6</v>
      </c>
      <c r="CL39" s="1484">
        <v>6</v>
      </c>
      <c r="CM39" s="1484">
        <v>6</v>
      </c>
      <c r="CN39" s="1485">
        <v>6</v>
      </c>
    </row>
    <row r="40" spans="2:92" ht="85.5" hidden="1">
      <c r="B40"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0" s="1434" t="s">
        <v>1658</v>
      </c>
      <c r="D40" s="1473" t="s">
        <v>1657</v>
      </c>
      <c r="E40" s="1480" t="s">
        <v>1327</v>
      </c>
      <c r="F40" s="1426" t="str">
        <f>VLOOKUP(TBL5_OptBen[[#This Row],[Option Type (defined list)]],'Option Typs_Grps'!B$2:C$47, 2, FALSE)</f>
        <v>Customer Options</v>
      </c>
      <c r="G40" s="1480" t="s">
        <v>1695</v>
      </c>
      <c r="H40" s="1480" t="s">
        <v>796</v>
      </c>
      <c r="I40" s="1489" t="s">
        <v>355</v>
      </c>
      <c r="J40" s="1253" t="s">
        <v>146</v>
      </c>
      <c r="K40" s="1482">
        <v>2</v>
      </c>
      <c r="L40" s="1483"/>
      <c r="M40" s="1483"/>
      <c r="N40" s="1483"/>
      <c r="O40" s="1483"/>
      <c r="P40" s="1483"/>
      <c r="Q40" s="1483"/>
      <c r="R40" s="1484">
        <v>0</v>
      </c>
      <c r="S40" s="1484">
        <v>0</v>
      </c>
      <c r="T40" s="1484">
        <v>0</v>
      </c>
      <c r="U40" s="1484">
        <v>0</v>
      </c>
      <c r="V40" s="1484">
        <v>0</v>
      </c>
      <c r="W40" s="1484">
        <v>0</v>
      </c>
      <c r="X40" s="1484">
        <v>0</v>
      </c>
      <c r="Y40" s="1484">
        <v>0</v>
      </c>
      <c r="Z40" s="1484">
        <v>0</v>
      </c>
      <c r="AA40" s="1484">
        <v>0</v>
      </c>
      <c r="AB40" s="1484">
        <v>0.3</v>
      </c>
      <c r="AC40" s="1484">
        <v>0.6</v>
      </c>
      <c r="AD40" s="1484">
        <v>0.9</v>
      </c>
      <c r="AE40" s="1484">
        <v>1.2</v>
      </c>
      <c r="AF40" s="1484">
        <v>1.5</v>
      </c>
      <c r="AG40" s="1484">
        <v>1.92</v>
      </c>
      <c r="AH40" s="1484">
        <v>2.2799999999999998</v>
      </c>
      <c r="AI40" s="1484">
        <v>2.77</v>
      </c>
      <c r="AJ40" s="1484">
        <v>3.07</v>
      </c>
      <c r="AK40" s="1484">
        <v>3.46</v>
      </c>
      <c r="AL40" s="1484">
        <v>3.46</v>
      </c>
      <c r="AM40" s="1484">
        <v>3.46</v>
      </c>
      <c r="AN40" s="1484">
        <v>3.46</v>
      </c>
      <c r="AO40" s="1484">
        <v>3.46</v>
      </c>
      <c r="AP40" s="1484">
        <v>3.46</v>
      </c>
      <c r="AQ40" s="1484">
        <v>3.46</v>
      </c>
      <c r="AR40" s="1484">
        <v>3.46</v>
      </c>
      <c r="AS40" s="1484">
        <v>3.46</v>
      </c>
      <c r="AT40" s="1484">
        <v>3.46</v>
      </c>
      <c r="AU40" s="1484">
        <v>3.46</v>
      </c>
      <c r="AV40" s="1484">
        <v>3.46</v>
      </c>
      <c r="AW40" s="1484">
        <v>3.46</v>
      </c>
      <c r="AX40" s="1484">
        <v>3.46</v>
      </c>
      <c r="AY40" s="1484">
        <v>3.46</v>
      </c>
      <c r="AZ40" s="1484">
        <v>3.46</v>
      </c>
      <c r="BA40" s="1484">
        <v>3.46</v>
      </c>
      <c r="BB40" s="1484">
        <v>3.46</v>
      </c>
      <c r="BC40" s="1484">
        <v>3.46</v>
      </c>
      <c r="BD40" s="1484">
        <v>3.46</v>
      </c>
      <c r="BE40" s="1484">
        <v>3.46</v>
      </c>
      <c r="BF40" s="1484">
        <v>3.46</v>
      </c>
      <c r="BG40" s="1484">
        <v>3.46</v>
      </c>
      <c r="BH40" s="1484">
        <v>3.46</v>
      </c>
      <c r="BI40" s="1484">
        <v>3.46</v>
      </c>
      <c r="BJ40" s="1484">
        <v>3.46</v>
      </c>
      <c r="BK40" s="1484">
        <v>3.46</v>
      </c>
      <c r="BL40" s="1484">
        <v>3.46</v>
      </c>
      <c r="BM40" s="1484">
        <v>3.46</v>
      </c>
      <c r="BN40" s="1484">
        <v>3.46</v>
      </c>
      <c r="BO40" s="1484">
        <v>3.46</v>
      </c>
      <c r="BP40" s="1484">
        <v>3.46</v>
      </c>
      <c r="BQ40" s="1484">
        <v>3.46</v>
      </c>
      <c r="BR40" s="1484">
        <v>3.46</v>
      </c>
      <c r="BS40" s="1484">
        <v>3.46</v>
      </c>
      <c r="BT40" s="1484">
        <v>3.46</v>
      </c>
      <c r="BU40" s="1484">
        <v>3.46</v>
      </c>
      <c r="BV40" s="1484">
        <v>3.46</v>
      </c>
      <c r="BW40" s="1484">
        <v>3.46</v>
      </c>
      <c r="BX40" s="1484">
        <v>3.46</v>
      </c>
      <c r="BY40" s="1484">
        <v>3.46</v>
      </c>
      <c r="BZ40" s="1484">
        <v>3.46</v>
      </c>
      <c r="CA40" s="1484">
        <v>3.46</v>
      </c>
      <c r="CB40" s="1484">
        <v>3.46</v>
      </c>
      <c r="CC40" s="1484">
        <v>3.46</v>
      </c>
      <c r="CD40" s="1484">
        <v>3.46</v>
      </c>
      <c r="CE40" s="1484">
        <v>3.46</v>
      </c>
      <c r="CF40" s="1484">
        <v>3.46</v>
      </c>
      <c r="CG40" s="1484">
        <v>3.46</v>
      </c>
      <c r="CH40" s="1484">
        <v>3.46</v>
      </c>
      <c r="CI40" s="1484">
        <v>3.46</v>
      </c>
      <c r="CJ40" s="1484">
        <v>3.46</v>
      </c>
      <c r="CK40" s="1484">
        <v>3.46</v>
      </c>
      <c r="CL40" s="1484">
        <v>3.46</v>
      </c>
      <c r="CM40" s="1484">
        <v>3.46</v>
      </c>
      <c r="CN40" s="1484">
        <v>3.46</v>
      </c>
    </row>
    <row r="41" spans="2:92" ht="42.75" hidden="1">
      <c r="B41"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41" s="1434" t="s">
        <v>1660</v>
      </c>
      <c r="D41" s="1473" t="s">
        <v>1659</v>
      </c>
      <c r="E41" s="1480" t="s">
        <v>1252</v>
      </c>
      <c r="F41" s="1426" t="str">
        <f>VLOOKUP(TBL5_OptBen[[#This Row],[Option Type (defined list)]],'Option Typs_Grps'!B$2:C$47, 2, FALSE)</f>
        <v>Distribution Options</v>
      </c>
      <c r="G41" s="1480" t="s">
        <v>1695</v>
      </c>
      <c r="H41" s="1480" t="s">
        <v>796</v>
      </c>
      <c r="I41" s="1489" t="s">
        <v>355</v>
      </c>
      <c r="J41" s="1253" t="s">
        <v>146</v>
      </c>
      <c r="K41" s="1482">
        <v>2</v>
      </c>
      <c r="L41" s="1483"/>
      <c r="M41" s="1483"/>
      <c r="N41" s="1483"/>
      <c r="O41" s="1483"/>
      <c r="P41" s="1483"/>
      <c r="Q41" s="1483"/>
      <c r="R41" s="1484">
        <v>0</v>
      </c>
      <c r="S41" s="1484">
        <v>0</v>
      </c>
      <c r="T41" s="1484">
        <v>0</v>
      </c>
      <c r="U41" s="1484">
        <v>0</v>
      </c>
      <c r="V41" s="1484">
        <v>0</v>
      </c>
      <c r="W41" s="1484">
        <v>0</v>
      </c>
      <c r="X41" s="1484">
        <v>0</v>
      </c>
      <c r="Y41" s="1484">
        <v>0</v>
      </c>
      <c r="Z41" s="1484">
        <v>0</v>
      </c>
      <c r="AA41" s="1484">
        <v>0</v>
      </c>
      <c r="AB41" s="1484">
        <v>0</v>
      </c>
      <c r="AC41" s="1484">
        <v>0</v>
      </c>
      <c r="AD41" s="1484">
        <v>0</v>
      </c>
      <c r="AE41" s="1484">
        <v>0</v>
      </c>
      <c r="AF41" s="1484">
        <v>0.1</v>
      </c>
      <c r="AG41" s="1484">
        <v>0.1</v>
      </c>
      <c r="AH41" s="1484">
        <v>0.1</v>
      </c>
      <c r="AI41" s="1484">
        <v>0.1</v>
      </c>
      <c r="AJ41" s="1484">
        <v>0.1</v>
      </c>
      <c r="AK41" s="1484">
        <v>0.2</v>
      </c>
      <c r="AL41" s="1484">
        <v>0.2</v>
      </c>
      <c r="AM41" s="1484">
        <v>0.2</v>
      </c>
      <c r="AN41" s="1484">
        <v>0.2</v>
      </c>
      <c r="AO41" s="1484">
        <v>0.2</v>
      </c>
      <c r="AP41" s="1484">
        <v>0.3</v>
      </c>
      <c r="AQ41" s="1484">
        <v>0.3</v>
      </c>
      <c r="AR41" s="1484">
        <v>0.3</v>
      </c>
      <c r="AS41" s="1484">
        <v>0.3</v>
      </c>
      <c r="AT41" s="1484">
        <v>0.3</v>
      </c>
      <c r="AU41" s="1484">
        <v>0.3</v>
      </c>
      <c r="AV41" s="1484">
        <v>0.3</v>
      </c>
      <c r="AW41" s="1484">
        <v>0.3</v>
      </c>
      <c r="AX41" s="1484">
        <v>0.3</v>
      </c>
      <c r="AY41" s="1484">
        <v>0.3</v>
      </c>
      <c r="AZ41" s="1484">
        <v>0.3</v>
      </c>
      <c r="BA41" s="1484">
        <v>0.3</v>
      </c>
      <c r="BB41" s="1484">
        <v>0.3</v>
      </c>
      <c r="BC41" s="1484">
        <v>0.3</v>
      </c>
      <c r="BD41" s="1484">
        <v>0.3</v>
      </c>
      <c r="BE41" s="1484">
        <v>0.3</v>
      </c>
      <c r="BF41" s="1484">
        <v>0.3</v>
      </c>
      <c r="BG41" s="1484">
        <v>0.3</v>
      </c>
      <c r="BH41" s="1484">
        <v>0.3</v>
      </c>
      <c r="BI41" s="1484">
        <v>0.3</v>
      </c>
      <c r="BJ41" s="1484">
        <v>0.3</v>
      </c>
      <c r="BK41" s="1484">
        <v>0.3</v>
      </c>
      <c r="BL41" s="1484">
        <v>0.3</v>
      </c>
      <c r="BM41" s="1484">
        <v>0.3</v>
      </c>
      <c r="BN41" s="1484">
        <v>0.3</v>
      </c>
      <c r="BO41" s="1484">
        <v>0.3</v>
      </c>
      <c r="BP41" s="1484">
        <v>0.3</v>
      </c>
      <c r="BQ41" s="1484">
        <v>0.3</v>
      </c>
      <c r="BR41" s="1484">
        <v>0.3</v>
      </c>
      <c r="BS41" s="1484">
        <v>0.3</v>
      </c>
      <c r="BT41" s="1484">
        <v>0.3</v>
      </c>
      <c r="BU41" s="1484">
        <v>0.3</v>
      </c>
      <c r="BV41" s="1484">
        <v>0.3</v>
      </c>
      <c r="BW41" s="1484">
        <v>0.3</v>
      </c>
      <c r="BX41" s="1484">
        <v>0.3</v>
      </c>
      <c r="BY41" s="1484">
        <v>0.3</v>
      </c>
      <c r="BZ41" s="1484">
        <v>0.3</v>
      </c>
      <c r="CA41" s="1484">
        <v>0.3</v>
      </c>
      <c r="CB41" s="1484">
        <v>0.3</v>
      </c>
      <c r="CC41" s="1484">
        <v>0.3</v>
      </c>
      <c r="CD41" s="1484">
        <v>0.3</v>
      </c>
      <c r="CE41" s="1484">
        <v>0.3</v>
      </c>
      <c r="CF41" s="1484">
        <v>0.3</v>
      </c>
      <c r="CG41" s="1484">
        <v>0.3</v>
      </c>
      <c r="CH41" s="1484">
        <v>0.3</v>
      </c>
      <c r="CI41" s="1484">
        <v>0.3</v>
      </c>
      <c r="CJ41" s="1484">
        <v>0.3</v>
      </c>
      <c r="CK41" s="1484">
        <v>0.3</v>
      </c>
      <c r="CL41" s="1484">
        <v>0.3</v>
      </c>
      <c r="CM41" s="1484">
        <v>0.3</v>
      </c>
      <c r="CN41" s="1485">
        <v>0.3</v>
      </c>
    </row>
    <row r="42" spans="2:92" ht="42.75" hidden="1">
      <c r="B42"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42" s="1434" t="s">
        <v>1662</v>
      </c>
      <c r="D42" s="1473" t="s">
        <v>1661</v>
      </c>
      <c r="E42" s="1480" t="s">
        <v>1252</v>
      </c>
      <c r="F42" s="1426" t="str">
        <f>VLOOKUP(TBL5_OptBen[[#This Row],[Option Type (defined list)]],'Option Typs_Grps'!B$2:C$47, 2, FALSE)</f>
        <v>Distribution Options</v>
      </c>
      <c r="G42" s="1480" t="s">
        <v>1695</v>
      </c>
      <c r="H42" s="1480" t="s">
        <v>796</v>
      </c>
      <c r="I42" s="1489" t="s">
        <v>355</v>
      </c>
      <c r="J42" s="1253" t="s">
        <v>146</v>
      </c>
      <c r="K42" s="1482">
        <v>2</v>
      </c>
      <c r="L42" s="1483"/>
      <c r="M42" s="1483"/>
      <c r="N42" s="1483"/>
      <c r="O42" s="1483"/>
      <c r="P42" s="1483"/>
      <c r="Q42" s="1483"/>
      <c r="R42" s="1484">
        <v>0</v>
      </c>
      <c r="S42" s="1484">
        <v>0</v>
      </c>
      <c r="T42" s="1484">
        <v>0</v>
      </c>
      <c r="U42" s="1484">
        <v>0</v>
      </c>
      <c r="V42" s="1484">
        <v>0</v>
      </c>
      <c r="W42" s="1484">
        <v>0</v>
      </c>
      <c r="X42" s="1484">
        <v>0</v>
      </c>
      <c r="Y42" s="1484">
        <v>0</v>
      </c>
      <c r="Z42" s="1484">
        <v>0</v>
      </c>
      <c r="AA42" s="1484">
        <v>0</v>
      </c>
      <c r="AB42" s="1484">
        <v>0.39</v>
      </c>
      <c r="AC42" s="1484">
        <v>0.78</v>
      </c>
      <c r="AD42" s="1484">
        <v>1.17</v>
      </c>
      <c r="AE42" s="1484">
        <v>1.56</v>
      </c>
      <c r="AF42" s="1484">
        <v>1.95</v>
      </c>
      <c r="AG42" s="1484">
        <v>2.98</v>
      </c>
      <c r="AH42" s="1484">
        <v>4</v>
      </c>
      <c r="AI42" s="1484">
        <v>5.03</v>
      </c>
      <c r="AJ42" s="1484">
        <v>6.05</v>
      </c>
      <c r="AK42" s="1484">
        <v>7.08</v>
      </c>
      <c r="AL42" s="1484">
        <v>7.2</v>
      </c>
      <c r="AM42" s="1484">
        <v>7.32</v>
      </c>
      <c r="AN42" s="1484">
        <v>7.44</v>
      </c>
      <c r="AO42" s="1484">
        <v>7.56</v>
      </c>
      <c r="AP42" s="1484">
        <v>7.68</v>
      </c>
      <c r="AQ42" s="1484">
        <v>7.68</v>
      </c>
      <c r="AR42" s="1484">
        <v>7.68</v>
      </c>
      <c r="AS42" s="1484">
        <v>7.68</v>
      </c>
      <c r="AT42" s="1484">
        <v>7.68</v>
      </c>
      <c r="AU42" s="1484">
        <v>7.68</v>
      </c>
      <c r="AV42" s="1484">
        <v>7.68</v>
      </c>
      <c r="AW42" s="1484">
        <v>7.68</v>
      </c>
      <c r="AX42" s="1484">
        <v>7.68</v>
      </c>
      <c r="AY42" s="1484">
        <v>7.68</v>
      </c>
      <c r="AZ42" s="1484">
        <v>7.68</v>
      </c>
      <c r="BA42" s="1484">
        <v>7.68</v>
      </c>
      <c r="BB42" s="1484">
        <v>7.68</v>
      </c>
      <c r="BC42" s="1484">
        <v>7.68</v>
      </c>
      <c r="BD42" s="1484">
        <v>7.68</v>
      </c>
      <c r="BE42" s="1484">
        <v>7.68</v>
      </c>
      <c r="BF42" s="1484">
        <v>7.68</v>
      </c>
      <c r="BG42" s="1484">
        <v>7.68</v>
      </c>
      <c r="BH42" s="1484">
        <v>7.68</v>
      </c>
      <c r="BI42" s="1484">
        <v>7.68</v>
      </c>
      <c r="BJ42" s="1484">
        <v>7.68</v>
      </c>
      <c r="BK42" s="1484">
        <v>7.68</v>
      </c>
      <c r="BL42" s="1484">
        <v>7.68</v>
      </c>
      <c r="BM42" s="1484">
        <v>7.68</v>
      </c>
      <c r="BN42" s="1484">
        <v>7.68</v>
      </c>
      <c r="BO42" s="1484">
        <v>7.68</v>
      </c>
      <c r="BP42" s="1484">
        <v>7.68</v>
      </c>
      <c r="BQ42" s="1484">
        <v>7.68</v>
      </c>
      <c r="BR42" s="1484">
        <v>7.68</v>
      </c>
      <c r="BS42" s="1484">
        <v>7.68</v>
      </c>
      <c r="BT42" s="1484">
        <v>7.68</v>
      </c>
      <c r="BU42" s="1484">
        <v>7.68</v>
      </c>
      <c r="BV42" s="1484">
        <v>7.68</v>
      </c>
      <c r="BW42" s="1484">
        <v>7.68</v>
      </c>
      <c r="BX42" s="1484">
        <v>7.68</v>
      </c>
      <c r="BY42" s="1484">
        <v>7.68</v>
      </c>
      <c r="BZ42" s="1484">
        <v>7.68</v>
      </c>
      <c r="CA42" s="1484">
        <v>7.68</v>
      </c>
      <c r="CB42" s="1484">
        <v>7.68</v>
      </c>
      <c r="CC42" s="1484">
        <v>7.68</v>
      </c>
      <c r="CD42" s="1484">
        <v>7.68</v>
      </c>
      <c r="CE42" s="1484">
        <v>7.68</v>
      </c>
      <c r="CF42" s="1484">
        <v>7.68</v>
      </c>
      <c r="CG42" s="1484">
        <v>7.68</v>
      </c>
      <c r="CH42" s="1484">
        <v>7.68</v>
      </c>
      <c r="CI42" s="1484">
        <v>7.68</v>
      </c>
      <c r="CJ42" s="1484">
        <v>7.68</v>
      </c>
      <c r="CK42" s="1484">
        <v>7.68</v>
      </c>
      <c r="CL42" s="1484">
        <v>7.68</v>
      </c>
      <c r="CM42" s="1484">
        <v>7.68</v>
      </c>
      <c r="CN42" s="1484">
        <v>7.68</v>
      </c>
    </row>
    <row r="43" spans="2:92" ht="42.75" hidden="1">
      <c r="B43"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43" s="1434" t="s">
        <v>1664</v>
      </c>
      <c r="D43" s="1473" t="s">
        <v>1663</v>
      </c>
      <c r="E43" s="1480" t="s">
        <v>1252</v>
      </c>
      <c r="F43" s="1426" t="str">
        <f>VLOOKUP(TBL5_OptBen[[#This Row],[Option Type (defined list)]],'Option Typs_Grps'!B$2:C$47, 2, FALSE)</f>
        <v>Distribution Options</v>
      </c>
      <c r="G43" s="1480" t="s">
        <v>1695</v>
      </c>
      <c r="H43" s="1480" t="s">
        <v>796</v>
      </c>
      <c r="I43" s="1489" t="s">
        <v>355</v>
      </c>
      <c r="J43" s="1253" t="s">
        <v>146</v>
      </c>
      <c r="K43" s="1482">
        <v>2</v>
      </c>
      <c r="L43" s="1483"/>
      <c r="M43" s="1483"/>
      <c r="N43" s="1483"/>
      <c r="O43" s="1483"/>
      <c r="P43" s="1483"/>
      <c r="Q43" s="1483"/>
      <c r="R43" s="1484">
        <v>0</v>
      </c>
      <c r="S43" s="1484">
        <v>0</v>
      </c>
      <c r="T43" s="1484">
        <v>0</v>
      </c>
      <c r="U43" s="1484">
        <v>0</v>
      </c>
      <c r="V43" s="1484">
        <v>0.06</v>
      </c>
      <c r="W43" s="1484">
        <v>0.06</v>
      </c>
      <c r="X43" s="1484">
        <v>0.06</v>
      </c>
      <c r="Y43" s="1484">
        <v>0.06</v>
      </c>
      <c r="Z43" s="1484">
        <v>0.06</v>
      </c>
      <c r="AA43" s="1484">
        <v>0.06</v>
      </c>
      <c r="AB43" s="1484">
        <v>0.06</v>
      </c>
      <c r="AC43" s="1484">
        <v>0.06</v>
      </c>
      <c r="AD43" s="1484">
        <v>0.06</v>
      </c>
      <c r="AE43" s="1484">
        <v>0.06</v>
      </c>
      <c r="AF43" s="1484">
        <v>0.06</v>
      </c>
      <c r="AG43" s="1484">
        <v>0.06</v>
      </c>
      <c r="AH43" s="1484">
        <v>0.06</v>
      </c>
      <c r="AI43" s="1484">
        <v>0.06</v>
      </c>
      <c r="AJ43" s="1484">
        <v>0.06</v>
      </c>
      <c r="AK43" s="1484">
        <v>0.06</v>
      </c>
      <c r="AL43" s="1484">
        <v>0.06</v>
      </c>
      <c r="AM43" s="1484">
        <v>0.06</v>
      </c>
      <c r="AN43" s="1484">
        <v>0.06</v>
      </c>
      <c r="AO43" s="1484">
        <v>0.06</v>
      </c>
      <c r="AP43" s="1484">
        <v>0.06</v>
      </c>
      <c r="AQ43" s="1484">
        <v>0.06</v>
      </c>
      <c r="AR43" s="1484">
        <v>0.06</v>
      </c>
      <c r="AS43" s="1484">
        <v>0.06</v>
      </c>
      <c r="AT43" s="1484">
        <v>0.06</v>
      </c>
      <c r="AU43" s="1484">
        <v>0.06</v>
      </c>
      <c r="AV43" s="1484">
        <v>0.06</v>
      </c>
      <c r="AW43" s="1484">
        <v>0.06</v>
      </c>
      <c r="AX43" s="1484">
        <v>0.06</v>
      </c>
      <c r="AY43" s="1484">
        <v>0.06</v>
      </c>
      <c r="AZ43" s="1484">
        <v>0.06</v>
      </c>
      <c r="BA43" s="1484">
        <v>0.06</v>
      </c>
      <c r="BB43" s="1484">
        <v>0.06</v>
      </c>
      <c r="BC43" s="1484">
        <v>0.06</v>
      </c>
      <c r="BD43" s="1484">
        <v>0.06</v>
      </c>
      <c r="BE43" s="1484">
        <v>0.06</v>
      </c>
      <c r="BF43" s="1484">
        <v>0.06</v>
      </c>
      <c r="BG43" s="1484">
        <v>0.06</v>
      </c>
      <c r="BH43" s="1484">
        <v>0.06</v>
      </c>
      <c r="BI43" s="1484">
        <v>0.06</v>
      </c>
      <c r="BJ43" s="1484">
        <v>0.06</v>
      </c>
      <c r="BK43" s="1484">
        <v>0.06</v>
      </c>
      <c r="BL43" s="1484">
        <v>0.06</v>
      </c>
      <c r="BM43" s="1484">
        <v>0.06</v>
      </c>
      <c r="BN43" s="1484">
        <v>0.06</v>
      </c>
      <c r="BO43" s="1484">
        <v>0.06</v>
      </c>
      <c r="BP43" s="1484">
        <v>0.06</v>
      </c>
      <c r="BQ43" s="1484">
        <v>0.06</v>
      </c>
      <c r="BR43" s="1484">
        <v>0.06</v>
      </c>
      <c r="BS43" s="1484">
        <v>0.06</v>
      </c>
      <c r="BT43" s="1484">
        <v>0.06</v>
      </c>
      <c r="BU43" s="1484">
        <v>0.06</v>
      </c>
      <c r="BV43" s="1484">
        <v>0.06</v>
      </c>
      <c r="BW43" s="1484">
        <v>0.06</v>
      </c>
      <c r="BX43" s="1484">
        <v>0.06</v>
      </c>
      <c r="BY43" s="1484">
        <v>0.06</v>
      </c>
      <c r="BZ43" s="1484">
        <v>0.06</v>
      </c>
      <c r="CA43" s="1484">
        <v>0.06</v>
      </c>
      <c r="CB43" s="1484">
        <v>0.06</v>
      </c>
      <c r="CC43" s="1484">
        <v>0.06</v>
      </c>
      <c r="CD43" s="1484">
        <v>0.06</v>
      </c>
      <c r="CE43" s="1484">
        <v>0.06</v>
      </c>
      <c r="CF43" s="1484">
        <v>0.06</v>
      </c>
      <c r="CG43" s="1484">
        <v>0.06</v>
      </c>
      <c r="CH43" s="1484">
        <v>0.06</v>
      </c>
      <c r="CI43" s="1484">
        <v>0.06</v>
      </c>
      <c r="CJ43" s="1484">
        <v>0.06</v>
      </c>
      <c r="CK43" s="1484">
        <v>0.06</v>
      </c>
      <c r="CL43" s="1484">
        <v>0.06</v>
      </c>
      <c r="CM43" s="1484">
        <v>0.06</v>
      </c>
      <c r="CN43" s="1485">
        <v>0.06</v>
      </c>
    </row>
    <row r="44" spans="2:92" ht="42.75" hidden="1">
      <c r="B44"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44" s="1434" t="s">
        <v>1850</v>
      </c>
      <c r="D44" s="1473" t="s">
        <v>1849</v>
      </c>
      <c r="E44" s="1502" t="s">
        <v>1252</v>
      </c>
      <c r="F44" s="1505" t="str">
        <f>VLOOKUP(TBL5_OptBen[[#This Row],[Option Type (defined list)]],'Option Typs_Grps'!B$2:C$47, 2, FALSE)</f>
        <v>Distribution Options</v>
      </c>
      <c r="G44" s="1502" t="s">
        <v>1695</v>
      </c>
      <c r="H44" s="1502" t="s">
        <v>796</v>
      </c>
      <c r="I44" s="1502" t="s">
        <v>355</v>
      </c>
      <c r="J44" s="1503" t="s">
        <v>146</v>
      </c>
      <c r="K44" s="1542">
        <v>2</v>
      </c>
      <c r="L44" s="1506"/>
      <c r="M44" s="1506"/>
      <c r="N44" s="1506"/>
      <c r="O44" s="1506"/>
      <c r="P44" s="1506"/>
      <c r="Q44" s="1506"/>
      <c r="R44" s="1507">
        <v>0.49</v>
      </c>
      <c r="S44" s="1507">
        <v>0.98</v>
      </c>
      <c r="T44" s="1507">
        <v>1.47</v>
      </c>
      <c r="U44" s="1507">
        <v>1.96</v>
      </c>
      <c r="V44" s="1507">
        <v>2.4500000000000002</v>
      </c>
      <c r="W44" s="1507">
        <v>3.6</v>
      </c>
      <c r="X44" s="1507">
        <v>4.75</v>
      </c>
      <c r="Y44" s="1507">
        <v>5.91</v>
      </c>
      <c r="Z44" s="1507">
        <v>7.06</v>
      </c>
      <c r="AA44" s="1507">
        <v>8.2100000000000009</v>
      </c>
      <c r="AB44" s="1507">
        <v>8.27</v>
      </c>
      <c r="AC44" s="1507">
        <v>8.33</v>
      </c>
      <c r="AD44" s="1507">
        <v>8.4</v>
      </c>
      <c r="AE44" s="1507">
        <v>8.4600000000000009</v>
      </c>
      <c r="AF44" s="1507">
        <v>8.52</v>
      </c>
      <c r="AG44" s="1507">
        <v>7.37</v>
      </c>
      <c r="AH44" s="1507">
        <v>6.21</v>
      </c>
      <c r="AI44" s="1507">
        <v>5.0599999999999996</v>
      </c>
      <c r="AJ44" s="1507">
        <v>3.9</v>
      </c>
      <c r="AK44" s="1507">
        <v>2.75</v>
      </c>
      <c r="AL44" s="1507">
        <v>2.2000000000000002</v>
      </c>
      <c r="AM44" s="1507">
        <v>1.65</v>
      </c>
      <c r="AN44" s="1507">
        <v>1.1000000000000001</v>
      </c>
      <c r="AO44" s="1507">
        <v>0.55000000000000004</v>
      </c>
      <c r="AP44" s="1507">
        <v>0</v>
      </c>
      <c r="AQ44" s="1507">
        <v>0</v>
      </c>
      <c r="AR44" s="1507">
        <v>0</v>
      </c>
      <c r="AS44" s="1507">
        <v>0</v>
      </c>
      <c r="AT44" s="1507">
        <v>0</v>
      </c>
      <c r="AU44" s="1507">
        <v>0</v>
      </c>
      <c r="AV44" s="1507">
        <v>0</v>
      </c>
      <c r="AW44" s="1507">
        <v>0</v>
      </c>
      <c r="AX44" s="1507">
        <v>0</v>
      </c>
      <c r="AY44" s="1507">
        <v>0</v>
      </c>
      <c r="AZ44" s="1507">
        <v>0</v>
      </c>
      <c r="BA44" s="1507">
        <v>0</v>
      </c>
      <c r="BB44" s="1507">
        <v>0</v>
      </c>
      <c r="BC44" s="1507">
        <v>0</v>
      </c>
      <c r="BD44" s="1507">
        <v>0</v>
      </c>
      <c r="BE44" s="1507">
        <v>0</v>
      </c>
      <c r="BF44" s="1507">
        <v>0</v>
      </c>
      <c r="BG44" s="1507">
        <v>0</v>
      </c>
      <c r="BH44" s="1507">
        <v>0</v>
      </c>
      <c r="BI44" s="1507">
        <v>0</v>
      </c>
      <c r="BJ44" s="1507">
        <v>0</v>
      </c>
      <c r="BK44" s="1507">
        <v>0</v>
      </c>
      <c r="BL44" s="1507">
        <v>0</v>
      </c>
      <c r="BM44" s="1507">
        <v>0</v>
      </c>
      <c r="BN44" s="1507">
        <v>0</v>
      </c>
      <c r="BO44" s="1507">
        <v>0</v>
      </c>
      <c r="BP44" s="1507">
        <v>0</v>
      </c>
      <c r="BQ44" s="1507">
        <v>0</v>
      </c>
      <c r="BR44" s="1507">
        <v>0</v>
      </c>
      <c r="BS44" s="1507">
        <v>0</v>
      </c>
      <c r="BT44" s="1507">
        <v>0</v>
      </c>
      <c r="BU44" s="1507">
        <v>0</v>
      </c>
      <c r="BV44" s="1507">
        <v>0</v>
      </c>
      <c r="BW44" s="1507">
        <v>0</v>
      </c>
      <c r="BX44" s="1507">
        <v>0</v>
      </c>
      <c r="BY44" s="1507">
        <v>0</v>
      </c>
      <c r="BZ44" s="1507">
        <v>0</v>
      </c>
      <c r="CA44" s="1507">
        <v>0</v>
      </c>
      <c r="CB44" s="1507">
        <v>0</v>
      </c>
      <c r="CC44" s="1507">
        <v>0</v>
      </c>
      <c r="CD44" s="1507">
        <v>0</v>
      </c>
      <c r="CE44" s="1507">
        <v>0</v>
      </c>
      <c r="CF44" s="1507">
        <v>0</v>
      </c>
      <c r="CG44" s="1507">
        <v>0</v>
      </c>
      <c r="CH44" s="1507">
        <v>0</v>
      </c>
      <c r="CI44" s="1507">
        <v>0</v>
      </c>
      <c r="CJ44" s="1507">
        <v>0</v>
      </c>
      <c r="CK44" s="1507">
        <v>0</v>
      </c>
      <c r="CL44" s="1507">
        <v>0</v>
      </c>
      <c r="CM44" s="1507">
        <v>0</v>
      </c>
      <c r="CN44" s="1507">
        <v>0</v>
      </c>
    </row>
    <row r="45" spans="2:92" ht="42.75" hidden="1">
      <c r="B45"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5" s="1437" t="s">
        <v>1666</v>
      </c>
      <c r="D45" s="1474" t="s">
        <v>1665</v>
      </c>
      <c r="E45" s="1480" t="s">
        <v>781</v>
      </c>
      <c r="F45" s="1426" t="str">
        <f>VLOOKUP(TBL5_OptBen[[#This Row],[Option Type (defined list)]],'Option Typs_Grps'!B$2:C$47, 2, FALSE)</f>
        <v>Customer Options</v>
      </c>
      <c r="G45" s="1480" t="s">
        <v>1695</v>
      </c>
      <c r="H45" s="1480" t="s">
        <v>796</v>
      </c>
      <c r="I45" s="1489" t="s">
        <v>355</v>
      </c>
      <c r="J45" s="1253" t="s">
        <v>146</v>
      </c>
      <c r="K45" s="1482">
        <v>2</v>
      </c>
      <c r="L45" s="1483"/>
      <c r="M45" s="1483"/>
      <c r="N45" s="1483"/>
      <c r="O45" s="1483"/>
      <c r="P45" s="1483"/>
      <c r="Q45" s="1483"/>
      <c r="R45" s="1484">
        <v>0.45315753558199734</v>
      </c>
      <c r="S45" s="1484">
        <v>0.91122053916399492</v>
      </c>
      <c r="T45" s="1484">
        <v>1.3742023667459951</v>
      </c>
      <c r="U45" s="1484">
        <v>1.8422766463279909</v>
      </c>
      <c r="V45" s="1484">
        <v>2.3150331579099936</v>
      </c>
      <c r="W45" s="1484">
        <v>3.2926785677971533</v>
      </c>
      <c r="X45" s="1484">
        <v>4.2797157476843148</v>
      </c>
      <c r="Y45" s="1484">
        <v>5.2759626875714956</v>
      </c>
      <c r="Z45" s="1484">
        <v>6.2806815674586538</v>
      </c>
      <c r="AA45" s="1484">
        <v>7.2944701973458335</v>
      </c>
      <c r="AB45" s="1484">
        <v>8.580432167869569</v>
      </c>
      <c r="AC45" s="1484">
        <v>9.8776519323933307</v>
      </c>
      <c r="AD45" s="1484">
        <v>11.185736766917065</v>
      </c>
      <c r="AE45" s="1484">
        <v>12.504932133440819</v>
      </c>
      <c r="AF45" s="1484">
        <v>13.835574789964543</v>
      </c>
      <c r="AG45" s="1484">
        <v>14.668829919151106</v>
      </c>
      <c r="AH45" s="1484">
        <v>15.50861794633769</v>
      </c>
      <c r="AI45" s="1484">
        <v>16.355874615524201</v>
      </c>
      <c r="AJ45" s="1484">
        <v>17.209093760710772</v>
      </c>
      <c r="AK45" s="1484">
        <v>18.069304855897386</v>
      </c>
      <c r="AL45" s="1484">
        <v>18.575592432394597</v>
      </c>
      <c r="AM45" s="1484">
        <v>19.085337436891802</v>
      </c>
      <c r="AN45" s="1484">
        <v>19.598535301389106</v>
      </c>
      <c r="AO45" s="1484">
        <v>20.115191919886399</v>
      </c>
      <c r="AP45" s="1484">
        <v>20.399999999999999</v>
      </c>
      <c r="AQ45" s="1484">
        <v>20.399999999999999</v>
      </c>
      <c r="AR45" s="1484">
        <v>20.399999999999999</v>
      </c>
      <c r="AS45" s="1484">
        <v>20.399999999999999</v>
      </c>
      <c r="AT45" s="1484">
        <v>20.399999999999999</v>
      </c>
      <c r="AU45" s="1484">
        <v>20.399999999999999</v>
      </c>
      <c r="AV45" s="1484">
        <v>20.399999999999999</v>
      </c>
      <c r="AW45" s="1484">
        <v>20.399999999999999</v>
      </c>
      <c r="AX45" s="1484">
        <v>20.399999999999999</v>
      </c>
      <c r="AY45" s="1484">
        <v>20.399999999999999</v>
      </c>
      <c r="AZ45" s="1484">
        <v>20.399999999999999</v>
      </c>
      <c r="BA45" s="1484">
        <v>20.399999999999999</v>
      </c>
      <c r="BB45" s="1484">
        <v>20.399999999999999</v>
      </c>
      <c r="BC45" s="1484">
        <v>20.399999999999999</v>
      </c>
      <c r="BD45" s="1484">
        <v>20.399999999999999</v>
      </c>
      <c r="BE45" s="1484">
        <v>20.399999999999999</v>
      </c>
      <c r="BF45" s="1484">
        <v>20.399999999999999</v>
      </c>
      <c r="BG45" s="1484">
        <v>20.399999999999999</v>
      </c>
      <c r="BH45" s="1484">
        <v>20.399999999999999</v>
      </c>
      <c r="BI45" s="1484">
        <v>20.399999999999999</v>
      </c>
      <c r="BJ45" s="1484">
        <v>20.399999999999999</v>
      </c>
      <c r="BK45" s="1484">
        <v>20.399999999999999</v>
      </c>
      <c r="BL45" s="1484">
        <v>20.399999999999999</v>
      </c>
      <c r="BM45" s="1484">
        <v>20.399999999999999</v>
      </c>
      <c r="BN45" s="1484">
        <v>20.399999999999999</v>
      </c>
      <c r="BO45" s="1484">
        <v>20.399999999999999</v>
      </c>
      <c r="BP45" s="1484">
        <v>20.399999999999999</v>
      </c>
      <c r="BQ45" s="1484">
        <v>20.399999999999999</v>
      </c>
      <c r="BR45" s="1484">
        <v>20.399999999999999</v>
      </c>
      <c r="BS45" s="1484">
        <v>20.399999999999999</v>
      </c>
      <c r="BT45" s="1484">
        <v>20.399999999999999</v>
      </c>
      <c r="BU45" s="1484">
        <v>20.399999999999999</v>
      </c>
      <c r="BV45" s="1484">
        <v>20.399999999999999</v>
      </c>
      <c r="BW45" s="1484">
        <v>20.399999999999999</v>
      </c>
      <c r="BX45" s="1484">
        <v>20.399999999999999</v>
      </c>
      <c r="BY45" s="1484">
        <v>20.399999999999999</v>
      </c>
      <c r="BZ45" s="1484">
        <v>20.399999999999999</v>
      </c>
      <c r="CA45" s="1484">
        <v>20.399999999999999</v>
      </c>
      <c r="CB45" s="1484">
        <v>20.399999999999999</v>
      </c>
      <c r="CC45" s="1484">
        <v>20.399999999999999</v>
      </c>
      <c r="CD45" s="1484">
        <v>20.399999999999999</v>
      </c>
      <c r="CE45" s="1484">
        <v>20.399999999999999</v>
      </c>
      <c r="CF45" s="1484">
        <v>20.399999999999999</v>
      </c>
      <c r="CG45" s="1484">
        <v>20.399999999999999</v>
      </c>
      <c r="CH45" s="1484">
        <v>20.399999999999999</v>
      </c>
      <c r="CI45" s="1484">
        <v>20.399999999999999</v>
      </c>
      <c r="CJ45" s="1484">
        <v>20.399999999999999</v>
      </c>
      <c r="CK45" s="1484">
        <v>20.399999999999999</v>
      </c>
      <c r="CL45" s="1484">
        <v>20.399999999999999</v>
      </c>
      <c r="CM45" s="1484">
        <v>20.399999999999999</v>
      </c>
      <c r="CN45" s="1485">
        <v>20.399999999999999</v>
      </c>
    </row>
    <row r="46" spans="2:92" ht="85.5" hidden="1">
      <c r="B46"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6" s="1434" t="s">
        <v>1668</v>
      </c>
      <c r="D46" s="1473" t="s">
        <v>1667</v>
      </c>
      <c r="E46" s="1480" t="s">
        <v>1284</v>
      </c>
      <c r="F46" s="1426" t="str">
        <f>VLOOKUP(TBL5_OptBen[[#This Row],[Option Type (defined list)]],'Option Typs_Grps'!B$2:C$47, 2, FALSE)</f>
        <v>Customer Options</v>
      </c>
      <c r="G46" s="1480" t="s">
        <v>1695</v>
      </c>
      <c r="H46" s="1480" t="s">
        <v>796</v>
      </c>
      <c r="I46" s="1489" t="s">
        <v>355</v>
      </c>
      <c r="J46" s="1253" t="s">
        <v>146</v>
      </c>
      <c r="K46" s="1482">
        <v>2</v>
      </c>
      <c r="L46" s="1483"/>
      <c r="M46" s="1483"/>
      <c r="N46" s="1483"/>
      <c r="O46" s="1483"/>
      <c r="P46" s="1483"/>
      <c r="Q46" s="1483"/>
      <c r="R46" s="1484">
        <v>0.15</v>
      </c>
      <c r="S46" s="1484">
        <v>0.3</v>
      </c>
      <c r="T46" s="1484">
        <v>0.45</v>
      </c>
      <c r="U46" s="1484">
        <v>0.6</v>
      </c>
      <c r="V46" s="1484">
        <v>0.75</v>
      </c>
      <c r="W46" s="1484">
        <v>0.9</v>
      </c>
      <c r="X46" s="1484">
        <v>0.05</v>
      </c>
      <c r="Y46" s="1484">
        <v>0.2</v>
      </c>
      <c r="Z46" s="1484">
        <v>0.35</v>
      </c>
      <c r="AA46" s="1484">
        <v>1.5</v>
      </c>
      <c r="AB46" s="1484">
        <v>1.38</v>
      </c>
      <c r="AC46" s="1484">
        <v>1.26</v>
      </c>
      <c r="AD46" s="1484">
        <v>1.1399999999999999</v>
      </c>
      <c r="AE46" s="1484">
        <v>1.02</v>
      </c>
      <c r="AF46" s="1484">
        <v>0.9</v>
      </c>
      <c r="AG46" s="1484">
        <v>0.72</v>
      </c>
      <c r="AH46" s="1484">
        <v>0.54</v>
      </c>
      <c r="AI46" s="1484">
        <v>0.36</v>
      </c>
      <c r="AJ46" s="1484">
        <v>0.18</v>
      </c>
      <c r="AK46" s="1484">
        <v>0</v>
      </c>
      <c r="AL46" s="1484">
        <v>0</v>
      </c>
      <c r="AM46" s="1484">
        <v>0</v>
      </c>
      <c r="AN46" s="1484">
        <v>0</v>
      </c>
      <c r="AO46" s="1484">
        <v>0</v>
      </c>
      <c r="AP46" s="1484">
        <v>0</v>
      </c>
      <c r="AQ46" s="1484">
        <v>0</v>
      </c>
      <c r="AR46" s="1484">
        <v>0</v>
      </c>
      <c r="AS46" s="1484">
        <v>0</v>
      </c>
      <c r="AT46" s="1484">
        <v>0</v>
      </c>
      <c r="AU46" s="1484">
        <v>0</v>
      </c>
      <c r="AV46" s="1484">
        <v>0</v>
      </c>
      <c r="AW46" s="1484">
        <v>0</v>
      </c>
      <c r="AX46" s="1484">
        <v>0</v>
      </c>
      <c r="AY46" s="1484">
        <v>0</v>
      </c>
      <c r="AZ46" s="1484">
        <v>0</v>
      </c>
      <c r="BA46" s="1484">
        <v>0</v>
      </c>
      <c r="BB46" s="1484">
        <v>0</v>
      </c>
      <c r="BC46" s="1484">
        <v>0</v>
      </c>
      <c r="BD46" s="1484">
        <v>0</v>
      </c>
      <c r="BE46" s="1484">
        <v>0</v>
      </c>
      <c r="BF46" s="1484">
        <v>0</v>
      </c>
      <c r="BG46" s="1484">
        <v>0</v>
      </c>
      <c r="BH46" s="1484">
        <v>0</v>
      </c>
      <c r="BI46" s="1484">
        <v>0</v>
      </c>
      <c r="BJ46" s="1484">
        <v>0</v>
      </c>
      <c r="BK46" s="1484">
        <v>0</v>
      </c>
      <c r="BL46" s="1484">
        <v>0</v>
      </c>
      <c r="BM46" s="1484">
        <v>0</v>
      </c>
      <c r="BN46" s="1484">
        <v>0</v>
      </c>
      <c r="BO46" s="1484">
        <v>0</v>
      </c>
      <c r="BP46" s="1484">
        <v>0</v>
      </c>
      <c r="BQ46" s="1484">
        <v>0</v>
      </c>
      <c r="BR46" s="1484">
        <v>0</v>
      </c>
      <c r="BS46" s="1484">
        <v>0</v>
      </c>
      <c r="BT46" s="1484">
        <v>0</v>
      </c>
      <c r="BU46" s="1484">
        <v>0</v>
      </c>
      <c r="BV46" s="1484">
        <v>0</v>
      </c>
      <c r="BW46" s="1484">
        <v>0</v>
      </c>
      <c r="BX46" s="1484">
        <v>0</v>
      </c>
      <c r="BY46" s="1484">
        <v>0</v>
      </c>
      <c r="BZ46" s="1484">
        <v>0</v>
      </c>
      <c r="CA46" s="1484">
        <v>0</v>
      </c>
      <c r="CB46" s="1484">
        <v>0</v>
      </c>
      <c r="CC46" s="1484">
        <v>0</v>
      </c>
      <c r="CD46" s="1484">
        <v>0</v>
      </c>
      <c r="CE46" s="1484">
        <v>0</v>
      </c>
      <c r="CF46" s="1484">
        <v>0</v>
      </c>
      <c r="CG46" s="1484">
        <v>0</v>
      </c>
      <c r="CH46" s="1484">
        <v>0</v>
      </c>
      <c r="CI46" s="1484">
        <v>0</v>
      </c>
      <c r="CJ46" s="1484">
        <v>0</v>
      </c>
      <c r="CK46" s="1484">
        <v>0</v>
      </c>
      <c r="CL46" s="1484">
        <v>0</v>
      </c>
      <c r="CM46" s="1484">
        <v>0</v>
      </c>
      <c r="CN46" s="1484">
        <v>0</v>
      </c>
    </row>
    <row r="47" spans="2:92" ht="57" hidden="1">
      <c r="B47"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7" s="1437" t="s">
        <v>1670</v>
      </c>
      <c r="D47" s="1474" t="s">
        <v>1669</v>
      </c>
      <c r="E47" s="1480" t="s">
        <v>1284</v>
      </c>
      <c r="F47" s="1426" t="str">
        <f>VLOOKUP(TBL5_OptBen[[#This Row],[Option Type (defined list)]],'Option Typs_Grps'!B$2:C$47, 2, FALSE)</f>
        <v>Customer Options</v>
      </c>
      <c r="G47" s="1480" t="s">
        <v>1695</v>
      </c>
      <c r="H47" s="1480" t="s">
        <v>796</v>
      </c>
      <c r="I47" s="1489" t="s">
        <v>355</v>
      </c>
      <c r="J47" s="1253" t="s">
        <v>146</v>
      </c>
      <c r="K47" s="1482">
        <v>2</v>
      </c>
      <c r="L47" s="1483"/>
      <c r="M47" s="1483"/>
      <c r="N47" s="1483"/>
      <c r="O47" s="1483"/>
      <c r="P47" s="1483"/>
      <c r="Q47" s="1483"/>
      <c r="R47" s="1484">
        <v>0.14199999999999999</v>
      </c>
      <c r="S47" s="1484">
        <v>0.28399999999999997</v>
      </c>
      <c r="T47" s="1484">
        <v>0.42599999999999999</v>
      </c>
      <c r="U47" s="1484">
        <v>0.56799999999999995</v>
      </c>
      <c r="V47" s="1484">
        <v>0.71</v>
      </c>
      <c r="W47" s="1484">
        <v>0.624</v>
      </c>
      <c r="X47" s="1484">
        <v>0.53800000000000003</v>
      </c>
      <c r="Y47" s="1484">
        <v>0.45200000000000001</v>
      </c>
      <c r="Z47" s="1484">
        <v>0.36599999999999999</v>
      </c>
      <c r="AA47" s="1560">
        <v>0.28000000000000003</v>
      </c>
      <c r="AB47" s="1560">
        <v>0.22400000000000003</v>
      </c>
      <c r="AC47" s="1560">
        <v>0.16800000000000004</v>
      </c>
      <c r="AD47" s="1560">
        <v>0.11200000000000002</v>
      </c>
      <c r="AE47" s="1560">
        <v>5.6000000000000022E-2</v>
      </c>
      <c r="AF47" s="1560">
        <v>0</v>
      </c>
      <c r="AG47" s="1484">
        <v>0</v>
      </c>
      <c r="AH47" s="1484">
        <v>0</v>
      </c>
      <c r="AI47" s="1484">
        <v>0</v>
      </c>
      <c r="AJ47" s="1484">
        <v>0</v>
      </c>
      <c r="AK47" s="1484">
        <v>0</v>
      </c>
      <c r="AL47" s="1484">
        <v>0</v>
      </c>
      <c r="AM47" s="1484">
        <v>0</v>
      </c>
      <c r="AN47" s="1484">
        <v>0</v>
      </c>
      <c r="AO47" s="1484">
        <v>0</v>
      </c>
      <c r="AP47" s="1484">
        <v>0</v>
      </c>
      <c r="AQ47" s="1484">
        <v>0</v>
      </c>
      <c r="AR47" s="1484">
        <v>0</v>
      </c>
      <c r="AS47" s="1484">
        <v>0</v>
      </c>
      <c r="AT47" s="1484">
        <v>0</v>
      </c>
      <c r="AU47" s="1484">
        <v>0</v>
      </c>
      <c r="AV47" s="1484">
        <v>0</v>
      </c>
      <c r="AW47" s="1484">
        <v>0</v>
      </c>
      <c r="AX47" s="1484">
        <v>0</v>
      </c>
      <c r="AY47" s="1484">
        <v>0</v>
      </c>
      <c r="AZ47" s="1484">
        <v>0</v>
      </c>
      <c r="BA47" s="1484">
        <v>0</v>
      </c>
      <c r="BB47" s="1484">
        <v>0</v>
      </c>
      <c r="BC47" s="1484">
        <v>0</v>
      </c>
      <c r="BD47" s="1484">
        <v>0</v>
      </c>
      <c r="BE47" s="1484">
        <v>0</v>
      </c>
      <c r="BF47" s="1484">
        <v>0</v>
      </c>
      <c r="BG47" s="1484">
        <v>0</v>
      </c>
      <c r="BH47" s="1484">
        <v>0</v>
      </c>
      <c r="BI47" s="1484">
        <v>0</v>
      </c>
      <c r="BJ47" s="1484">
        <v>0</v>
      </c>
      <c r="BK47" s="1484">
        <v>0</v>
      </c>
      <c r="BL47" s="1484">
        <v>0</v>
      </c>
      <c r="BM47" s="1484">
        <v>0</v>
      </c>
      <c r="BN47" s="1484">
        <v>0</v>
      </c>
      <c r="BO47" s="1484">
        <v>0</v>
      </c>
      <c r="BP47" s="1484">
        <v>0</v>
      </c>
      <c r="BQ47" s="1484">
        <v>0</v>
      </c>
      <c r="BR47" s="1484">
        <v>0</v>
      </c>
      <c r="BS47" s="1484">
        <v>0</v>
      </c>
      <c r="BT47" s="1484">
        <v>0</v>
      </c>
      <c r="BU47" s="1484">
        <v>0</v>
      </c>
      <c r="BV47" s="1484">
        <v>0</v>
      </c>
      <c r="BW47" s="1484">
        <v>0</v>
      </c>
      <c r="BX47" s="1484">
        <v>0</v>
      </c>
      <c r="BY47" s="1484">
        <v>0</v>
      </c>
      <c r="BZ47" s="1484">
        <v>0</v>
      </c>
      <c r="CA47" s="1484">
        <v>0</v>
      </c>
      <c r="CB47" s="1484">
        <v>0</v>
      </c>
      <c r="CC47" s="1484">
        <v>0</v>
      </c>
      <c r="CD47" s="1484">
        <v>0</v>
      </c>
      <c r="CE47" s="1484">
        <v>0</v>
      </c>
      <c r="CF47" s="1484">
        <v>0</v>
      </c>
      <c r="CG47" s="1484">
        <v>0</v>
      </c>
      <c r="CH47" s="1484">
        <v>0</v>
      </c>
      <c r="CI47" s="1484">
        <v>0</v>
      </c>
      <c r="CJ47" s="1484">
        <v>0</v>
      </c>
      <c r="CK47" s="1484">
        <v>0</v>
      </c>
      <c r="CL47" s="1484">
        <v>0</v>
      </c>
      <c r="CM47" s="1484">
        <v>0</v>
      </c>
      <c r="CN47" s="1484">
        <v>0</v>
      </c>
    </row>
    <row r="48" spans="2:92" ht="15" hidden="1">
      <c r="B48"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8" s="1434" t="s">
        <v>1672</v>
      </c>
      <c r="D48" s="1473" t="s">
        <v>1671</v>
      </c>
      <c r="E48" s="1480" t="s">
        <v>780</v>
      </c>
      <c r="F48" s="1426" t="str">
        <f>VLOOKUP(TBL5_OptBen[[#This Row],[Option Type (defined list)]],'Option Typs_Grps'!B$2:C$47, 2, FALSE)</f>
        <v>Customer Options</v>
      </c>
      <c r="G48" s="1480" t="s">
        <v>1695</v>
      </c>
      <c r="H48" s="1480" t="s">
        <v>796</v>
      </c>
      <c r="I48" s="1489" t="s">
        <v>355</v>
      </c>
      <c r="J48" s="1253" t="s">
        <v>146</v>
      </c>
      <c r="K48" s="1482">
        <v>2</v>
      </c>
      <c r="L48" s="1483"/>
      <c r="M48" s="1483"/>
      <c r="N48" s="1483"/>
      <c r="O48" s="1483"/>
      <c r="P48" s="1483"/>
      <c r="Q48" s="1483"/>
      <c r="R48" s="1484">
        <v>0</v>
      </c>
      <c r="S48" s="1484">
        <v>0</v>
      </c>
      <c r="T48" s="1484">
        <v>0</v>
      </c>
      <c r="U48" s="1484">
        <v>0</v>
      </c>
      <c r="V48" s="1484">
        <v>0</v>
      </c>
      <c r="W48" s="1484">
        <v>0</v>
      </c>
      <c r="X48" s="1484">
        <v>0</v>
      </c>
      <c r="Y48" s="1484">
        <v>0</v>
      </c>
      <c r="Z48" s="1484">
        <v>0</v>
      </c>
      <c r="AA48" s="1560">
        <v>0</v>
      </c>
      <c r="AB48" s="1560">
        <v>0.26400000000000001</v>
      </c>
      <c r="AC48" s="1560">
        <v>0.52800000000000002</v>
      </c>
      <c r="AD48" s="1560">
        <v>0.79200000000000004</v>
      </c>
      <c r="AE48" s="1560">
        <v>1.056</v>
      </c>
      <c r="AF48" s="1560">
        <v>1.32</v>
      </c>
      <c r="AG48" s="1484">
        <v>1.32</v>
      </c>
      <c r="AH48" s="1484">
        <v>1.32</v>
      </c>
      <c r="AI48" s="1484">
        <v>1.32</v>
      </c>
      <c r="AJ48" s="1484">
        <v>1.32</v>
      </c>
      <c r="AK48" s="1484">
        <v>1.32</v>
      </c>
      <c r="AL48" s="1484">
        <v>1.32</v>
      </c>
      <c r="AM48" s="1484">
        <v>1.32</v>
      </c>
      <c r="AN48" s="1484">
        <v>1.32</v>
      </c>
      <c r="AO48" s="1484">
        <v>1.32</v>
      </c>
      <c r="AP48" s="1484">
        <v>1.32</v>
      </c>
      <c r="AQ48" s="1484">
        <v>1.32</v>
      </c>
      <c r="AR48" s="1484">
        <v>1.32</v>
      </c>
      <c r="AS48" s="1484">
        <v>1.32</v>
      </c>
      <c r="AT48" s="1484">
        <v>1.32</v>
      </c>
      <c r="AU48" s="1484">
        <v>1.32</v>
      </c>
      <c r="AV48" s="1484">
        <v>1.32</v>
      </c>
      <c r="AW48" s="1484">
        <v>1.32</v>
      </c>
      <c r="AX48" s="1484">
        <v>1.32</v>
      </c>
      <c r="AY48" s="1484">
        <v>1.32</v>
      </c>
      <c r="AZ48" s="1484">
        <v>1.32</v>
      </c>
      <c r="BA48" s="1484">
        <v>1.32</v>
      </c>
      <c r="BB48" s="1484">
        <v>1.32</v>
      </c>
      <c r="BC48" s="1484">
        <v>1.32</v>
      </c>
      <c r="BD48" s="1484">
        <v>1.32</v>
      </c>
      <c r="BE48" s="1484">
        <v>1.32</v>
      </c>
      <c r="BF48" s="1484">
        <v>1.32</v>
      </c>
      <c r="BG48" s="1484">
        <v>1.32</v>
      </c>
      <c r="BH48" s="1484">
        <v>1.32</v>
      </c>
      <c r="BI48" s="1484">
        <v>1.32</v>
      </c>
      <c r="BJ48" s="1484">
        <v>1.32</v>
      </c>
      <c r="BK48" s="1484">
        <v>1.32</v>
      </c>
      <c r="BL48" s="1484">
        <v>1.32</v>
      </c>
      <c r="BM48" s="1484">
        <v>1.32</v>
      </c>
      <c r="BN48" s="1484">
        <v>1.32</v>
      </c>
      <c r="BO48" s="1484">
        <v>1.32</v>
      </c>
      <c r="BP48" s="1484">
        <v>1.32</v>
      </c>
      <c r="BQ48" s="1484">
        <v>1.32</v>
      </c>
      <c r="BR48" s="1484">
        <v>1.32</v>
      </c>
      <c r="BS48" s="1484">
        <v>1.32</v>
      </c>
      <c r="BT48" s="1484">
        <v>1.32</v>
      </c>
      <c r="BU48" s="1484">
        <v>1.32</v>
      </c>
      <c r="BV48" s="1484">
        <v>1.32</v>
      </c>
      <c r="BW48" s="1484">
        <v>1.32</v>
      </c>
      <c r="BX48" s="1484">
        <v>1.32</v>
      </c>
      <c r="BY48" s="1484">
        <v>1.32</v>
      </c>
      <c r="BZ48" s="1484">
        <v>1.32</v>
      </c>
      <c r="CA48" s="1484">
        <v>1.32</v>
      </c>
      <c r="CB48" s="1484">
        <v>1.32</v>
      </c>
      <c r="CC48" s="1484">
        <v>1.32</v>
      </c>
      <c r="CD48" s="1484">
        <v>1.32</v>
      </c>
      <c r="CE48" s="1484">
        <v>1.32</v>
      </c>
      <c r="CF48" s="1484">
        <v>1.32</v>
      </c>
      <c r="CG48" s="1484">
        <v>1.32</v>
      </c>
      <c r="CH48" s="1484">
        <v>1.32</v>
      </c>
      <c r="CI48" s="1484">
        <v>1.32</v>
      </c>
      <c r="CJ48" s="1484">
        <v>1.32</v>
      </c>
      <c r="CK48" s="1484">
        <v>1.32</v>
      </c>
      <c r="CL48" s="1484">
        <v>1.32</v>
      </c>
      <c r="CM48" s="1484">
        <v>1.32</v>
      </c>
      <c r="CN48" s="1484">
        <v>1.32</v>
      </c>
    </row>
    <row r="49" spans="2:92" ht="99.75" hidden="1">
      <c r="B49"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49" s="1434" t="s">
        <v>1646</v>
      </c>
      <c r="D49" s="1473" t="s">
        <v>1645</v>
      </c>
      <c r="E49" s="1480" t="s">
        <v>1296</v>
      </c>
      <c r="F49" s="1248" t="str">
        <f>VLOOKUP(TBL5_OptBen[[#This Row],[Option Type (defined list)]],'Option Typs_Grps'!B$2:C$47, 2, FALSE)</f>
        <v>Customer Options</v>
      </c>
      <c r="G49" s="1252" t="s">
        <v>1695</v>
      </c>
      <c r="H49" s="1252" t="s">
        <v>797</v>
      </c>
      <c r="I49" s="1489" t="s">
        <v>355</v>
      </c>
      <c r="J49" s="1253" t="s">
        <v>146</v>
      </c>
      <c r="K49" s="1482">
        <v>2</v>
      </c>
      <c r="L49" s="1483"/>
      <c r="M49" s="1483"/>
      <c r="N49" s="1483"/>
      <c r="O49" s="1483"/>
      <c r="P49" s="1483"/>
      <c r="Q49" s="1483"/>
      <c r="R49" s="1484">
        <v>0.67</v>
      </c>
      <c r="S49" s="1484">
        <v>1.35</v>
      </c>
      <c r="T49" s="1484">
        <v>2.02</v>
      </c>
      <c r="U49" s="1484">
        <v>2.7</v>
      </c>
      <c r="V49" s="1484">
        <v>3.37</v>
      </c>
      <c r="W49" s="1484">
        <v>3.77</v>
      </c>
      <c r="X49" s="1484">
        <v>4.18</v>
      </c>
      <c r="Y49" s="1484">
        <v>4.58</v>
      </c>
      <c r="Z49" s="1484">
        <v>4.99</v>
      </c>
      <c r="AA49" s="1484">
        <v>5.39</v>
      </c>
      <c r="AB49" s="1484">
        <v>6.11</v>
      </c>
      <c r="AC49" s="1484">
        <v>6.83</v>
      </c>
      <c r="AD49" s="1484">
        <v>7.54</v>
      </c>
      <c r="AE49" s="1484">
        <v>8.26</v>
      </c>
      <c r="AF49" s="1484">
        <v>8.98</v>
      </c>
      <c r="AG49" s="1484">
        <v>8.98</v>
      </c>
      <c r="AH49" s="1484">
        <v>8.98</v>
      </c>
      <c r="AI49" s="1484">
        <v>8.98</v>
      </c>
      <c r="AJ49" s="1484">
        <v>8.98</v>
      </c>
      <c r="AK49" s="1484">
        <v>8.98</v>
      </c>
      <c r="AL49" s="1484">
        <v>8.98</v>
      </c>
      <c r="AM49" s="1484">
        <v>8.98</v>
      </c>
      <c r="AN49" s="1484">
        <v>8.98</v>
      </c>
      <c r="AO49" s="1484">
        <v>8.98</v>
      </c>
      <c r="AP49" s="1484">
        <v>8.98</v>
      </c>
      <c r="AQ49" s="1484">
        <v>8.98</v>
      </c>
      <c r="AR49" s="1484">
        <v>8.98</v>
      </c>
      <c r="AS49" s="1484">
        <v>8.98</v>
      </c>
      <c r="AT49" s="1484">
        <v>8.98</v>
      </c>
      <c r="AU49" s="1484">
        <v>8.98</v>
      </c>
      <c r="AV49" s="1484">
        <v>8.98</v>
      </c>
      <c r="AW49" s="1484">
        <v>8.98</v>
      </c>
      <c r="AX49" s="1484">
        <v>8.98</v>
      </c>
      <c r="AY49" s="1484">
        <v>8.98</v>
      </c>
      <c r="AZ49" s="1484">
        <v>8.98</v>
      </c>
      <c r="BA49" s="1484">
        <v>8.98</v>
      </c>
      <c r="BB49" s="1484">
        <v>8.98</v>
      </c>
      <c r="BC49" s="1484">
        <v>8.98</v>
      </c>
      <c r="BD49" s="1484">
        <v>8.98</v>
      </c>
      <c r="BE49" s="1484">
        <v>8.98</v>
      </c>
      <c r="BF49" s="1484">
        <v>8.98</v>
      </c>
      <c r="BG49" s="1484">
        <v>8.98</v>
      </c>
      <c r="BH49" s="1484">
        <v>8.98</v>
      </c>
      <c r="BI49" s="1484">
        <v>8.98</v>
      </c>
      <c r="BJ49" s="1484">
        <v>8.98</v>
      </c>
      <c r="BK49" s="1484">
        <v>8.98</v>
      </c>
      <c r="BL49" s="1484">
        <v>8.98</v>
      </c>
      <c r="BM49" s="1484">
        <v>8.98</v>
      </c>
      <c r="BN49" s="1484">
        <v>8.98</v>
      </c>
      <c r="BO49" s="1484">
        <v>8.98</v>
      </c>
      <c r="BP49" s="1484">
        <v>8.98</v>
      </c>
      <c r="BQ49" s="1484">
        <v>8.98</v>
      </c>
      <c r="BR49" s="1484">
        <v>8.98</v>
      </c>
      <c r="BS49" s="1484">
        <v>8.98</v>
      </c>
      <c r="BT49" s="1484">
        <v>8.98</v>
      </c>
      <c r="BU49" s="1484">
        <v>8.98</v>
      </c>
      <c r="BV49" s="1484">
        <v>8.98</v>
      </c>
      <c r="BW49" s="1484">
        <v>8.98</v>
      </c>
      <c r="BX49" s="1484">
        <v>8.98</v>
      </c>
      <c r="BY49" s="1484">
        <v>8.98</v>
      </c>
      <c r="BZ49" s="1484">
        <v>8.98</v>
      </c>
      <c r="CA49" s="1484">
        <v>8.98</v>
      </c>
      <c r="CB49" s="1484">
        <v>8.98</v>
      </c>
      <c r="CC49" s="1484">
        <v>8.98</v>
      </c>
      <c r="CD49" s="1484">
        <v>8.98</v>
      </c>
      <c r="CE49" s="1484">
        <v>8.98</v>
      </c>
      <c r="CF49" s="1484">
        <v>8.98</v>
      </c>
      <c r="CG49" s="1484">
        <v>8.98</v>
      </c>
      <c r="CH49" s="1484">
        <v>8.98</v>
      </c>
      <c r="CI49" s="1484">
        <v>8.98</v>
      </c>
      <c r="CJ49" s="1484">
        <v>8.98</v>
      </c>
      <c r="CK49" s="1484">
        <v>8.98</v>
      </c>
      <c r="CL49" s="1484">
        <v>8.98</v>
      </c>
      <c r="CM49" s="1484">
        <v>8.98</v>
      </c>
      <c r="CN49" s="1484">
        <v>8.98</v>
      </c>
    </row>
    <row r="50" spans="2:92" ht="99.75" hidden="1">
      <c r="B50"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50" s="1435" t="s">
        <v>1648</v>
      </c>
      <c r="D50" s="1473" t="s">
        <v>1647</v>
      </c>
      <c r="E50" s="1480" t="s">
        <v>1296</v>
      </c>
      <c r="F50" s="1248" t="str">
        <f>VLOOKUP(TBL5_OptBen[[#This Row],[Option Type (defined list)]],'Option Typs_Grps'!B$2:C$47, 2, FALSE)</f>
        <v>Customer Options</v>
      </c>
      <c r="G50" s="1252" t="s">
        <v>1695</v>
      </c>
      <c r="H50" s="1252" t="s">
        <v>797</v>
      </c>
      <c r="I50" s="1489" t="s">
        <v>355</v>
      </c>
      <c r="J50" s="1253" t="s">
        <v>146</v>
      </c>
      <c r="K50" s="1482">
        <v>2</v>
      </c>
      <c r="L50" s="1483"/>
      <c r="M50" s="1483"/>
      <c r="N50" s="1483"/>
      <c r="O50" s="1483"/>
      <c r="P50" s="1483"/>
      <c r="Q50" s="1483"/>
      <c r="R50" s="1507">
        <v>1.3460000000000001</v>
      </c>
      <c r="S50" s="1507">
        <v>2.6920000000000002</v>
      </c>
      <c r="T50" s="1507">
        <v>4.0380000000000003</v>
      </c>
      <c r="U50" s="1507">
        <v>5.3840000000000003</v>
      </c>
      <c r="V50" s="1507">
        <v>6.73</v>
      </c>
      <c r="W50" s="1560">
        <v>7.8740000000000006</v>
      </c>
      <c r="X50" s="1560">
        <v>9.0180000000000007</v>
      </c>
      <c r="Y50" s="1560">
        <v>10.161999999999999</v>
      </c>
      <c r="Z50" s="1560">
        <v>11.306000000000001</v>
      </c>
      <c r="AA50" s="1560">
        <v>12.45</v>
      </c>
      <c r="AB50" s="1484">
        <v>12.45</v>
      </c>
      <c r="AC50" s="1484">
        <v>12.45</v>
      </c>
      <c r="AD50" s="1484">
        <v>12.45</v>
      </c>
      <c r="AE50" s="1484">
        <v>12.45</v>
      </c>
      <c r="AF50" s="1484">
        <v>12.45</v>
      </c>
      <c r="AG50" s="1484">
        <v>12.45</v>
      </c>
      <c r="AH50" s="1484">
        <v>12.45</v>
      </c>
      <c r="AI50" s="1484">
        <v>12.45</v>
      </c>
      <c r="AJ50" s="1484">
        <v>12.45</v>
      </c>
      <c r="AK50" s="1484">
        <v>12.45</v>
      </c>
      <c r="AL50" s="1484">
        <v>12.45</v>
      </c>
      <c r="AM50" s="1484">
        <v>12.45</v>
      </c>
      <c r="AN50" s="1484">
        <v>12.45</v>
      </c>
      <c r="AO50" s="1484">
        <v>12.45</v>
      </c>
      <c r="AP50" s="1484">
        <v>12.45</v>
      </c>
      <c r="AQ50" s="1484">
        <v>12.45</v>
      </c>
      <c r="AR50" s="1484">
        <v>12.45</v>
      </c>
      <c r="AS50" s="1484">
        <v>12.45</v>
      </c>
      <c r="AT50" s="1484">
        <v>12.45</v>
      </c>
      <c r="AU50" s="1484">
        <v>12.45</v>
      </c>
      <c r="AV50" s="1484">
        <v>12.45</v>
      </c>
      <c r="AW50" s="1484">
        <v>12.45</v>
      </c>
      <c r="AX50" s="1484">
        <v>12.45</v>
      </c>
      <c r="AY50" s="1484">
        <v>12.45</v>
      </c>
      <c r="AZ50" s="1484">
        <v>12.45</v>
      </c>
      <c r="BA50" s="1484">
        <v>12.45</v>
      </c>
      <c r="BB50" s="1484">
        <v>12.45</v>
      </c>
      <c r="BC50" s="1484">
        <v>12.45</v>
      </c>
      <c r="BD50" s="1484">
        <v>12.45</v>
      </c>
      <c r="BE50" s="1484">
        <v>12.45</v>
      </c>
      <c r="BF50" s="1484">
        <v>12.45</v>
      </c>
      <c r="BG50" s="1484">
        <v>12.45</v>
      </c>
      <c r="BH50" s="1484">
        <v>12.45</v>
      </c>
      <c r="BI50" s="1484">
        <v>12.45</v>
      </c>
      <c r="BJ50" s="1484">
        <v>12.45</v>
      </c>
      <c r="BK50" s="1484">
        <v>12.45</v>
      </c>
      <c r="BL50" s="1484">
        <v>12.45</v>
      </c>
      <c r="BM50" s="1484">
        <v>12.45</v>
      </c>
      <c r="BN50" s="1484">
        <v>12.45</v>
      </c>
      <c r="BO50" s="1484">
        <v>12.45</v>
      </c>
      <c r="BP50" s="1484">
        <v>12.45</v>
      </c>
      <c r="BQ50" s="1484">
        <v>12.45</v>
      </c>
      <c r="BR50" s="1484">
        <v>12.45</v>
      </c>
      <c r="BS50" s="1484">
        <v>12.45</v>
      </c>
      <c r="BT50" s="1484">
        <v>12.45</v>
      </c>
      <c r="BU50" s="1484">
        <v>12.45</v>
      </c>
      <c r="BV50" s="1484">
        <v>12.45</v>
      </c>
      <c r="BW50" s="1484">
        <v>12.45</v>
      </c>
      <c r="BX50" s="1484">
        <v>12.45</v>
      </c>
      <c r="BY50" s="1484">
        <v>12.45</v>
      </c>
      <c r="BZ50" s="1484">
        <v>12.45</v>
      </c>
      <c r="CA50" s="1484">
        <v>12.45</v>
      </c>
      <c r="CB50" s="1484">
        <v>12.45</v>
      </c>
      <c r="CC50" s="1484">
        <v>12.45</v>
      </c>
      <c r="CD50" s="1484">
        <v>12.45</v>
      </c>
      <c r="CE50" s="1484">
        <v>12.45</v>
      </c>
      <c r="CF50" s="1484">
        <v>12.45</v>
      </c>
      <c r="CG50" s="1484">
        <v>12.45</v>
      </c>
      <c r="CH50" s="1484">
        <v>12.45</v>
      </c>
      <c r="CI50" s="1484">
        <v>12.45</v>
      </c>
      <c r="CJ50" s="1484">
        <v>12.45</v>
      </c>
      <c r="CK50" s="1484">
        <v>12.45</v>
      </c>
      <c r="CL50" s="1484">
        <v>12.45</v>
      </c>
      <c r="CM50" s="1484">
        <v>12.45</v>
      </c>
      <c r="CN50" s="1484">
        <v>12.45</v>
      </c>
    </row>
    <row r="51" spans="2:92" ht="42.75" hidden="1">
      <c r="B51"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51" s="1496" t="s">
        <v>1846</v>
      </c>
      <c r="D51" s="1496" t="s">
        <v>1847</v>
      </c>
      <c r="E51" s="1502" t="s">
        <v>781</v>
      </c>
      <c r="F51" s="1497" t="str">
        <f>VLOOKUP(TBL5_OptBen[[#This Row],[Option Type (defined list)]],'Option Typs_Grps'!B$2:C$47, 2, FALSE)</f>
        <v>Customer Options</v>
      </c>
      <c r="G51" s="1502" t="s">
        <v>1695</v>
      </c>
      <c r="H51" s="1502" t="s">
        <v>797</v>
      </c>
      <c r="I51" s="1489" t="s">
        <v>355</v>
      </c>
      <c r="J51" s="1253" t="s">
        <v>146</v>
      </c>
      <c r="K51" s="1482">
        <v>3</v>
      </c>
      <c r="L51" s="1500"/>
      <c r="M51" s="1500"/>
      <c r="N51" s="1500"/>
      <c r="O51" s="1500"/>
      <c r="P51" s="1500"/>
      <c r="Q51" s="1500"/>
      <c r="R51" s="1501">
        <v>0.15</v>
      </c>
      <c r="S51" s="1501">
        <v>0.3</v>
      </c>
      <c r="T51" s="1501">
        <v>0.45</v>
      </c>
      <c r="U51" s="1501">
        <v>0.6</v>
      </c>
      <c r="V51" s="1501">
        <v>0.75</v>
      </c>
      <c r="W51" s="1501">
        <v>0.9</v>
      </c>
      <c r="X51" s="1501">
        <v>1.05</v>
      </c>
      <c r="Y51" s="1501">
        <v>1.2</v>
      </c>
      <c r="Z51" s="1501">
        <v>1.35</v>
      </c>
      <c r="AA51" s="1501">
        <v>1.5</v>
      </c>
      <c r="AB51" s="1501">
        <v>1.5</v>
      </c>
      <c r="AC51" s="1501">
        <v>1.5</v>
      </c>
      <c r="AD51" s="1501">
        <v>1.5</v>
      </c>
      <c r="AE51" s="1501">
        <v>1.5</v>
      </c>
      <c r="AF51" s="1501">
        <v>1.5</v>
      </c>
      <c r="AG51" s="1501">
        <v>1.5</v>
      </c>
      <c r="AH51" s="1501">
        <v>1.5</v>
      </c>
      <c r="AI51" s="1501">
        <v>1.5</v>
      </c>
      <c r="AJ51" s="1501">
        <v>1.5</v>
      </c>
      <c r="AK51" s="1501">
        <v>1.5</v>
      </c>
      <c r="AL51" s="1501">
        <v>1.5</v>
      </c>
      <c r="AM51" s="1501">
        <v>1.5</v>
      </c>
      <c r="AN51" s="1501">
        <v>1.5</v>
      </c>
      <c r="AO51" s="1501">
        <v>1.5</v>
      </c>
      <c r="AP51" s="1501">
        <v>1.5</v>
      </c>
      <c r="AQ51" s="1501">
        <v>1.5</v>
      </c>
      <c r="AR51" s="1501">
        <v>1.5</v>
      </c>
      <c r="AS51" s="1501">
        <v>1.5</v>
      </c>
      <c r="AT51" s="1501">
        <v>1.5</v>
      </c>
      <c r="AU51" s="1501">
        <v>1.5</v>
      </c>
      <c r="AV51" s="1501">
        <v>1.5</v>
      </c>
      <c r="AW51" s="1501">
        <v>1.5</v>
      </c>
      <c r="AX51" s="1501">
        <v>1.5</v>
      </c>
      <c r="AY51" s="1501">
        <v>1.5</v>
      </c>
      <c r="AZ51" s="1501">
        <v>1.5</v>
      </c>
      <c r="BA51" s="1501">
        <v>1.5</v>
      </c>
      <c r="BB51" s="1501">
        <v>1.5</v>
      </c>
      <c r="BC51" s="1501">
        <v>1.5</v>
      </c>
      <c r="BD51" s="1501">
        <v>1.5</v>
      </c>
      <c r="BE51" s="1501">
        <v>1.5</v>
      </c>
      <c r="BF51" s="1501">
        <v>1.5</v>
      </c>
      <c r="BG51" s="1501">
        <v>1.5</v>
      </c>
      <c r="BH51" s="1501">
        <v>1.5</v>
      </c>
      <c r="BI51" s="1501">
        <v>1.5</v>
      </c>
      <c r="BJ51" s="1501">
        <v>1.5</v>
      </c>
      <c r="BK51" s="1501">
        <v>1.5</v>
      </c>
      <c r="BL51" s="1501">
        <v>1.5</v>
      </c>
      <c r="BM51" s="1501">
        <v>1.5</v>
      </c>
      <c r="BN51" s="1501">
        <v>1.5</v>
      </c>
      <c r="BO51" s="1501">
        <v>1.5</v>
      </c>
      <c r="BP51" s="1501">
        <v>1.5</v>
      </c>
      <c r="BQ51" s="1501">
        <v>1.5</v>
      </c>
      <c r="BR51" s="1501">
        <v>1.5</v>
      </c>
      <c r="BS51" s="1501">
        <v>1.5</v>
      </c>
      <c r="BT51" s="1501">
        <v>1.5</v>
      </c>
      <c r="BU51" s="1501">
        <v>1.5</v>
      </c>
      <c r="BV51" s="1501">
        <v>1.5</v>
      </c>
      <c r="BW51" s="1501">
        <v>1.5</v>
      </c>
      <c r="BX51" s="1501">
        <v>1.5</v>
      </c>
      <c r="BY51" s="1501">
        <v>1.5</v>
      </c>
      <c r="BZ51" s="1501">
        <v>1.5</v>
      </c>
      <c r="CA51" s="1501">
        <v>1.5</v>
      </c>
      <c r="CB51" s="1501">
        <v>1.5</v>
      </c>
      <c r="CC51" s="1501">
        <v>1.5</v>
      </c>
      <c r="CD51" s="1501">
        <v>1.5</v>
      </c>
      <c r="CE51" s="1501">
        <v>1.5</v>
      </c>
      <c r="CF51" s="1501">
        <v>1.5</v>
      </c>
      <c r="CG51" s="1501">
        <v>1.5</v>
      </c>
      <c r="CH51" s="1501">
        <v>1.5</v>
      </c>
      <c r="CI51" s="1501">
        <v>1.5</v>
      </c>
      <c r="CJ51" s="1501">
        <v>1.5</v>
      </c>
      <c r="CK51" s="1501">
        <v>1.5</v>
      </c>
      <c r="CL51" s="1501">
        <v>1.5</v>
      </c>
      <c r="CM51" s="1501">
        <v>1.5</v>
      </c>
      <c r="CN51" s="1501">
        <v>1.5</v>
      </c>
    </row>
    <row r="52" spans="2:92" ht="42.75">
      <c r="B52"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52dP</v>
      </c>
      <c r="C52" s="1496" t="s">
        <v>1846</v>
      </c>
      <c r="D52" s="1496" t="s">
        <v>1847</v>
      </c>
      <c r="E52" s="1502" t="s">
        <v>781</v>
      </c>
      <c r="F52" s="1497" t="str">
        <f>VLOOKUP(TBL5_OptBen[[#This Row],[Option Type (defined list)]],'Option Typs_Grps'!B$2:C$47, 2, FALSE)</f>
        <v>Customer Options</v>
      </c>
      <c r="G52" s="1502" t="s">
        <v>1695</v>
      </c>
      <c r="H52" s="1502" t="s">
        <v>765</v>
      </c>
      <c r="I52" s="1489" t="s">
        <v>355</v>
      </c>
      <c r="J52" s="1253" t="s">
        <v>146</v>
      </c>
      <c r="K52" s="1482">
        <v>4</v>
      </c>
      <c r="L52" s="1500"/>
      <c r="M52" s="1500"/>
      <c r="N52" s="1500"/>
      <c r="O52" s="1500"/>
      <c r="P52" s="1500"/>
      <c r="Q52" s="1500"/>
      <c r="R52" s="1501">
        <v>0.15</v>
      </c>
      <c r="S52" s="1501">
        <v>0.3</v>
      </c>
      <c r="T52" s="1501">
        <v>0.45</v>
      </c>
      <c r="U52" s="1501">
        <v>0.6</v>
      </c>
      <c r="V52" s="1501">
        <v>0.75</v>
      </c>
      <c r="W52" s="1501">
        <v>0.9</v>
      </c>
      <c r="X52" s="1501">
        <v>1.05</v>
      </c>
      <c r="Y52" s="1501">
        <v>1.2</v>
      </c>
      <c r="Z52" s="1501">
        <v>1.35</v>
      </c>
      <c r="AA52" s="1501">
        <v>1.5</v>
      </c>
      <c r="AB52" s="1501">
        <v>1.5</v>
      </c>
      <c r="AC52" s="1501">
        <v>1.5</v>
      </c>
      <c r="AD52" s="1501">
        <v>1.5</v>
      </c>
      <c r="AE52" s="1501">
        <v>1.5</v>
      </c>
      <c r="AF52" s="1501">
        <v>1.5</v>
      </c>
      <c r="AG52" s="1501">
        <v>1.5</v>
      </c>
      <c r="AH52" s="1501">
        <v>1.5</v>
      </c>
      <c r="AI52" s="1501">
        <v>1.5</v>
      </c>
      <c r="AJ52" s="1501">
        <v>1.5</v>
      </c>
      <c r="AK52" s="1501">
        <v>1.5</v>
      </c>
      <c r="AL52" s="1501">
        <v>1.5</v>
      </c>
      <c r="AM52" s="1501">
        <v>1.5</v>
      </c>
      <c r="AN52" s="1501">
        <v>1.5</v>
      </c>
      <c r="AO52" s="1501">
        <v>1.5</v>
      </c>
      <c r="AP52" s="1501">
        <v>1.5</v>
      </c>
      <c r="AQ52" s="1501">
        <v>1.5</v>
      </c>
      <c r="AR52" s="1501">
        <v>1.5</v>
      </c>
      <c r="AS52" s="1501">
        <v>1.5</v>
      </c>
      <c r="AT52" s="1501">
        <v>1.5</v>
      </c>
      <c r="AU52" s="1501">
        <v>1.5</v>
      </c>
      <c r="AV52" s="1501">
        <v>1.5</v>
      </c>
      <c r="AW52" s="1501">
        <v>1.5</v>
      </c>
      <c r="AX52" s="1501">
        <v>1.5</v>
      </c>
      <c r="AY52" s="1501">
        <v>1.5</v>
      </c>
      <c r="AZ52" s="1501">
        <v>1.5</v>
      </c>
      <c r="BA52" s="1501">
        <v>1.5</v>
      </c>
      <c r="BB52" s="1501">
        <v>1.5</v>
      </c>
      <c r="BC52" s="1501">
        <v>1.5</v>
      </c>
      <c r="BD52" s="1501">
        <v>1.5</v>
      </c>
      <c r="BE52" s="1501">
        <v>1.5</v>
      </c>
      <c r="BF52" s="1501">
        <v>1.5</v>
      </c>
      <c r="BG52" s="1501">
        <v>1.5</v>
      </c>
      <c r="BH52" s="1501">
        <v>1.5</v>
      </c>
      <c r="BI52" s="1501">
        <v>1.5</v>
      </c>
      <c r="BJ52" s="1501">
        <v>1.5</v>
      </c>
      <c r="BK52" s="1501">
        <v>1.5</v>
      </c>
      <c r="BL52" s="1501">
        <v>1.5</v>
      </c>
      <c r="BM52" s="1501">
        <v>1.5</v>
      </c>
      <c r="BN52" s="1501">
        <v>1.5</v>
      </c>
      <c r="BO52" s="1501">
        <v>1.5</v>
      </c>
      <c r="BP52" s="1501">
        <v>1.5</v>
      </c>
      <c r="BQ52" s="1501">
        <v>1.5</v>
      </c>
      <c r="BR52" s="1501">
        <v>1.5</v>
      </c>
      <c r="BS52" s="1501">
        <v>1.5</v>
      </c>
      <c r="BT52" s="1501">
        <v>1.5</v>
      </c>
      <c r="BU52" s="1501">
        <v>1.5</v>
      </c>
      <c r="BV52" s="1501">
        <v>1.5</v>
      </c>
      <c r="BW52" s="1501">
        <v>1.5</v>
      </c>
      <c r="BX52" s="1501">
        <v>1.5</v>
      </c>
      <c r="BY52" s="1501">
        <v>1.5</v>
      </c>
      <c r="BZ52" s="1501">
        <v>1.5</v>
      </c>
      <c r="CA52" s="1501">
        <v>1.5</v>
      </c>
      <c r="CB52" s="1501">
        <v>1.5</v>
      </c>
      <c r="CC52" s="1501">
        <v>1.5</v>
      </c>
      <c r="CD52" s="1501">
        <v>1.5</v>
      </c>
      <c r="CE52" s="1501">
        <v>1.5</v>
      </c>
      <c r="CF52" s="1501">
        <v>1.5</v>
      </c>
      <c r="CG52" s="1501">
        <v>1.5</v>
      </c>
      <c r="CH52" s="1501">
        <v>1.5</v>
      </c>
      <c r="CI52" s="1501">
        <v>1.5</v>
      </c>
      <c r="CJ52" s="1501">
        <v>1.5</v>
      </c>
      <c r="CK52" s="1501">
        <v>1.5</v>
      </c>
      <c r="CL52" s="1501">
        <v>1.5</v>
      </c>
      <c r="CM52" s="1501">
        <v>1.5</v>
      </c>
      <c r="CN52" s="1501">
        <v>1.5</v>
      </c>
    </row>
    <row r="53" spans="2:92" ht="42.75" hidden="1">
      <c r="B53" s="1495"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53" s="1496" t="s">
        <v>1846</v>
      </c>
      <c r="D53" s="1496" t="s">
        <v>1847</v>
      </c>
      <c r="E53" s="1502" t="s">
        <v>781</v>
      </c>
      <c r="F53" s="1497" t="str">
        <f>VLOOKUP(TBL5_OptBen[[#This Row],[Option Type (defined list)]],'Option Typs_Grps'!B$2:C$47, 2, FALSE)</f>
        <v>Customer Options</v>
      </c>
      <c r="G53" s="1502" t="s">
        <v>1695</v>
      </c>
      <c r="H53" s="1502" t="s">
        <v>796</v>
      </c>
      <c r="I53" s="1489" t="s">
        <v>355</v>
      </c>
      <c r="J53" s="1253" t="s">
        <v>146</v>
      </c>
      <c r="K53" s="1482">
        <v>5</v>
      </c>
      <c r="L53" s="1500"/>
      <c r="M53" s="1500"/>
      <c r="N53" s="1500"/>
      <c r="O53" s="1500"/>
      <c r="P53" s="1500"/>
      <c r="Q53" s="1500"/>
      <c r="R53" s="1501">
        <v>0.15</v>
      </c>
      <c r="S53" s="1501">
        <v>0.3</v>
      </c>
      <c r="T53" s="1501">
        <v>0.45</v>
      </c>
      <c r="U53" s="1501">
        <v>0.6</v>
      </c>
      <c r="V53" s="1501">
        <v>0.75</v>
      </c>
      <c r="W53" s="1501">
        <v>0.9</v>
      </c>
      <c r="X53" s="1501">
        <v>1.05</v>
      </c>
      <c r="Y53" s="1501">
        <v>1.2</v>
      </c>
      <c r="Z53" s="1501">
        <v>1.35</v>
      </c>
      <c r="AA53" s="1501">
        <v>1.5</v>
      </c>
      <c r="AB53" s="1501">
        <v>1.5</v>
      </c>
      <c r="AC53" s="1501">
        <v>1.5</v>
      </c>
      <c r="AD53" s="1501">
        <v>1.5</v>
      </c>
      <c r="AE53" s="1501">
        <v>1.5</v>
      </c>
      <c r="AF53" s="1501">
        <v>1.5</v>
      </c>
      <c r="AG53" s="1501">
        <v>1.5</v>
      </c>
      <c r="AH53" s="1501">
        <v>1.5</v>
      </c>
      <c r="AI53" s="1501">
        <v>1.5</v>
      </c>
      <c r="AJ53" s="1501">
        <v>1.5</v>
      </c>
      <c r="AK53" s="1501">
        <v>1.5</v>
      </c>
      <c r="AL53" s="1501">
        <v>1.5</v>
      </c>
      <c r="AM53" s="1501">
        <v>1.5</v>
      </c>
      <c r="AN53" s="1501">
        <v>1.5</v>
      </c>
      <c r="AO53" s="1501">
        <v>1.5</v>
      </c>
      <c r="AP53" s="1501">
        <v>1.5</v>
      </c>
      <c r="AQ53" s="1501">
        <v>1.5</v>
      </c>
      <c r="AR53" s="1501">
        <v>1.5</v>
      </c>
      <c r="AS53" s="1501">
        <v>1.5</v>
      </c>
      <c r="AT53" s="1501">
        <v>1.5</v>
      </c>
      <c r="AU53" s="1501">
        <v>1.5</v>
      </c>
      <c r="AV53" s="1501">
        <v>1.5</v>
      </c>
      <c r="AW53" s="1501">
        <v>1.5</v>
      </c>
      <c r="AX53" s="1501">
        <v>1.5</v>
      </c>
      <c r="AY53" s="1501">
        <v>1.5</v>
      </c>
      <c r="AZ53" s="1501">
        <v>1.5</v>
      </c>
      <c r="BA53" s="1501">
        <v>1.5</v>
      </c>
      <c r="BB53" s="1501">
        <v>1.5</v>
      </c>
      <c r="BC53" s="1501">
        <v>1.5</v>
      </c>
      <c r="BD53" s="1501">
        <v>1.5</v>
      </c>
      <c r="BE53" s="1501">
        <v>1.5</v>
      </c>
      <c r="BF53" s="1501">
        <v>1.5</v>
      </c>
      <c r="BG53" s="1501">
        <v>1.5</v>
      </c>
      <c r="BH53" s="1501">
        <v>1.5</v>
      </c>
      <c r="BI53" s="1501">
        <v>1.5</v>
      </c>
      <c r="BJ53" s="1501">
        <v>1.5</v>
      </c>
      <c r="BK53" s="1501">
        <v>1.5</v>
      </c>
      <c r="BL53" s="1501">
        <v>1.5</v>
      </c>
      <c r="BM53" s="1501">
        <v>1.5</v>
      </c>
      <c r="BN53" s="1501">
        <v>1.5</v>
      </c>
      <c r="BO53" s="1501">
        <v>1.5</v>
      </c>
      <c r="BP53" s="1501">
        <v>1.5</v>
      </c>
      <c r="BQ53" s="1501">
        <v>1.5</v>
      </c>
      <c r="BR53" s="1501">
        <v>1.5</v>
      </c>
      <c r="BS53" s="1501">
        <v>1.5</v>
      </c>
      <c r="BT53" s="1501">
        <v>1.5</v>
      </c>
      <c r="BU53" s="1501">
        <v>1.5</v>
      </c>
      <c r="BV53" s="1501">
        <v>1.5</v>
      </c>
      <c r="BW53" s="1501">
        <v>1.5</v>
      </c>
      <c r="BX53" s="1501">
        <v>1.5</v>
      </c>
      <c r="BY53" s="1501">
        <v>1.5</v>
      </c>
      <c r="BZ53" s="1501">
        <v>1.5</v>
      </c>
      <c r="CA53" s="1501">
        <v>1.5</v>
      </c>
      <c r="CB53" s="1501">
        <v>1.5</v>
      </c>
      <c r="CC53" s="1501">
        <v>1.5</v>
      </c>
      <c r="CD53" s="1501">
        <v>1.5</v>
      </c>
      <c r="CE53" s="1501">
        <v>1.5</v>
      </c>
      <c r="CF53" s="1501">
        <v>1.5</v>
      </c>
      <c r="CG53" s="1501">
        <v>1.5</v>
      </c>
      <c r="CH53" s="1501">
        <v>1.5</v>
      </c>
      <c r="CI53" s="1501">
        <v>1.5</v>
      </c>
      <c r="CJ53" s="1501">
        <v>1.5</v>
      </c>
      <c r="CK53" s="1501">
        <v>1.5</v>
      </c>
      <c r="CL53" s="1501">
        <v>1.5</v>
      </c>
      <c r="CM53" s="1501">
        <v>1.5</v>
      </c>
      <c r="CN53" s="1501">
        <v>1.5</v>
      </c>
    </row>
    <row r="54" spans="2:92" ht="42.75" hidden="1">
      <c r="B54"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54" s="1434" t="s">
        <v>1652</v>
      </c>
      <c r="D54" s="1473" t="s">
        <v>1651</v>
      </c>
      <c r="E54" s="1480" t="s">
        <v>1252</v>
      </c>
      <c r="F54" s="1426" t="str">
        <f>VLOOKUP(TBL5_OptBen[[#This Row],[Option Type (defined list)]],'Option Typs_Grps'!B$2:C$47, 2, FALSE)</f>
        <v>Distribution Options</v>
      </c>
      <c r="G54" s="1480" t="s">
        <v>1695</v>
      </c>
      <c r="H54" s="1252" t="s">
        <v>797</v>
      </c>
      <c r="I54" s="1489" t="s">
        <v>355</v>
      </c>
      <c r="J54" s="1253" t="s">
        <v>146</v>
      </c>
      <c r="K54" s="1482">
        <v>2</v>
      </c>
      <c r="L54" s="1483"/>
      <c r="M54" s="1483"/>
      <c r="N54" s="1483"/>
      <c r="O54" s="1483"/>
      <c r="P54" s="1483"/>
      <c r="Q54" s="1483"/>
      <c r="R54" s="1486">
        <v>0.27</v>
      </c>
      <c r="S54" s="1486">
        <v>0.54</v>
      </c>
      <c r="T54" s="1486">
        <v>0.81</v>
      </c>
      <c r="U54" s="1486">
        <v>1.08</v>
      </c>
      <c r="V54" s="1486">
        <v>1.35</v>
      </c>
      <c r="W54" s="1486">
        <v>1.35</v>
      </c>
      <c r="X54" s="1486">
        <v>1.35</v>
      </c>
      <c r="Y54" s="1486">
        <v>1.35</v>
      </c>
      <c r="Z54" s="1486">
        <v>1.35</v>
      </c>
      <c r="AA54" s="1486">
        <v>1.35</v>
      </c>
      <c r="AB54" s="1486">
        <v>1.35</v>
      </c>
      <c r="AC54" s="1486">
        <v>1.35</v>
      </c>
      <c r="AD54" s="1486">
        <v>1.35</v>
      </c>
      <c r="AE54" s="1486">
        <v>1.35</v>
      </c>
      <c r="AF54" s="1486">
        <v>1.39</v>
      </c>
      <c r="AG54" s="1486">
        <v>1.66</v>
      </c>
      <c r="AH54" s="1486">
        <v>1.93</v>
      </c>
      <c r="AI54" s="1486">
        <v>2.2000000000000002</v>
      </c>
      <c r="AJ54" s="1486">
        <v>2.4700000000000002</v>
      </c>
      <c r="AK54" s="1486">
        <v>2.74</v>
      </c>
      <c r="AL54" s="1486">
        <v>2.74</v>
      </c>
      <c r="AM54" s="1486">
        <v>2.74</v>
      </c>
      <c r="AN54" s="1486">
        <v>2.74</v>
      </c>
      <c r="AO54" s="1486">
        <v>2.74</v>
      </c>
      <c r="AP54" s="1486">
        <v>2.74</v>
      </c>
      <c r="AQ54" s="1486">
        <v>2.74</v>
      </c>
      <c r="AR54" s="1486">
        <v>2.74</v>
      </c>
      <c r="AS54" s="1486">
        <v>2.74</v>
      </c>
      <c r="AT54" s="1486">
        <v>2.74</v>
      </c>
      <c r="AU54" s="1486">
        <v>2.74</v>
      </c>
      <c r="AV54" s="1486">
        <v>2.74</v>
      </c>
      <c r="AW54" s="1486">
        <v>2.74</v>
      </c>
      <c r="AX54" s="1486">
        <v>2.74</v>
      </c>
      <c r="AY54" s="1486">
        <v>2.74</v>
      </c>
      <c r="AZ54" s="1486">
        <v>2.74</v>
      </c>
      <c r="BA54" s="1486">
        <v>2.74</v>
      </c>
      <c r="BB54" s="1486">
        <v>2.74</v>
      </c>
      <c r="BC54" s="1486">
        <v>2.74</v>
      </c>
      <c r="BD54" s="1486">
        <v>2.74</v>
      </c>
      <c r="BE54" s="1486">
        <v>2.74</v>
      </c>
      <c r="BF54" s="1486">
        <v>2.74</v>
      </c>
      <c r="BG54" s="1486">
        <v>2.74</v>
      </c>
      <c r="BH54" s="1486">
        <v>2.74</v>
      </c>
      <c r="BI54" s="1486">
        <v>2.74</v>
      </c>
      <c r="BJ54" s="1486">
        <v>2.74</v>
      </c>
      <c r="BK54" s="1486">
        <v>2.74</v>
      </c>
      <c r="BL54" s="1486">
        <v>2.74</v>
      </c>
      <c r="BM54" s="1486">
        <v>2.74</v>
      </c>
      <c r="BN54" s="1486">
        <v>2.74</v>
      </c>
      <c r="BO54" s="1486">
        <v>2.74</v>
      </c>
      <c r="BP54" s="1486">
        <v>2.74</v>
      </c>
      <c r="BQ54" s="1486">
        <v>2.74</v>
      </c>
      <c r="BR54" s="1486">
        <v>2.74</v>
      </c>
      <c r="BS54" s="1486">
        <v>2.74</v>
      </c>
      <c r="BT54" s="1486">
        <v>2.74</v>
      </c>
      <c r="BU54" s="1486">
        <v>2.74</v>
      </c>
      <c r="BV54" s="1486">
        <v>2.74</v>
      </c>
      <c r="BW54" s="1486">
        <v>2.74</v>
      </c>
      <c r="BX54" s="1486">
        <v>2.74</v>
      </c>
      <c r="BY54" s="1486">
        <v>2.74</v>
      </c>
      <c r="BZ54" s="1486">
        <v>2.74</v>
      </c>
      <c r="CA54" s="1486">
        <v>2.74</v>
      </c>
      <c r="CB54" s="1486">
        <v>2.74</v>
      </c>
      <c r="CC54" s="1486">
        <v>2.74</v>
      </c>
      <c r="CD54" s="1486">
        <v>2.74</v>
      </c>
      <c r="CE54" s="1486">
        <v>2.74</v>
      </c>
      <c r="CF54" s="1486">
        <v>2.74</v>
      </c>
      <c r="CG54" s="1486">
        <v>2.74</v>
      </c>
      <c r="CH54" s="1486">
        <v>2.74</v>
      </c>
      <c r="CI54" s="1486">
        <v>2.74</v>
      </c>
      <c r="CJ54" s="1486">
        <v>2.74</v>
      </c>
      <c r="CK54" s="1486">
        <v>2.74</v>
      </c>
      <c r="CL54" s="1486">
        <v>2.74</v>
      </c>
      <c r="CM54" s="1486">
        <v>2.74</v>
      </c>
      <c r="CN54" s="1487">
        <v>2.74</v>
      </c>
    </row>
    <row r="55" spans="2:92" ht="85.5" hidden="1">
      <c r="B55"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55" s="1434" t="s">
        <v>1654</v>
      </c>
      <c r="D55" s="1473" t="s">
        <v>1653</v>
      </c>
      <c r="E55" s="1480" t="s">
        <v>1327</v>
      </c>
      <c r="F55" s="1426" t="str">
        <f>VLOOKUP(TBL5_OptBen[[#This Row],[Option Type (defined list)]],'Option Typs_Grps'!B$2:C$47, 2, FALSE)</f>
        <v>Customer Options</v>
      </c>
      <c r="G55" s="1480" t="s">
        <v>1695</v>
      </c>
      <c r="H55" s="1252" t="s">
        <v>797</v>
      </c>
      <c r="I55" s="1489" t="s">
        <v>355</v>
      </c>
      <c r="J55" s="1253" t="s">
        <v>146</v>
      </c>
      <c r="K55" s="1482">
        <v>2</v>
      </c>
      <c r="L55" s="1483"/>
      <c r="M55" s="1483"/>
      <c r="N55" s="1483"/>
      <c r="O55" s="1483"/>
      <c r="P55" s="1483"/>
      <c r="Q55" s="1483"/>
      <c r="R55" s="1486">
        <v>0.216</v>
      </c>
      <c r="S55" s="1486">
        <v>0.432</v>
      </c>
      <c r="T55" s="1486">
        <v>0.64800000000000002</v>
      </c>
      <c r="U55" s="1486">
        <v>0.86399999999999999</v>
      </c>
      <c r="V55" s="1486">
        <v>1.08</v>
      </c>
      <c r="W55" s="1484">
        <v>1.36</v>
      </c>
      <c r="X55" s="1484">
        <v>1.63</v>
      </c>
      <c r="Y55" s="1484">
        <v>1.91</v>
      </c>
      <c r="Z55" s="1484">
        <v>2.1800000000000002</v>
      </c>
      <c r="AA55" s="1484">
        <v>2.46</v>
      </c>
      <c r="AB55" s="1484">
        <v>2.46</v>
      </c>
      <c r="AC55" s="1484">
        <v>2.46</v>
      </c>
      <c r="AD55" s="1484">
        <v>2.46</v>
      </c>
      <c r="AE55" s="1484">
        <v>2.46</v>
      </c>
      <c r="AF55" s="1484">
        <v>2.46</v>
      </c>
      <c r="AG55" s="1484">
        <v>2.46</v>
      </c>
      <c r="AH55" s="1484">
        <v>2.46</v>
      </c>
      <c r="AI55" s="1484">
        <v>2.46</v>
      </c>
      <c r="AJ55" s="1484">
        <v>2.46</v>
      </c>
      <c r="AK55" s="1484">
        <v>2.46</v>
      </c>
      <c r="AL55" s="1484">
        <v>2.46</v>
      </c>
      <c r="AM55" s="1484">
        <v>2.46</v>
      </c>
      <c r="AN55" s="1484">
        <v>2.46</v>
      </c>
      <c r="AO55" s="1484">
        <v>2.46</v>
      </c>
      <c r="AP55" s="1484">
        <v>2.46</v>
      </c>
      <c r="AQ55" s="1484">
        <v>2.46</v>
      </c>
      <c r="AR55" s="1484">
        <v>2.46</v>
      </c>
      <c r="AS55" s="1484">
        <v>2.46</v>
      </c>
      <c r="AT55" s="1484">
        <v>2.46</v>
      </c>
      <c r="AU55" s="1484">
        <v>2.46</v>
      </c>
      <c r="AV55" s="1484">
        <v>2.46</v>
      </c>
      <c r="AW55" s="1484">
        <v>2.46</v>
      </c>
      <c r="AX55" s="1484">
        <v>2.46</v>
      </c>
      <c r="AY55" s="1484">
        <v>2.46</v>
      </c>
      <c r="AZ55" s="1484">
        <v>2.46</v>
      </c>
      <c r="BA55" s="1484">
        <v>2.46</v>
      </c>
      <c r="BB55" s="1484">
        <v>2.46</v>
      </c>
      <c r="BC55" s="1484">
        <v>2.46</v>
      </c>
      <c r="BD55" s="1484">
        <v>2.46</v>
      </c>
      <c r="BE55" s="1484">
        <v>2.46</v>
      </c>
      <c r="BF55" s="1484">
        <v>2.46</v>
      </c>
      <c r="BG55" s="1484">
        <v>2.46</v>
      </c>
      <c r="BH55" s="1484">
        <v>2.46</v>
      </c>
      <c r="BI55" s="1484">
        <v>2.46</v>
      </c>
      <c r="BJ55" s="1484">
        <v>2.46</v>
      </c>
      <c r="BK55" s="1484">
        <v>2.46</v>
      </c>
      <c r="BL55" s="1484">
        <v>2.46</v>
      </c>
      <c r="BM55" s="1484">
        <v>2.46</v>
      </c>
      <c r="BN55" s="1484">
        <v>2.46</v>
      </c>
      <c r="BO55" s="1484">
        <v>2.46</v>
      </c>
      <c r="BP55" s="1484">
        <v>2.46</v>
      </c>
      <c r="BQ55" s="1484">
        <v>2.46</v>
      </c>
      <c r="BR55" s="1484">
        <v>2.46</v>
      </c>
      <c r="BS55" s="1484">
        <v>2.46</v>
      </c>
      <c r="BT55" s="1484">
        <v>2.46</v>
      </c>
      <c r="BU55" s="1484">
        <v>2.46</v>
      </c>
      <c r="BV55" s="1484">
        <v>2.46</v>
      </c>
      <c r="BW55" s="1484">
        <v>2.46</v>
      </c>
      <c r="BX55" s="1484">
        <v>2.46</v>
      </c>
      <c r="BY55" s="1484">
        <v>2.46</v>
      </c>
      <c r="BZ55" s="1484">
        <v>2.46</v>
      </c>
      <c r="CA55" s="1484">
        <v>2.46</v>
      </c>
      <c r="CB55" s="1484">
        <v>2.46</v>
      </c>
      <c r="CC55" s="1484">
        <v>2.46</v>
      </c>
      <c r="CD55" s="1484">
        <v>2.46</v>
      </c>
      <c r="CE55" s="1484">
        <v>2.46</v>
      </c>
      <c r="CF55" s="1484">
        <v>2.46</v>
      </c>
      <c r="CG55" s="1484">
        <v>2.46</v>
      </c>
      <c r="CH55" s="1484">
        <v>2.46</v>
      </c>
      <c r="CI55" s="1484">
        <v>2.46</v>
      </c>
      <c r="CJ55" s="1484">
        <v>2.46</v>
      </c>
      <c r="CK55" s="1484">
        <v>2.46</v>
      </c>
      <c r="CL55" s="1484">
        <v>2.46</v>
      </c>
      <c r="CM55" s="1484">
        <v>2.46</v>
      </c>
      <c r="CN55" s="1484">
        <v>2.46</v>
      </c>
    </row>
    <row r="56" spans="2:92" ht="57" hidden="1">
      <c r="B56"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56" s="1434" t="s">
        <v>1656</v>
      </c>
      <c r="D56" s="1473" t="s">
        <v>1655</v>
      </c>
      <c r="E56" s="1480" t="s">
        <v>1264</v>
      </c>
      <c r="F56" s="1426" t="str">
        <f>VLOOKUP(TBL5_OptBen[[#This Row],[Option Type (defined list)]],'Option Typs_Grps'!B$2:C$47, 2, FALSE)</f>
        <v>Distribution Options</v>
      </c>
      <c r="G56" s="1480" t="s">
        <v>1695</v>
      </c>
      <c r="H56" s="1252" t="s">
        <v>797</v>
      </c>
      <c r="I56" s="1489" t="s">
        <v>355</v>
      </c>
      <c r="J56" s="1253" t="s">
        <v>146</v>
      </c>
      <c r="K56" s="1482">
        <v>2</v>
      </c>
      <c r="L56" s="1483"/>
      <c r="M56" s="1483"/>
      <c r="N56" s="1483"/>
      <c r="O56" s="1483"/>
      <c r="P56" s="1483"/>
      <c r="Q56" s="1483"/>
      <c r="R56" s="1486">
        <v>0</v>
      </c>
      <c r="S56" s="1486">
        <v>0</v>
      </c>
      <c r="T56" s="1486">
        <v>0</v>
      </c>
      <c r="U56" s="1486">
        <v>0</v>
      </c>
      <c r="V56" s="1486">
        <v>0</v>
      </c>
      <c r="W56" s="1486">
        <v>0</v>
      </c>
      <c r="X56" s="1486">
        <v>0</v>
      </c>
      <c r="Y56" s="1486">
        <v>0</v>
      </c>
      <c r="Z56" s="1486">
        <v>0</v>
      </c>
      <c r="AA56" s="1486">
        <v>0</v>
      </c>
      <c r="AB56" s="1486">
        <v>0</v>
      </c>
      <c r="AC56" s="1486">
        <v>0</v>
      </c>
      <c r="AD56" s="1486">
        <v>0</v>
      </c>
      <c r="AE56" s="1486">
        <v>0</v>
      </c>
      <c r="AF56" s="1486">
        <v>0</v>
      </c>
      <c r="AG56" s="1486">
        <v>0</v>
      </c>
      <c r="AH56" s="1486">
        <v>0</v>
      </c>
      <c r="AI56" s="1486">
        <v>0</v>
      </c>
      <c r="AJ56" s="1486">
        <v>0</v>
      </c>
      <c r="AK56" s="1486">
        <v>0</v>
      </c>
      <c r="AL56" s="1486">
        <v>1.2</v>
      </c>
      <c r="AM56" s="1486">
        <v>2.4</v>
      </c>
      <c r="AN56" s="1486">
        <v>3.6</v>
      </c>
      <c r="AO56" s="1486">
        <v>4.8</v>
      </c>
      <c r="AP56" s="1486">
        <v>6</v>
      </c>
      <c r="AQ56" s="1486">
        <v>6</v>
      </c>
      <c r="AR56" s="1486">
        <v>6</v>
      </c>
      <c r="AS56" s="1486">
        <v>6</v>
      </c>
      <c r="AT56" s="1486">
        <v>6</v>
      </c>
      <c r="AU56" s="1486">
        <v>6</v>
      </c>
      <c r="AV56" s="1486">
        <v>6</v>
      </c>
      <c r="AW56" s="1486">
        <v>6</v>
      </c>
      <c r="AX56" s="1486">
        <v>6</v>
      </c>
      <c r="AY56" s="1486">
        <v>6</v>
      </c>
      <c r="AZ56" s="1486">
        <v>6</v>
      </c>
      <c r="BA56" s="1486">
        <v>6</v>
      </c>
      <c r="BB56" s="1486">
        <v>6</v>
      </c>
      <c r="BC56" s="1486">
        <v>6</v>
      </c>
      <c r="BD56" s="1486">
        <v>6</v>
      </c>
      <c r="BE56" s="1486">
        <v>6</v>
      </c>
      <c r="BF56" s="1486">
        <v>6</v>
      </c>
      <c r="BG56" s="1486">
        <v>6</v>
      </c>
      <c r="BH56" s="1486">
        <v>6</v>
      </c>
      <c r="BI56" s="1486">
        <v>6</v>
      </c>
      <c r="BJ56" s="1486">
        <v>6</v>
      </c>
      <c r="BK56" s="1486">
        <v>6</v>
      </c>
      <c r="BL56" s="1486">
        <v>6</v>
      </c>
      <c r="BM56" s="1486">
        <v>6</v>
      </c>
      <c r="BN56" s="1486">
        <v>6</v>
      </c>
      <c r="BO56" s="1486">
        <v>6</v>
      </c>
      <c r="BP56" s="1486">
        <v>6</v>
      </c>
      <c r="BQ56" s="1486">
        <v>6</v>
      </c>
      <c r="BR56" s="1486">
        <v>6</v>
      </c>
      <c r="BS56" s="1486">
        <v>6</v>
      </c>
      <c r="BT56" s="1486">
        <v>6</v>
      </c>
      <c r="BU56" s="1486">
        <v>6</v>
      </c>
      <c r="BV56" s="1486">
        <v>6</v>
      </c>
      <c r="BW56" s="1486">
        <v>6</v>
      </c>
      <c r="BX56" s="1486">
        <v>6</v>
      </c>
      <c r="BY56" s="1486">
        <v>6</v>
      </c>
      <c r="BZ56" s="1486">
        <v>6</v>
      </c>
      <c r="CA56" s="1486">
        <v>6</v>
      </c>
      <c r="CB56" s="1486">
        <v>6</v>
      </c>
      <c r="CC56" s="1486">
        <v>6</v>
      </c>
      <c r="CD56" s="1486">
        <v>6</v>
      </c>
      <c r="CE56" s="1486">
        <v>6</v>
      </c>
      <c r="CF56" s="1486">
        <v>6</v>
      </c>
      <c r="CG56" s="1486">
        <v>6</v>
      </c>
      <c r="CH56" s="1486">
        <v>6</v>
      </c>
      <c r="CI56" s="1486">
        <v>6</v>
      </c>
      <c r="CJ56" s="1486">
        <v>6</v>
      </c>
      <c r="CK56" s="1486">
        <v>6</v>
      </c>
      <c r="CL56" s="1486">
        <v>6</v>
      </c>
      <c r="CM56" s="1486">
        <v>6</v>
      </c>
      <c r="CN56" s="1487">
        <v>6</v>
      </c>
    </row>
    <row r="57" spans="2:92" ht="85.5" hidden="1">
      <c r="B57"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57" s="1434" t="s">
        <v>1658</v>
      </c>
      <c r="D57" s="1473" t="s">
        <v>1657</v>
      </c>
      <c r="E57" s="1480" t="s">
        <v>1327</v>
      </c>
      <c r="F57" s="1426" t="str">
        <f>VLOOKUP(TBL5_OptBen[[#This Row],[Option Type (defined list)]],'Option Typs_Grps'!B$2:C$47, 2, FALSE)</f>
        <v>Customer Options</v>
      </c>
      <c r="G57" s="1480" t="s">
        <v>1695</v>
      </c>
      <c r="H57" s="1252" t="s">
        <v>797</v>
      </c>
      <c r="I57" s="1489" t="s">
        <v>355</v>
      </c>
      <c r="J57" s="1253" t="s">
        <v>146</v>
      </c>
      <c r="K57" s="1482">
        <v>2</v>
      </c>
      <c r="L57" s="1483"/>
      <c r="M57" s="1483"/>
      <c r="N57" s="1483"/>
      <c r="O57" s="1483"/>
      <c r="P57" s="1483"/>
      <c r="Q57" s="1483"/>
      <c r="R57" s="1484">
        <v>0</v>
      </c>
      <c r="S57" s="1484">
        <v>0</v>
      </c>
      <c r="T57" s="1484">
        <v>0</v>
      </c>
      <c r="U57" s="1484">
        <v>0</v>
      </c>
      <c r="V57" s="1484">
        <v>0</v>
      </c>
      <c r="W57" s="1484">
        <v>0</v>
      </c>
      <c r="X57" s="1484">
        <v>0</v>
      </c>
      <c r="Y57" s="1484">
        <v>0</v>
      </c>
      <c r="Z57" s="1484">
        <v>0</v>
      </c>
      <c r="AA57" s="1484">
        <v>0</v>
      </c>
      <c r="AB57" s="1484">
        <v>0.3</v>
      </c>
      <c r="AC57" s="1484">
        <v>0.6</v>
      </c>
      <c r="AD57" s="1484">
        <v>0.9</v>
      </c>
      <c r="AE57" s="1484">
        <v>1.2</v>
      </c>
      <c r="AF57" s="1484">
        <v>1.5</v>
      </c>
      <c r="AG57" s="1484">
        <v>1.92</v>
      </c>
      <c r="AH57" s="1484">
        <v>2.2799999999999998</v>
      </c>
      <c r="AI57" s="1484">
        <v>2.77</v>
      </c>
      <c r="AJ57" s="1484">
        <v>3.07</v>
      </c>
      <c r="AK57" s="1484">
        <v>3.46</v>
      </c>
      <c r="AL57" s="1484">
        <v>3.46</v>
      </c>
      <c r="AM57" s="1484">
        <v>3.46</v>
      </c>
      <c r="AN57" s="1484">
        <v>3.46</v>
      </c>
      <c r="AO57" s="1484">
        <v>3.46</v>
      </c>
      <c r="AP57" s="1484">
        <v>3.46</v>
      </c>
      <c r="AQ57" s="1484">
        <v>3.46</v>
      </c>
      <c r="AR57" s="1484">
        <v>3.46</v>
      </c>
      <c r="AS57" s="1484">
        <v>3.46</v>
      </c>
      <c r="AT57" s="1484">
        <v>3.46</v>
      </c>
      <c r="AU57" s="1484">
        <v>3.46</v>
      </c>
      <c r="AV57" s="1484">
        <v>3.46</v>
      </c>
      <c r="AW57" s="1484">
        <v>3.46</v>
      </c>
      <c r="AX57" s="1484">
        <v>3.46</v>
      </c>
      <c r="AY57" s="1484">
        <v>3.46</v>
      </c>
      <c r="AZ57" s="1484">
        <v>3.46</v>
      </c>
      <c r="BA57" s="1484">
        <v>3.46</v>
      </c>
      <c r="BB57" s="1484">
        <v>3.46</v>
      </c>
      <c r="BC57" s="1484">
        <v>3.46</v>
      </c>
      <c r="BD57" s="1484">
        <v>3.46</v>
      </c>
      <c r="BE57" s="1484">
        <v>3.46</v>
      </c>
      <c r="BF57" s="1484">
        <v>3.46</v>
      </c>
      <c r="BG57" s="1484">
        <v>3.46</v>
      </c>
      <c r="BH57" s="1484">
        <v>3.46</v>
      </c>
      <c r="BI57" s="1484">
        <v>3.46</v>
      </c>
      <c r="BJ57" s="1484">
        <v>3.46</v>
      </c>
      <c r="BK57" s="1484">
        <v>3.46</v>
      </c>
      <c r="BL57" s="1484">
        <v>3.46</v>
      </c>
      <c r="BM57" s="1484">
        <v>3.46</v>
      </c>
      <c r="BN57" s="1484">
        <v>3.46</v>
      </c>
      <c r="BO57" s="1484">
        <v>3.46</v>
      </c>
      <c r="BP57" s="1484">
        <v>3.46</v>
      </c>
      <c r="BQ57" s="1484">
        <v>3.46</v>
      </c>
      <c r="BR57" s="1484">
        <v>3.46</v>
      </c>
      <c r="BS57" s="1484">
        <v>3.46</v>
      </c>
      <c r="BT57" s="1484">
        <v>3.46</v>
      </c>
      <c r="BU57" s="1484">
        <v>3.46</v>
      </c>
      <c r="BV57" s="1484">
        <v>3.46</v>
      </c>
      <c r="BW57" s="1484">
        <v>3.46</v>
      </c>
      <c r="BX57" s="1484">
        <v>3.46</v>
      </c>
      <c r="BY57" s="1484">
        <v>3.46</v>
      </c>
      <c r="BZ57" s="1484">
        <v>3.46</v>
      </c>
      <c r="CA57" s="1484">
        <v>3.46</v>
      </c>
      <c r="CB57" s="1484">
        <v>3.46</v>
      </c>
      <c r="CC57" s="1484">
        <v>3.46</v>
      </c>
      <c r="CD57" s="1484">
        <v>3.46</v>
      </c>
      <c r="CE57" s="1484">
        <v>3.46</v>
      </c>
      <c r="CF57" s="1484">
        <v>3.46</v>
      </c>
      <c r="CG57" s="1484">
        <v>3.46</v>
      </c>
      <c r="CH57" s="1484">
        <v>3.46</v>
      </c>
      <c r="CI57" s="1484">
        <v>3.46</v>
      </c>
      <c r="CJ57" s="1484">
        <v>3.46</v>
      </c>
      <c r="CK57" s="1484">
        <v>3.46</v>
      </c>
      <c r="CL57" s="1484">
        <v>3.46</v>
      </c>
      <c r="CM57" s="1484">
        <v>3.46</v>
      </c>
      <c r="CN57" s="1484">
        <v>3.46</v>
      </c>
    </row>
    <row r="58" spans="2:92" ht="42.75" hidden="1">
      <c r="B58" s="1488"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58" s="1434" t="s">
        <v>1660</v>
      </c>
      <c r="D58" s="1473" t="s">
        <v>1659</v>
      </c>
      <c r="E58" s="1480" t="s">
        <v>1252</v>
      </c>
      <c r="F58" s="1426" t="str">
        <f>VLOOKUP(TBL5_OptBen[[#This Row],[Option Type (defined list)]],'Option Typs_Grps'!B$2:C$47, 2, FALSE)</f>
        <v>Distribution Options</v>
      </c>
      <c r="G58" s="1480" t="s">
        <v>1695</v>
      </c>
      <c r="H58" s="1252" t="s">
        <v>797</v>
      </c>
      <c r="I58" s="1489" t="s">
        <v>355</v>
      </c>
      <c r="J58" s="1253" t="s">
        <v>146</v>
      </c>
      <c r="K58" s="1482">
        <v>2</v>
      </c>
      <c r="L58" s="1483"/>
      <c r="M58" s="1483"/>
      <c r="N58" s="1483"/>
      <c r="O58" s="1483"/>
      <c r="P58" s="1483"/>
      <c r="Q58" s="1483"/>
      <c r="R58" s="1484">
        <v>0</v>
      </c>
      <c r="S58" s="1484">
        <v>0</v>
      </c>
      <c r="T58" s="1484">
        <v>0</v>
      </c>
      <c r="U58" s="1484">
        <v>0</v>
      </c>
      <c r="V58" s="1484">
        <v>0</v>
      </c>
      <c r="W58" s="1484">
        <v>0</v>
      </c>
      <c r="X58" s="1484">
        <v>0</v>
      </c>
      <c r="Y58" s="1484">
        <v>0</v>
      </c>
      <c r="Z58" s="1484">
        <v>0</v>
      </c>
      <c r="AA58" s="1484">
        <v>0</v>
      </c>
      <c r="AB58" s="1484">
        <v>0</v>
      </c>
      <c r="AC58" s="1484">
        <v>0</v>
      </c>
      <c r="AD58" s="1484">
        <v>0</v>
      </c>
      <c r="AE58" s="1484">
        <v>0</v>
      </c>
      <c r="AF58" s="1484">
        <v>0.1</v>
      </c>
      <c r="AG58" s="1484">
        <v>0.1</v>
      </c>
      <c r="AH58" s="1484">
        <v>0.1</v>
      </c>
      <c r="AI58" s="1484">
        <v>0.1</v>
      </c>
      <c r="AJ58" s="1484">
        <v>0.1</v>
      </c>
      <c r="AK58" s="1484">
        <v>0.2</v>
      </c>
      <c r="AL58" s="1484">
        <v>0.2</v>
      </c>
      <c r="AM58" s="1484">
        <v>0.2</v>
      </c>
      <c r="AN58" s="1484">
        <v>0.2</v>
      </c>
      <c r="AO58" s="1484">
        <v>0.2</v>
      </c>
      <c r="AP58" s="1484">
        <v>0.3</v>
      </c>
      <c r="AQ58" s="1484">
        <v>0.3</v>
      </c>
      <c r="AR58" s="1484">
        <v>0.3</v>
      </c>
      <c r="AS58" s="1484">
        <v>0.3</v>
      </c>
      <c r="AT58" s="1484">
        <v>0.3</v>
      </c>
      <c r="AU58" s="1484">
        <v>0.3</v>
      </c>
      <c r="AV58" s="1484">
        <v>0.3</v>
      </c>
      <c r="AW58" s="1484">
        <v>0.3</v>
      </c>
      <c r="AX58" s="1484">
        <v>0.3</v>
      </c>
      <c r="AY58" s="1484">
        <v>0.3</v>
      </c>
      <c r="AZ58" s="1484">
        <v>0.3</v>
      </c>
      <c r="BA58" s="1484">
        <v>0.3</v>
      </c>
      <c r="BB58" s="1484">
        <v>0.3</v>
      </c>
      <c r="BC58" s="1484">
        <v>0.3</v>
      </c>
      <c r="BD58" s="1484">
        <v>0.3</v>
      </c>
      <c r="BE58" s="1484">
        <v>0.3</v>
      </c>
      <c r="BF58" s="1484">
        <v>0.3</v>
      </c>
      <c r="BG58" s="1484">
        <v>0.3</v>
      </c>
      <c r="BH58" s="1484">
        <v>0.3</v>
      </c>
      <c r="BI58" s="1484">
        <v>0.3</v>
      </c>
      <c r="BJ58" s="1484">
        <v>0.3</v>
      </c>
      <c r="BK58" s="1484">
        <v>0.3</v>
      </c>
      <c r="BL58" s="1484">
        <v>0.3</v>
      </c>
      <c r="BM58" s="1484">
        <v>0.3</v>
      </c>
      <c r="BN58" s="1484">
        <v>0.3</v>
      </c>
      <c r="BO58" s="1484">
        <v>0.3</v>
      </c>
      <c r="BP58" s="1484">
        <v>0.3</v>
      </c>
      <c r="BQ58" s="1484">
        <v>0.3</v>
      </c>
      <c r="BR58" s="1484">
        <v>0.3</v>
      </c>
      <c r="BS58" s="1484">
        <v>0.3</v>
      </c>
      <c r="BT58" s="1484">
        <v>0.3</v>
      </c>
      <c r="BU58" s="1484">
        <v>0.3</v>
      </c>
      <c r="BV58" s="1484">
        <v>0.3</v>
      </c>
      <c r="BW58" s="1484">
        <v>0.3</v>
      </c>
      <c r="BX58" s="1484">
        <v>0.3</v>
      </c>
      <c r="BY58" s="1484">
        <v>0.3</v>
      </c>
      <c r="BZ58" s="1484">
        <v>0.3</v>
      </c>
      <c r="CA58" s="1484">
        <v>0.3</v>
      </c>
      <c r="CB58" s="1484">
        <v>0.3</v>
      </c>
      <c r="CC58" s="1484">
        <v>0.3</v>
      </c>
      <c r="CD58" s="1484">
        <v>0.3</v>
      </c>
      <c r="CE58" s="1484">
        <v>0.3</v>
      </c>
      <c r="CF58" s="1484">
        <v>0.3</v>
      </c>
      <c r="CG58" s="1484">
        <v>0.3</v>
      </c>
      <c r="CH58" s="1484">
        <v>0.3</v>
      </c>
      <c r="CI58" s="1484">
        <v>0.3</v>
      </c>
      <c r="CJ58" s="1484">
        <v>0.3</v>
      </c>
      <c r="CK58" s="1484">
        <v>0.3</v>
      </c>
      <c r="CL58" s="1484">
        <v>0.3</v>
      </c>
      <c r="CM58" s="1484">
        <v>0.3</v>
      </c>
      <c r="CN58" s="1485">
        <v>0.3</v>
      </c>
    </row>
    <row r="59" spans="2:92" ht="42.75" hidden="1">
      <c r="B59"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59" s="1434" t="s">
        <v>1662</v>
      </c>
      <c r="D59" s="1473" t="s">
        <v>1661</v>
      </c>
      <c r="E59" s="1480" t="s">
        <v>1252</v>
      </c>
      <c r="F59" s="1248" t="str">
        <f>VLOOKUP(TBL5_OptBen[[#This Row],[Option Type (defined list)]],'Option Typs_Grps'!B$2:C$47, 2, FALSE)</f>
        <v>Distribution Options</v>
      </c>
      <c r="G59" s="1480" t="s">
        <v>1695</v>
      </c>
      <c r="H59" s="1252" t="s">
        <v>797</v>
      </c>
      <c r="I59" s="1489" t="s">
        <v>355</v>
      </c>
      <c r="J59" s="1253" t="s">
        <v>146</v>
      </c>
      <c r="K59" s="1482">
        <v>2</v>
      </c>
      <c r="L59" s="1483" t="s">
        <v>760</v>
      </c>
      <c r="M59" s="1483" t="s">
        <v>760</v>
      </c>
      <c r="N59" s="1483" t="s">
        <v>760</v>
      </c>
      <c r="O59" s="1483" t="s">
        <v>760</v>
      </c>
      <c r="P59" s="1483" t="s">
        <v>760</v>
      </c>
      <c r="Q59" s="1483" t="s">
        <v>760</v>
      </c>
      <c r="R59" s="1486">
        <v>0</v>
      </c>
      <c r="S59" s="1486">
        <v>0</v>
      </c>
      <c r="T59" s="1486">
        <v>0</v>
      </c>
      <c r="U59" s="1486">
        <v>0</v>
      </c>
      <c r="V59" s="1486">
        <v>0</v>
      </c>
      <c r="W59" s="1486">
        <v>0</v>
      </c>
      <c r="X59" s="1486">
        <v>0</v>
      </c>
      <c r="Y59" s="1486">
        <v>0</v>
      </c>
      <c r="Z59" s="1486">
        <v>0</v>
      </c>
      <c r="AA59" s="1486">
        <v>0</v>
      </c>
      <c r="AB59" s="1484">
        <v>0.39</v>
      </c>
      <c r="AC59" s="1484">
        <v>0.78</v>
      </c>
      <c r="AD59" s="1484">
        <v>1.17</v>
      </c>
      <c r="AE59" s="1484">
        <v>1.56</v>
      </c>
      <c r="AF59" s="1484">
        <v>1.95</v>
      </c>
      <c r="AG59" s="1484">
        <v>2.98</v>
      </c>
      <c r="AH59" s="1484">
        <v>4</v>
      </c>
      <c r="AI59" s="1484">
        <v>5.03</v>
      </c>
      <c r="AJ59" s="1484">
        <v>6.05</v>
      </c>
      <c r="AK59" s="1484">
        <v>7.08</v>
      </c>
      <c r="AL59" s="1484">
        <v>7.2</v>
      </c>
      <c r="AM59" s="1484">
        <v>7.32</v>
      </c>
      <c r="AN59" s="1484">
        <v>7.44</v>
      </c>
      <c r="AO59" s="1484">
        <v>7.56</v>
      </c>
      <c r="AP59" s="1484">
        <v>7.68</v>
      </c>
      <c r="AQ59" s="1484">
        <v>7.68</v>
      </c>
      <c r="AR59" s="1484">
        <v>7.68</v>
      </c>
      <c r="AS59" s="1484">
        <v>7.68</v>
      </c>
      <c r="AT59" s="1484">
        <v>7.68</v>
      </c>
      <c r="AU59" s="1484">
        <v>7.68</v>
      </c>
      <c r="AV59" s="1484">
        <v>7.68</v>
      </c>
      <c r="AW59" s="1484">
        <v>7.68</v>
      </c>
      <c r="AX59" s="1484">
        <v>7.68</v>
      </c>
      <c r="AY59" s="1484">
        <v>7.68</v>
      </c>
      <c r="AZ59" s="1484">
        <v>7.68</v>
      </c>
      <c r="BA59" s="1484">
        <v>7.68</v>
      </c>
      <c r="BB59" s="1484">
        <v>7.68</v>
      </c>
      <c r="BC59" s="1484">
        <v>7.68</v>
      </c>
      <c r="BD59" s="1484">
        <v>7.68</v>
      </c>
      <c r="BE59" s="1484">
        <v>7.68</v>
      </c>
      <c r="BF59" s="1484">
        <v>7.68</v>
      </c>
      <c r="BG59" s="1484">
        <v>7.68</v>
      </c>
      <c r="BH59" s="1484">
        <v>7.68</v>
      </c>
      <c r="BI59" s="1484">
        <v>7.68</v>
      </c>
      <c r="BJ59" s="1484">
        <v>7.68</v>
      </c>
      <c r="BK59" s="1484">
        <v>7.68</v>
      </c>
      <c r="BL59" s="1484">
        <v>7.68</v>
      </c>
      <c r="BM59" s="1484">
        <v>7.68</v>
      </c>
      <c r="BN59" s="1484">
        <v>7.68</v>
      </c>
      <c r="BO59" s="1484">
        <v>7.68</v>
      </c>
      <c r="BP59" s="1484">
        <v>7.68</v>
      </c>
      <c r="BQ59" s="1484">
        <v>7.68</v>
      </c>
      <c r="BR59" s="1484">
        <v>7.68</v>
      </c>
      <c r="BS59" s="1484">
        <v>7.68</v>
      </c>
      <c r="BT59" s="1484">
        <v>7.68</v>
      </c>
      <c r="BU59" s="1484">
        <v>7.68</v>
      </c>
      <c r="BV59" s="1484">
        <v>7.68</v>
      </c>
      <c r="BW59" s="1484">
        <v>7.68</v>
      </c>
      <c r="BX59" s="1484">
        <v>7.68</v>
      </c>
      <c r="BY59" s="1484">
        <v>7.68</v>
      </c>
      <c r="BZ59" s="1484">
        <v>7.68</v>
      </c>
      <c r="CA59" s="1484">
        <v>7.68</v>
      </c>
      <c r="CB59" s="1484">
        <v>7.68</v>
      </c>
      <c r="CC59" s="1484">
        <v>7.68</v>
      </c>
      <c r="CD59" s="1484">
        <v>7.68</v>
      </c>
      <c r="CE59" s="1484">
        <v>7.68</v>
      </c>
      <c r="CF59" s="1484">
        <v>7.68</v>
      </c>
      <c r="CG59" s="1484">
        <v>7.68</v>
      </c>
      <c r="CH59" s="1484">
        <v>7.68</v>
      </c>
      <c r="CI59" s="1484">
        <v>7.68</v>
      </c>
      <c r="CJ59" s="1484">
        <v>7.68</v>
      </c>
      <c r="CK59" s="1484">
        <v>7.68</v>
      </c>
      <c r="CL59" s="1484">
        <v>7.68</v>
      </c>
      <c r="CM59" s="1484">
        <v>7.68</v>
      </c>
      <c r="CN59" s="1484">
        <v>7.68</v>
      </c>
    </row>
    <row r="60" spans="2:92" ht="42.75" hidden="1">
      <c r="B60"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60" s="1434" t="s">
        <v>1664</v>
      </c>
      <c r="D60" s="1473" t="s">
        <v>1663</v>
      </c>
      <c r="E60" s="1480" t="s">
        <v>1252</v>
      </c>
      <c r="F60" s="1248" t="str">
        <f>VLOOKUP(TBL5_OptBen[[#This Row],[Option Type (defined list)]],'Option Typs_Grps'!B$2:C$47, 2, FALSE)</f>
        <v>Distribution Options</v>
      </c>
      <c r="G60" s="1480" t="s">
        <v>1695</v>
      </c>
      <c r="H60" s="1252" t="s">
        <v>797</v>
      </c>
      <c r="I60" s="1489" t="s">
        <v>355</v>
      </c>
      <c r="J60" s="1253" t="s">
        <v>146</v>
      </c>
      <c r="K60" s="1482">
        <v>2</v>
      </c>
      <c r="L60" s="1483" t="s">
        <v>760</v>
      </c>
      <c r="M60" s="1483" t="s">
        <v>760</v>
      </c>
      <c r="N60" s="1483" t="s">
        <v>760</v>
      </c>
      <c r="O60" s="1483" t="s">
        <v>760</v>
      </c>
      <c r="P60" s="1483" t="s">
        <v>760</v>
      </c>
      <c r="Q60" s="1483" t="s">
        <v>760</v>
      </c>
      <c r="R60" s="1486">
        <v>0</v>
      </c>
      <c r="S60" s="1486">
        <v>0</v>
      </c>
      <c r="T60" s="1486">
        <v>0</v>
      </c>
      <c r="U60" s="1486">
        <v>0</v>
      </c>
      <c r="V60" s="1486">
        <v>0.06</v>
      </c>
      <c r="W60" s="1486">
        <v>0.06</v>
      </c>
      <c r="X60" s="1486">
        <v>0.06</v>
      </c>
      <c r="Y60" s="1486">
        <v>0.06</v>
      </c>
      <c r="Z60" s="1486">
        <v>0.06</v>
      </c>
      <c r="AA60" s="1486">
        <v>0.06</v>
      </c>
      <c r="AB60" s="1486">
        <v>0.06</v>
      </c>
      <c r="AC60" s="1486">
        <v>0.06</v>
      </c>
      <c r="AD60" s="1486">
        <v>0.06</v>
      </c>
      <c r="AE60" s="1486">
        <v>0.06</v>
      </c>
      <c r="AF60" s="1486">
        <v>0.06</v>
      </c>
      <c r="AG60" s="1486">
        <v>0.06</v>
      </c>
      <c r="AH60" s="1486">
        <v>0.06</v>
      </c>
      <c r="AI60" s="1486">
        <v>0.06</v>
      </c>
      <c r="AJ60" s="1486">
        <v>0.06</v>
      </c>
      <c r="AK60" s="1486">
        <v>0.06</v>
      </c>
      <c r="AL60" s="1486">
        <v>0.06</v>
      </c>
      <c r="AM60" s="1486">
        <v>0.06</v>
      </c>
      <c r="AN60" s="1486">
        <v>0.06</v>
      </c>
      <c r="AO60" s="1486">
        <v>0.06</v>
      </c>
      <c r="AP60" s="1486">
        <v>0.06</v>
      </c>
      <c r="AQ60" s="1486">
        <v>0.06</v>
      </c>
      <c r="AR60" s="1486">
        <v>0.06</v>
      </c>
      <c r="AS60" s="1486">
        <v>0.06</v>
      </c>
      <c r="AT60" s="1486">
        <v>0.06</v>
      </c>
      <c r="AU60" s="1486">
        <v>0.06</v>
      </c>
      <c r="AV60" s="1486">
        <v>0.06</v>
      </c>
      <c r="AW60" s="1486">
        <v>0.06</v>
      </c>
      <c r="AX60" s="1486">
        <v>0.06</v>
      </c>
      <c r="AY60" s="1486">
        <v>0.06</v>
      </c>
      <c r="AZ60" s="1486">
        <v>0.06</v>
      </c>
      <c r="BA60" s="1486">
        <v>0.06</v>
      </c>
      <c r="BB60" s="1486">
        <v>0.06</v>
      </c>
      <c r="BC60" s="1486">
        <v>0.06</v>
      </c>
      <c r="BD60" s="1486">
        <v>0.06</v>
      </c>
      <c r="BE60" s="1486">
        <v>0.06</v>
      </c>
      <c r="BF60" s="1486">
        <v>0.06</v>
      </c>
      <c r="BG60" s="1486">
        <v>0.06</v>
      </c>
      <c r="BH60" s="1486">
        <v>0.06</v>
      </c>
      <c r="BI60" s="1486">
        <v>0.06</v>
      </c>
      <c r="BJ60" s="1486">
        <v>0.06</v>
      </c>
      <c r="BK60" s="1486">
        <v>0.06</v>
      </c>
      <c r="BL60" s="1486">
        <v>0.06</v>
      </c>
      <c r="BM60" s="1486">
        <v>0.06</v>
      </c>
      <c r="BN60" s="1486">
        <v>0.06</v>
      </c>
      <c r="BO60" s="1486">
        <v>0.06</v>
      </c>
      <c r="BP60" s="1486">
        <v>0.06</v>
      </c>
      <c r="BQ60" s="1486">
        <v>0.06</v>
      </c>
      <c r="BR60" s="1486">
        <v>0.06</v>
      </c>
      <c r="BS60" s="1486">
        <v>0.06</v>
      </c>
      <c r="BT60" s="1486">
        <v>0.06</v>
      </c>
      <c r="BU60" s="1486">
        <v>0.06</v>
      </c>
      <c r="BV60" s="1486">
        <v>0.06</v>
      </c>
      <c r="BW60" s="1486">
        <v>0.06</v>
      </c>
      <c r="BX60" s="1486">
        <v>0.06</v>
      </c>
      <c r="BY60" s="1486">
        <v>0.06</v>
      </c>
      <c r="BZ60" s="1486">
        <v>0.06</v>
      </c>
      <c r="CA60" s="1486">
        <v>0.06</v>
      </c>
      <c r="CB60" s="1486">
        <v>0.06</v>
      </c>
      <c r="CC60" s="1486">
        <v>0.06</v>
      </c>
      <c r="CD60" s="1486">
        <v>0.06</v>
      </c>
      <c r="CE60" s="1486">
        <v>0.06</v>
      </c>
      <c r="CF60" s="1486">
        <v>0.06</v>
      </c>
      <c r="CG60" s="1486">
        <v>0.06</v>
      </c>
      <c r="CH60" s="1486">
        <v>0.06</v>
      </c>
      <c r="CI60" s="1486">
        <v>0.06</v>
      </c>
      <c r="CJ60" s="1486">
        <v>0.06</v>
      </c>
      <c r="CK60" s="1486">
        <v>0.06</v>
      </c>
      <c r="CL60" s="1486">
        <v>0.06</v>
      </c>
      <c r="CM60" s="1486">
        <v>0.06</v>
      </c>
      <c r="CN60" s="1487">
        <v>0.06</v>
      </c>
    </row>
    <row r="61" spans="2:92" ht="42.75" hidden="1">
      <c r="B61" s="1504"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52cA</v>
      </c>
      <c r="C61" s="1434" t="s">
        <v>1850</v>
      </c>
      <c r="D61" s="1473" t="s">
        <v>1849</v>
      </c>
      <c r="E61" s="1502" t="s">
        <v>1252</v>
      </c>
      <c r="F61" s="1505" t="str">
        <f>VLOOKUP(TBL5_OptBen[[#This Row],[Option Type (defined list)]],'Option Typs_Grps'!B$2:C$47, 2, FALSE)</f>
        <v>Distribution Options</v>
      </c>
      <c r="G61" s="1502" t="s">
        <v>1695</v>
      </c>
      <c r="H61" s="1502" t="s">
        <v>797</v>
      </c>
      <c r="I61" s="1502" t="s">
        <v>355</v>
      </c>
      <c r="J61" s="1503" t="s">
        <v>146</v>
      </c>
      <c r="K61" s="1542">
        <v>2</v>
      </c>
      <c r="L61" s="1506"/>
      <c r="M61" s="1506"/>
      <c r="N61" s="1506"/>
      <c r="O61" s="1506"/>
      <c r="P61" s="1506"/>
      <c r="Q61" s="1506"/>
      <c r="R61" s="1507">
        <v>0.49</v>
      </c>
      <c r="S61" s="1507">
        <v>0.98</v>
      </c>
      <c r="T61" s="1507">
        <v>1.47</v>
      </c>
      <c r="U61" s="1507">
        <v>1.96</v>
      </c>
      <c r="V61" s="1507">
        <v>2.4500000000000002</v>
      </c>
      <c r="W61" s="1507">
        <v>3.6</v>
      </c>
      <c r="X61" s="1507">
        <v>4.75</v>
      </c>
      <c r="Y61" s="1507">
        <v>5.91</v>
      </c>
      <c r="Z61" s="1507">
        <v>7.06</v>
      </c>
      <c r="AA61" s="1507">
        <v>8.2100000000000009</v>
      </c>
      <c r="AB61" s="1507">
        <v>8.27</v>
      </c>
      <c r="AC61" s="1507">
        <v>8.33</v>
      </c>
      <c r="AD61" s="1507">
        <v>8.4</v>
      </c>
      <c r="AE61" s="1507">
        <v>8.4600000000000009</v>
      </c>
      <c r="AF61" s="1507">
        <v>8.52</v>
      </c>
      <c r="AG61" s="1507">
        <v>7.37</v>
      </c>
      <c r="AH61" s="1507">
        <v>6.21</v>
      </c>
      <c r="AI61" s="1507">
        <v>5.0599999999999996</v>
      </c>
      <c r="AJ61" s="1507">
        <v>3.9</v>
      </c>
      <c r="AK61" s="1507">
        <v>2.75</v>
      </c>
      <c r="AL61" s="1507">
        <v>2.2000000000000002</v>
      </c>
      <c r="AM61" s="1507">
        <v>1.65</v>
      </c>
      <c r="AN61" s="1507">
        <v>1.1000000000000001</v>
      </c>
      <c r="AO61" s="1507">
        <v>0.55000000000000004</v>
      </c>
      <c r="AP61" s="1507">
        <v>0</v>
      </c>
      <c r="AQ61" s="1507">
        <v>0</v>
      </c>
      <c r="AR61" s="1507">
        <v>0</v>
      </c>
      <c r="AS61" s="1507">
        <v>0</v>
      </c>
      <c r="AT61" s="1507">
        <v>0</v>
      </c>
      <c r="AU61" s="1507">
        <v>0</v>
      </c>
      <c r="AV61" s="1507">
        <v>0</v>
      </c>
      <c r="AW61" s="1507">
        <v>0</v>
      </c>
      <c r="AX61" s="1507">
        <v>0</v>
      </c>
      <c r="AY61" s="1507">
        <v>0</v>
      </c>
      <c r="AZ61" s="1507">
        <v>0</v>
      </c>
      <c r="BA61" s="1507">
        <v>0</v>
      </c>
      <c r="BB61" s="1507">
        <v>0</v>
      </c>
      <c r="BC61" s="1507">
        <v>0</v>
      </c>
      <c r="BD61" s="1507">
        <v>0</v>
      </c>
      <c r="BE61" s="1507">
        <v>0</v>
      </c>
      <c r="BF61" s="1507">
        <v>0</v>
      </c>
      <c r="BG61" s="1507">
        <v>0</v>
      </c>
      <c r="BH61" s="1507">
        <v>0</v>
      </c>
      <c r="BI61" s="1507">
        <v>0</v>
      </c>
      <c r="BJ61" s="1507">
        <v>0</v>
      </c>
      <c r="BK61" s="1507">
        <v>0</v>
      </c>
      <c r="BL61" s="1507">
        <v>0</v>
      </c>
      <c r="BM61" s="1507">
        <v>0</v>
      </c>
      <c r="BN61" s="1507">
        <v>0</v>
      </c>
      <c r="BO61" s="1507">
        <v>0</v>
      </c>
      <c r="BP61" s="1507">
        <v>0</v>
      </c>
      <c r="BQ61" s="1507">
        <v>0</v>
      </c>
      <c r="BR61" s="1507">
        <v>0</v>
      </c>
      <c r="BS61" s="1507">
        <v>0</v>
      </c>
      <c r="BT61" s="1507">
        <v>0</v>
      </c>
      <c r="BU61" s="1507">
        <v>0</v>
      </c>
      <c r="BV61" s="1507">
        <v>0</v>
      </c>
      <c r="BW61" s="1507">
        <v>0</v>
      </c>
      <c r="BX61" s="1507">
        <v>0</v>
      </c>
      <c r="BY61" s="1507">
        <v>0</v>
      </c>
      <c r="BZ61" s="1507">
        <v>0</v>
      </c>
      <c r="CA61" s="1507">
        <v>0</v>
      </c>
      <c r="CB61" s="1507">
        <v>0</v>
      </c>
      <c r="CC61" s="1507">
        <v>0</v>
      </c>
      <c r="CD61" s="1507">
        <v>0</v>
      </c>
      <c r="CE61" s="1507">
        <v>0</v>
      </c>
      <c r="CF61" s="1507">
        <v>0</v>
      </c>
      <c r="CG61" s="1507">
        <v>0</v>
      </c>
      <c r="CH61" s="1507">
        <v>0</v>
      </c>
      <c r="CI61" s="1507">
        <v>0</v>
      </c>
      <c r="CJ61" s="1507">
        <v>0</v>
      </c>
      <c r="CK61" s="1507">
        <v>0</v>
      </c>
      <c r="CL61" s="1507">
        <v>0</v>
      </c>
      <c r="CM61" s="1507">
        <v>0</v>
      </c>
      <c r="CN61" s="1507">
        <v>0</v>
      </c>
    </row>
    <row r="62" spans="2:92" ht="42.75" hidden="1">
      <c r="B62"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62" s="1437" t="s">
        <v>1666</v>
      </c>
      <c r="D62" s="1474" t="s">
        <v>1665</v>
      </c>
      <c r="E62" s="1480" t="s">
        <v>781</v>
      </c>
      <c r="F62" s="1248" t="str">
        <f>VLOOKUP(TBL5_OptBen[[#This Row],[Option Type (defined list)]],'Option Typs_Grps'!B$2:C$47, 2, FALSE)</f>
        <v>Customer Options</v>
      </c>
      <c r="G62" s="1480" t="s">
        <v>1695</v>
      </c>
      <c r="H62" s="1252" t="s">
        <v>797</v>
      </c>
      <c r="I62" s="1489" t="s">
        <v>355</v>
      </c>
      <c r="J62" s="1253" t="s">
        <v>146</v>
      </c>
      <c r="K62" s="1482">
        <v>2</v>
      </c>
      <c r="L62" s="1483" t="s">
        <v>760</v>
      </c>
      <c r="M62" s="1483" t="s">
        <v>760</v>
      </c>
      <c r="N62" s="1483" t="s">
        <v>760</v>
      </c>
      <c r="O62" s="1483" t="s">
        <v>760</v>
      </c>
      <c r="P62" s="1483" t="s">
        <v>760</v>
      </c>
      <c r="Q62" s="1483" t="s">
        <v>760</v>
      </c>
      <c r="R62" s="1486">
        <v>0.45315753558199734</v>
      </c>
      <c r="S62" s="1486">
        <v>0.91122053916399492</v>
      </c>
      <c r="T62" s="1486">
        <v>1.3742023667459951</v>
      </c>
      <c r="U62" s="1486">
        <v>1.8422766463279909</v>
      </c>
      <c r="V62" s="1486">
        <v>2.3150331579099936</v>
      </c>
      <c r="W62" s="1486">
        <v>3.2926785677971533</v>
      </c>
      <c r="X62" s="1486">
        <v>4.2797157476843148</v>
      </c>
      <c r="Y62" s="1486">
        <v>5.2759626875714956</v>
      </c>
      <c r="Z62" s="1486">
        <v>6.2806815674586538</v>
      </c>
      <c r="AA62" s="1486">
        <v>7.2944701973458335</v>
      </c>
      <c r="AB62" s="1486">
        <v>8.580432167869569</v>
      </c>
      <c r="AC62" s="1486">
        <v>9.8776519323933307</v>
      </c>
      <c r="AD62" s="1486">
        <v>11.185736766917065</v>
      </c>
      <c r="AE62" s="1486">
        <v>12.504932133440819</v>
      </c>
      <c r="AF62" s="1486">
        <v>13.835574789964543</v>
      </c>
      <c r="AG62" s="1486">
        <v>14.668829919151106</v>
      </c>
      <c r="AH62" s="1486">
        <v>15.50861794633769</v>
      </c>
      <c r="AI62" s="1486">
        <v>16.355874615524201</v>
      </c>
      <c r="AJ62" s="1486">
        <v>17.209093760710772</v>
      </c>
      <c r="AK62" s="1486">
        <v>18.069304855897386</v>
      </c>
      <c r="AL62" s="1486">
        <v>18.575592432394597</v>
      </c>
      <c r="AM62" s="1486">
        <v>19.085337436891802</v>
      </c>
      <c r="AN62" s="1486">
        <v>19.598535301389106</v>
      </c>
      <c r="AO62" s="1486">
        <v>20.115191919886399</v>
      </c>
      <c r="AP62" s="1486">
        <v>20.399999999999999</v>
      </c>
      <c r="AQ62" s="1486">
        <v>20.399999999999999</v>
      </c>
      <c r="AR62" s="1486">
        <v>20.399999999999999</v>
      </c>
      <c r="AS62" s="1486">
        <v>20.399999999999999</v>
      </c>
      <c r="AT62" s="1486">
        <v>20.399999999999999</v>
      </c>
      <c r="AU62" s="1486">
        <v>20.399999999999999</v>
      </c>
      <c r="AV62" s="1486">
        <v>20.399999999999999</v>
      </c>
      <c r="AW62" s="1486">
        <v>20.399999999999999</v>
      </c>
      <c r="AX62" s="1486">
        <v>20.399999999999999</v>
      </c>
      <c r="AY62" s="1486">
        <v>20.399999999999999</v>
      </c>
      <c r="AZ62" s="1486">
        <v>20.399999999999999</v>
      </c>
      <c r="BA62" s="1486">
        <v>20.399999999999999</v>
      </c>
      <c r="BB62" s="1486">
        <v>20.399999999999999</v>
      </c>
      <c r="BC62" s="1486">
        <v>20.399999999999999</v>
      </c>
      <c r="BD62" s="1486">
        <v>20.399999999999999</v>
      </c>
      <c r="BE62" s="1486">
        <v>20.399999999999999</v>
      </c>
      <c r="BF62" s="1486">
        <v>20.399999999999999</v>
      </c>
      <c r="BG62" s="1486">
        <v>20.399999999999999</v>
      </c>
      <c r="BH62" s="1486">
        <v>20.399999999999999</v>
      </c>
      <c r="BI62" s="1486">
        <v>20.399999999999999</v>
      </c>
      <c r="BJ62" s="1486">
        <v>20.399999999999999</v>
      </c>
      <c r="BK62" s="1486">
        <v>20.399999999999999</v>
      </c>
      <c r="BL62" s="1486">
        <v>20.399999999999999</v>
      </c>
      <c r="BM62" s="1486">
        <v>20.399999999999999</v>
      </c>
      <c r="BN62" s="1486">
        <v>20.399999999999999</v>
      </c>
      <c r="BO62" s="1486">
        <v>20.399999999999999</v>
      </c>
      <c r="BP62" s="1486">
        <v>20.399999999999999</v>
      </c>
      <c r="BQ62" s="1486">
        <v>20.399999999999999</v>
      </c>
      <c r="BR62" s="1486">
        <v>20.399999999999999</v>
      </c>
      <c r="BS62" s="1486">
        <v>20.399999999999999</v>
      </c>
      <c r="BT62" s="1486">
        <v>20.399999999999999</v>
      </c>
      <c r="BU62" s="1486">
        <v>20.399999999999999</v>
      </c>
      <c r="BV62" s="1486">
        <v>20.399999999999999</v>
      </c>
      <c r="BW62" s="1486">
        <v>20.399999999999999</v>
      </c>
      <c r="BX62" s="1486">
        <v>20.399999999999999</v>
      </c>
      <c r="BY62" s="1486">
        <v>20.399999999999999</v>
      </c>
      <c r="BZ62" s="1486">
        <v>20.399999999999999</v>
      </c>
      <c r="CA62" s="1486">
        <v>20.399999999999999</v>
      </c>
      <c r="CB62" s="1486">
        <v>20.399999999999999</v>
      </c>
      <c r="CC62" s="1486">
        <v>20.399999999999999</v>
      </c>
      <c r="CD62" s="1486">
        <v>20.399999999999999</v>
      </c>
      <c r="CE62" s="1486">
        <v>20.399999999999999</v>
      </c>
      <c r="CF62" s="1486">
        <v>20.399999999999999</v>
      </c>
      <c r="CG62" s="1486">
        <v>20.399999999999999</v>
      </c>
      <c r="CH62" s="1486">
        <v>20.399999999999999</v>
      </c>
      <c r="CI62" s="1486">
        <v>20.399999999999999</v>
      </c>
      <c r="CJ62" s="1486">
        <v>20.399999999999999</v>
      </c>
      <c r="CK62" s="1486">
        <v>20.399999999999999</v>
      </c>
      <c r="CL62" s="1486">
        <v>20.399999999999999</v>
      </c>
      <c r="CM62" s="1486">
        <v>20.399999999999999</v>
      </c>
      <c r="CN62" s="1487">
        <v>20.399999999999999</v>
      </c>
    </row>
    <row r="63" spans="2:92" ht="85.5" hidden="1">
      <c r="B63"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63" s="1434" t="s">
        <v>1668</v>
      </c>
      <c r="D63" s="1473" t="s">
        <v>1667</v>
      </c>
      <c r="E63" s="1480" t="s">
        <v>1284</v>
      </c>
      <c r="F63" s="1426" t="str">
        <f>VLOOKUP(TBL5_OptBen[[#This Row],[Option Type (defined list)]],'Option Typs_Grps'!B$2:C$47, 2, FALSE)</f>
        <v>Customer Options</v>
      </c>
      <c r="G63" s="1480" t="s">
        <v>1695</v>
      </c>
      <c r="H63" s="1252" t="s">
        <v>797</v>
      </c>
      <c r="I63" s="1489" t="s">
        <v>355</v>
      </c>
      <c r="J63" s="1253" t="s">
        <v>146</v>
      </c>
      <c r="K63" s="1482">
        <v>2</v>
      </c>
      <c r="L63" s="1483"/>
      <c r="M63" s="1483"/>
      <c r="N63" s="1483"/>
      <c r="O63" s="1483"/>
      <c r="P63" s="1483"/>
      <c r="Q63" s="1483"/>
      <c r="R63" s="1484">
        <v>0.15</v>
      </c>
      <c r="S63" s="1484">
        <v>0.3</v>
      </c>
      <c r="T63" s="1484">
        <v>0.45</v>
      </c>
      <c r="U63" s="1484">
        <v>0.6</v>
      </c>
      <c r="V63" s="1484">
        <v>0.75</v>
      </c>
      <c r="W63" s="1484">
        <v>0.9</v>
      </c>
      <c r="X63" s="1484">
        <v>0.05</v>
      </c>
      <c r="Y63" s="1484">
        <v>0.2</v>
      </c>
      <c r="Z63" s="1484">
        <v>0.35</v>
      </c>
      <c r="AA63" s="1484">
        <v>1.5</v>
      </c>
      <c r="AB63" s="1484">
        <v>1.38</v>
      </c>
      <c r="AC63" s="1484">
        <v>1.26</v>
      </c>
      <c r="AD63" s="1484">
        <v>1.1399999999999999</v>
      </c>
      <c r="AE63" s="1484">
        <v>1.02</v>
      </c>
      <c r="AF63" s="1484">
        <v>0.9</v>
      </c>
      <c r="AG63" s="1484">
        <v>0.72</v>
      </c>
      <c r="AH63" s="1484">
        <v>0.54</v>
      </c>
      <c r="AI63" s="1484">
        <v>0.36</v>
      </c>
      <c r="AJ63" s="1484">
        <v>0.18</v>
      </c>
      <c r="AK63" s="1484">
        <v>0</v>
      </c>
      <c r="AL63" s="1484">
        <v>0</v>
      </c>
      <c r="AM63" s="1484">
        <v>0</v>
      </c>
      <c r="AN63" s="1484">
        <v>0</v>
      </c>
      <c r="AO63" s="1484">
        <v>0</v>
      </c>
      <c r="AP63" s="1484">
        <v>0</v>
      </c>
      <c r="AQ63" s="1484">
        <v>0</v>
      </c>
      <c r="AR63" s="1484">
        <v>0</v>
      </c>
      <c r="AS63" s="1484">
        <v>0</v>
      </c>
      <c r="AT63" s="1484">
        <v>0</v>
      </c>
      <c r="AU63" s="1484">
        <v>0</v>
      </c>
      <c r="AV63" s="1484">
        <v>0</v>
      </c>
      <c r="AW63" s="1484">
        <v>0</v>
      </c>
      <c r="AX63" s="1484">
        <v>0</v>
      </c>
      <c r="AY63" s="1484">
        <v>0</v>
      </c>
      <c r="AZ63" s="1484">
        <v>0</v>
      </c>
      <c r="BA63" s="1484">
        <v>0</v>
      </c>
      <c r="BB63" s="1484">
        <v>0</v>
      </c>
      <c r="BC63" s="1484">
        <v>0</v>
      </c>
      <c r="BD63" s="1484">
        <v>0</v>
      </c>
      <c r="BE63" s="1484">
        <v>0</v>
      </c>
      <c r="BF63" s="1484">
        <v>0</v>
      </c>
      <c r="BG63" s="1484">
        <v>0</v>
      </c>
      <c r="BH63" s="1484">
        <v>0</v>
      </c>
      <c r="BI63" s="1484">
        <v>0</v>
      </c>
      <c r="BJ63" s="1484">
        <v>0</v>
      </c>
      <c r="BK63" s="1484">
        <v>0</v>
      </c>
      <c r="BL63" s="1484">
        <v>0</v>
      </c>
      <c r="BM63" s="1484">
        <v>0</v>
      </c>
      <c r="BN63" s="1484">
        <v>0</v>
      </c>
      <c r="BO63" s="1484">
        <v>0</v>
      </c>
      <c r="BP63" s="1484">
        <v>0</v>
      </c>
      <c r="BQ63" s="1484">
        <v>0</v>
      </c>
      <c r="BR63" s="1484">
        <v>0</v>
      </c>
      <c r="BS63" s="1484">
        <v>0</v>
      </c>
      <c r="BT63" s="1484">
        <v>0</v>
      </c>
      <c r="BU63" s="1484">
        <v>0</v>
      </c>
      <c r="BV63" s="1484">
        <v>0</v>
      </c>
      <c r="BW63" s="1484">
        <v>0</v>
      </c>
      <c r="BX63" s="1484">
        <v>0</v>
      </c>
      <c r="BY63" s="1484">
        <v>0</v>
      </c>
      <c r="BZ63" s="1484">
        <v>0</v>
      </c>
      <c r="CA63" s="1484">
        <v>0</v>
      </c>
      <c r="CB63" s="1484">
        <v>0</v>
      </c>
      <c r="CC63" s="1484">
        <v>0</v>
      </c>
      <c r="CD63" s="1484">
        <v>0</v>
      </c>
      <c r="CE63" s="1484">
        <v>0</v>
      </c>
      <c r="CF63" s="1484">
        <v>0</v>
      </c>
      <c r="CG63" s="1484">
        <v>0</v>
      </c>
      <c r="CH63" s="1484">
        <v>0</v>
      </c>
      <c r="CI63" s="1484">
        <v>0</v>
      </c>
      <c r="CJ63" s="1484">
        <v>0</v>
      </c>
      <c r="CK63" s="1484">
        <v>0</v>
      </c>
      <c r="CL63" s="1484">
        <v>0</v>
      </c>
      <c r="CM63" s="1484">
        <v>0</v>
      </c>
      <c r="CN63" s="1484">
        <v>0</v>
      </c>
    </row>
    <row r="64" spans="2:92" ht="57" hidden="1">
      <c r="B64"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64" s="1437" t="s">
        <v>1670</v>
      </c>
      <c r="D64" s="1474" t="s">
        <v>1669</v>
      </c>
      <c r="E64" s="1480" t="s">
        <v>1284</v>
      </c>
      <c r="F64" s="1426" t="str">
        <f>VLOOKUP(TBL5_OptBen[[#This Row],[Option Type (defined list)]],'Option Typs_Grps'!B$2:C$47, 2, FALSE)</f>
        <v>Customer Options</v>
      </c>
      <c r="G64" s="1480" t="s">
        <v>1695</v>
      </c>
      <c r="H64" s="1252" t="s">
        <v>797</v>
      </c>
      <c r="I64" s="1489" t="s">
        <v>355</v>
      </c>
      <c r="J64" s="1253" t="s">
        <v>146</v>
      </c>
      <c r="K64" s="1482">
        <v>2</v>
      </c>
      <c r="L64" s="1483"/>
      <c r="M64" s="1483"/>
      <c r="N64" s="1483"/>
      <c r="O64" s="1483"/>
      <c r="P64" s="1483"/>
      <c r="Q64" s="1483"/>
      <c r="R64" s="1484">
        <v>0.14199999999999999</v>
      </c>
      <c r="S64" s="1484">
        <v>0.28399999999999997</v>
      </c>
      <c r="T64" s="1484">
        <v>0.42599999999999999</v>
      </c>
      <c r="U64" s="1484">
        <v>0.56799999999999995</v>
      </c>
      <c r="V64" s="1484">
        <v>0.71</v>
      </c>
      <c r="W64" s="1484">
        <v>0.624</v>
      </c>
      <c r="X64" s="1484">
        <v>0.53800000000000003</v>
      </c>
      <c r="Y64" s="1484">
        <v>0.45200000000000001</v>
      </c>
      <c r="Z64" s="1484">
        <v>0.36599999999999999</v>
      </c>
      <c r="AA64" s="1560">
        <v>0.28000000000000003</v>
      </c>
      <c r="AB64" s="1560">
        <v>0.22400000000000003</v>
      </c>
      <c r="AC64" s="1560">
        <v>0.16800000000000004</v>
      </c>
      <c r="AD64" s="1560">
        <v>0.11200000000000002</v>
      </c>
      <c r="AE64" s="1560">
        <v>5.6000000000000022E-2</v>
      </c>
      <c r="AF64" s="1560">
        <v>0</v>
      </c>
      <c r="AG64" s="1484">
        <v>0</v>
      </c>
      <c r="AH64" s="1484">
        <v>0</v>
      </c>
      <c r="AI64" s="1484">
        <v>0</v>
      </c>
      <c r="AJ64" s="1484">
        <v>0</v>
      </c>
      <c r="AK64" s="1484">
        <v>0</v>
      </c>
      <c r="AL64" s="1484">
        <v>0</v>
      </c>
      <c r="AM64" s="1484">
        <v>0</v>
      </c>
      <c r="AN64" s="1484">
        <v>0</v>
      </c>
      <c r="AO64" s="1484">
        <v>0</v>
      </c>
      <c r="AP64" s="1484">
        <v>0</v>
      </c>
      <c r="AQ64" s="1484">
        <v>0</v>
      </c>
      <c r="AR64" s="1484">
        <v>0</v>
      </c>
      <c r="AS64" s="1484">
        <v>0</v>
      </c>
      <c r="AT64" s="1484">
        <v>0</v>
      </c>
      <c r="AU64" s="1484">
        <v>0</v>
      </c>
      <c r="AV64" s="1484">
        <v>0</v>
      </c>
      <c r="AW64" s="1484">
        <v>0</v>
      </c>
      <c r="AX64" s="1484">
        <v>0</v>
      </c>
      <c r="AY64" s="1484">
        <v>0</v>
      </c>
      <c r="AZ64" s="1484">
        <v>0</v>
      </c>
      <c r="BA64" s="1484">
        <v>0</v>
      </c>
      <c r="BB64" s="1484">
        <v>0</v>
      </c>
      <c r="BC64" s="1484">
        <v>0</v>
      </c>
      <c r="BD64" s="1484">
        <v>0</v>
      </c>
      <c r="BE64" s="1484">
        <v>0</v>
      </c>
      <c r="BF64" s="1484">
        <v>0</v>
      </c>
      <c r="BG64" s="1484">
        <v>0</v>
      </c>
      <c r="BH64" s="1484">
        <v>0</v>
      </c>
      <c r="BI64" s="1484">
        <v>0</v>
      </c>
      <c r="BJ64" s="1484">
        <v>0</v>
      </c>
      <c r="BK64" s="1484">
        <v>0</v>
      </c>
      <c r="BL64" s="1484">
        <v>0</v>
      </c>
      <c r="BM64" s="1484">
        <v>0</v>
      </c>
      <c r="BN64" s="1484">
        <v>0</v>
      </c>
      <c r="BO64" s="1484">
        <v>0</v>
      </c>
      <c r="BP64" s="1484">
        <v>0</v>
      </c>
      <c r="BQ64" s="1484">
        <v>0</v>
      </c>
      <c r="BR64" s="1484">
        <v>0</v>
      </c>
      <c r="BS64" s="1484">
        <v>0</v>
      </c>
      <c r="BT64" s="1484">
        <v>0</v>
      </c>
      <c r="BU64" s="1484">
        <v>0</v>
      </c>
      <c r="BV64" s="1484">
        <v>0</v>
      </c>
      <c r="BW64" s="1484">
        <v>0</v>
      </c>
      <c r="BX64" s="1484">
        <v>0</v>
      </c>
      <c r="BY64" s="1484">
        <v>0</v>
      </c>
      <c r="BZ64" s="1484">
        <v>0</v>
      </c>
      <c r="CA64" s="1484">
        <v>0</v>
      </c>
      <c r="CB64" s="1484">
        <v>0</v>
      </c>
      <c r="CC64" s="1484">
        <v>0</v>
      </c>
      <c r="CD64" s="1484">
        <v>0</v>
      </c>
      <c r="CE64" s="1484">
        <v>0</v>
      </c>
      <c r="CF64" s="1484">
        <v>0</v>
      </c>
      <c r="CG64" s="1484">
        <v>0</v>
      </c>
      <c r="CH64" s="1484">
        <v>0</v>
      </c>
      <c r="CI64" s="1484">
        <v>0</v>
      </c>
      <c r="CJ64" s="1484">
        <v>0</v>
      </c>
      <c r="CK64" s="1484">
        <v>0</v>
      </c>
      <c r="CL64" s="1484">
        <v>0</v>
      </c>
      <c r="CM64" s="1484">
        <v>0</v>
      </c>
      <c r="CN64" s="1484">
        <v>0</v>
      </c>
    </row>
    <row r="65" spans="2:92" ht="15" hidden="1">
      <c r="B65" s="1426" t="str">
        <f>CONCATENATE(IF(TBL5_OptBen[[#This Row],[Option Group]]="RESOURCE OPTIONS","52a",IF(TBL5_OptBen[[#This Row],[Option Group]]="PRODUCTION OPTIONS","52b",IF(TBL5_OptBen[[#This Row],[Option Group]]="DISTRIBUTION OPTIONS","52c",IF(TBL5_OptBen[[#This Row],[Option Group]]="CUSTOMER OPTIONS","52d","ERROR")))), IF(TBL5_OptBen[[#This Row],[Preferred (most likely), Least Cost, Ofwat Core or Alternative Programme]]="Preferred","P","A"))</f>
        <v>52dA</v>
      </c>
      <c r="C65" s="1434" t="s">
        <v>1672</v>
      </c>
      <c r="D65" s="1473" t="s">
        <v>1671</v>
      </c>
      <c r="E65" s="1480" t="s">
        <v>780</v>
      </c>
      <c r="F65" s="1248" t="str">
        <f>VLOOKUP(TBL5_OptBen[[#This Row],[Option Type (defined list)]],'Option Typs_Grps'!B$2:C$47, 2, FALSE)</f>
        <v>Customer Options</v>
      </c>
      <c r="G65" s="1252" t="s">
        <v>1695</v>
      </c>
      <c r="H65" s="1252" t="s">
        <v>797</v>
      </c>
      <c r="I65" s="1489" t="s">
        <v>355</v>
      </c>
      <c r="J65" s="1253" t="s">
        <v>146</v>
      </c>
      <c r="K65" s="1482">
        <v>2</v>
      </c>
      <c r="L65" s="1483" t="s">
        <v>760</v>
      </c>
      <c r="M65" s="1483" t="s">
        <v>760</v>
      </c>
      <c r="N65" s="1483" t="s">
        <v>760</v>
      </c>
      <c r="O65" s="1483" t="s">
        <v>760</v>
      </c>
      <c r="P65" s="1483" t="s">
        <v>760</v>
      </c>
      <c r="Q65" s="1483" t="s">
        <v>760</v>
      </c>
      <c r="R65" s="1484">
        <v>0</v>
      </c>
      <c r="S65" s="1484">
        <v>0</v>
      </c>
      <c r="T65" s="1484">
        <v>0</v>
      </c>
      <c r="U65" s="1484">
        <v>0</v>
      </c>
      <c r="V65" s="1484">
        <v>0</v>
      </c>
      <c r="W65" s="1484">
        <v>0</v>
      </c>
      <c r="X65" s="1484">
        <v>0</v>
      </c>
      <c r="Y65" s="1484">
        <v>0</v>
      </c>
      <c r="Z65" s="1484">
        <v>0</v>
      </c>
      <c r="AA65" s="1560">
        <v>0</v>
      </c>
      <c r="AB65" s="1560">
        <v>0.26400000000000001</v>
      </c>
      <c r="AC65" s="1560">
        <v>0.52800000000000002</v>
      </c>
      <c r="AD65" s="1560">
        <v>0.79200000000000004</v>
      </c>
      <c r="AE65" s="1560">
        <v>1.056</v>
      </c>
      <c r="AF65" s="1560">
        <v>1.32</v>
      </c>
      <c r="AG65" s="1484">
        <v>1.32</v>
      </c>
      <c r="AH65" s="1484">
        <v>1.32</v>
      </c>
      <c r="AI65" s="1484">
        <v>1.32</v>
      </c>
      <c r="AJ65" s="1484">
        <v>1.32</v>
      </c>
      <c r="AK65" s="1484">
        <v>1.32</v>
      </c>
      <c r="AL65" s="1484">
        <v>1.32</v>
      </c>
      <c r="AM65" s="1484">
        <v>1.32</v>
      </c>
      <c r="AN65" s="1484">
        <v>1.32</v>
      </c>
      <c r="AO65" s="1484">
        <v>1.32</v>
      </c>
      <c r="AP65" s="1484">
        <v>1.32</v>
      </c>
      <c r="AQ65" s="1484">
        <v>1.32</v>
      </c>
      <c r="AR65" s="1484">
        <v>1.32</v>
      </c>
      <c r="AS65" s="1484">
        <v>1.32</v>
      </c>
      <c r="AT65" s="1484">
        <v>1.32</v>
      </c>
      <c r="AU65" s="1484">
        <v>1.32</v>
      </c>
      <c r="AV65" s="1484">
        <v>1.32</v>
      </c>
      <c r="AW65" s="1484">
        <v>1.32</v>
      </c>
      <c r="AX65" s="1484">
        <v>1.32</v>
      </c>
      <c r="AY65" s="1484">
        <v>1.32</v>
      </c>
      <c r="AZ65" s="1484">
        <v>1.32</v>
      </c>
      <c r="BA65" s="1484">
        <v>1.32</v>
      </c>
      <c r="BB65" s="1484">
        <v>1.32</v>
      </c>
      <c r="BC65" s="1484">
        <v>1.32</v>
      </c>
      <c r="BD65" s="1484">
        <v>1.32</v>
      </c>
      <c r="BE65" s="1484">
        <v>1.32</v>
      </c>
      <c r="BF65" s="1484">
        <v>1.32</v>
      </c>
      <c r="BG65" s="1484">
        <v>1.32</v>
      </c>
      <c r="BH65" s="1484">
        <v>1.32</v>
      </c>
      <c r="BI65" s="1484">
        <v>1.32</v>
      </c>
      <c r="BJ65" s="1484">
        <v>1.32</v>
      </c>
      <c r="BK65" s="1484">
        <v>1.32</v>
      </c>
      <c r="BL65" s="1484">
        <v>1.32</v>
      </c>
      <c r="BM65" s="1484">
        <v>1.32</v>
      </c>
      <c r="BN65" s="1484">
        <v>1.32</v>
      </c>
      <c r="BO65" s="1484">
        <v>1.32</v>
      </c>
      <c r="BP65" s="1484">
        <v>1.32</v>
      </c>
      <c r="BQ65" s="1484">
        <v>1.32</v>
      </c>
      <c r="BR65" s="1484">
        <v>1.32</v>
      </c>
      <c r="BS65" s="1484">
        <v>1.32</v>
      </c>
      <c r="BT65" s="1484">
        <v>1.32</v>
      </c>
      <c r="BU65" s="1484">
        <v>1.32</v>
      </c>
      <c r="BV65" s="1484">
        <v>1.32</v>
      </c>
      <c r="BW65" s="1484">
        <v>1.32</v>
      </c>
      <c r="BX65" s="1484">
        <v>1.32</v>
      </c>
      <c r="BY65" s="1484">
        <v>1.32</v>
      </c>
      <c r="BZ65" s="1484">
        <v>1.32</v>
      </c>
      <c r="CA65" s="1484">
        <v>1.32</v>
      </c>
      <c r="CB65" s="1484">
        <v>1.32</v>
      </c>
      <c r="CC65" s="1484">
        <v>1.32</v>
      </c>
      <c r="CD65" s="1484">
        <v>1.32</v>
      </c>
      <c r="CE65" s="1484">
        <v>1.32</v>
      </c>
      <c r="CF65" s="1484">
        <v>1.32</v>
      </c>
      <c r="CG65" s="1484">
        <v>1.32</v>
      </c>
      <c r="CH65" s="1484">
        <v>1.32</v>
      </c>
      <c r="CI65" s="1484">
        <v>1.32</v>
      </c>
      <c r="CJ65" s="1484">
        <v>1.32</v>
      </c>
      <c r="CK65" s="1484">
        <v>1.32</v>
      </c>
      <c r="CL65" s="1484">
        <v>1.32</v>
      </c>
      <c r="CM65" s="1484">
        <v>1.32</v>
      </c>
      <c r="CN65" s="1484">
        <v>1.32</v>
      </c>
    </row>
    <row r="68" spans="2:92">
      <c r="P68" s="379"/>
    </row>
  </sheetData>
  <mergeCells count="1">
    <mergeCell ref="L4:CN4"/>
  </mergeCells>
  <phoneticPr fontId="39" type="noConversion"/>
  <pageMargins left="0.7" right="0.7" top="0.75" bottom="0.75" header="0.3" footer="0.3"/>
  <pageSetup paperSize="9" orientation="portrait" horizontalDpi="90" verticalDpi="90"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'Option Typs_Grps'!$B$3:$B$45</xm:f>
          </x14:formula1>
          <xm:sqref>E49:E56 E58:E60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P109"/>
  <sheetViews>
    <sheetView zoomScale="55" zoomScaleNormal="55" workbookViewId="0">
      <pane xSplit="9" topLeftCell="J1" activePane="topRight" state="frozen"/>
      <selection pane="topRight" activeCell="K70" sqref="K70:L70"/>
    </sheetView>
  </sheetViews>
  <sheetFormatPr defaultColWidth="9.21875" defaultRowHeight="14.25"/>
  <cols>
    <col min="1" max="1" width="2.21875" style="1255" customWidth="1"/>
    <col min="2" max="2" width="19.77734375" style="1255" customWidth="1"/>
    <col min="3" max="5" width="15.5546875" style="1255" customWidth="1"/>
    <col min="6" max="6" width="47.109375" style="1255" customWidth="1"/>
    <col min="7" max="7" width="15.77734375" style="1255" customWidth="1"/>
    <col min="8" max="8" width="17.5546875" style="1255" customWidth="1"/>
    <col min="9" max="9" width="9.109375" style="1255" customWidth="1"/>
    <col min="10" max="11" width="8.21875" style="1255" customWidth="1"/>
    <col min="12" max="16384" width="9.21875" style="1255"/>
  </cols>
  <sheetData>
    <row r="1" spans="1:94" ht="15">
      <c r="A1" s="1307" t="s">
        <v>798</v>
      </c>
    </row>
    <row r="2" spans="1:94" ht="15.75" thickBot="1">
      <c r="A2" s="1307"/>
    </row>
    <row r="3" spans="1:94" ht="47.65" customHeight="1" thickBot="1">
      <c r="B3" s="455" t="s">
        <v>57</v>
      </c>
      <c r="C3" s="453" t="str">
        <f>'TITLE PAGE'!$D$18</f>
        <v>South Staffordshire Water</v>
      </c>
      <c r="D3" s="1306" t="s">
        <v>2</v>
      </c>
      <c r="E3" s="1305"/>
      <c r="F3" s="1304"/>
      <c r="G3" s="1233" t="s">
        <v>56</v>
      </c>
      <c r="H3" s="8"/>
      <c r="I3" s="1304"/>
      <c r="J3" s="1303"/>
    </row>
    <row r="4" spans="1:94" ht="15" thickBot="1"/>
    <row r="5" spans="1:94" ht="48.4" customHeight="1">
      <c r="B5" s="1627" t="s">
        <v>799</v>
      </c>
      <c r="C5" s="1628"/>
      <c r="D5" s="1303"/>
      <c r="E5" s="1303"/>
      <c r="F5" s="1303"/>
      <c r="G5" s="1303"/>
      <c r="H5" s="1303"/>
      <c r="I5" s="1303"/>
      <c r="J5" s="1303"/>
      <c r="K5" s="1303"/>
    </row>
    <row r="6" spans="1:94" ht="114.75">
      <c r="B6" s="1289" t="s">
        <v>800</v>
      </c>
      <c r="C6" s="1288" t="s">
        <v>714</v>
      </c>
      <c r="D6" s="1287" t="s">
        <v>715</v>
      </c>
      <c r="E6" s="1287" t="s">
        <v>801</v>
      </c>
      <c r="F6" s="1287" t="s">
        <v>802</v>
      </c>
      <c r="G6" s="1287" t="s">
        <v>803</v>
      </c>
      <c r="H6" s="1286" t="s">
        <v>804</v>
      </c>
      <c r="I6" s="1285" t="s">
        <v>119</v>
      </c>
      <c r="J6" s="1284" t="s">
        <v>120</v>
      </c>
      <c r="K6" s="1284" t="s">
        <v>121</v>
      </c>
      <c r="L6" s="1284" t="s">
        <v>122</v>
      </c>
      <c r="M6" s="1284" t="s">
        <v>123</v>
      </c>
      <c r="N6" s="1284" t="s">
        <v>124</v>
      </c>
      <c r="O6" s="1284" t="s">
        <v>125</v>
      </c>
      <c r="P6" s="1284" t="s">
        <v>126</v>
      </c>
      <c r="Q6" s="1284" t="s">
        <v>127</v>
      </c>
      <c r="R6" s="1284" t="s">
        <v>128</v>
      </c>
      <c r="S6" s="1284" t="s">
        <v>129</v>
      </c>
      <c r="T6" s="1284" t="s">
        <v>130</v>
      </c>
      <c r="U6" s="1284" t="s">
        <v>157</v>
      </c>
      <c r="V6" s="1284" t="s">
        <v>158</v>
      </c>
      <c r="W6" s="1284" t="s">
        <v>159</v>
      </c>
      <c r="X6" s="1284" t="s">
        <v>160</v>
      </c>
      <c r="Y6" s="1284" t="s">
        <v>131</v>
      </c>
      <c r="Z6" s="1284" t="s">
        <v>161</v>
      </c>
      <c r="AA6" s="1284" t="s">
        <v>162</v>
      </c>
      <c r="AB6" s="1284" t="s">
        <v>163</v>
      </c>
      <c r="AC6" s="1284" t="s">
        <v>164</v>
      </c>
      <c r="AD6" s="1284" t="s">
        <v>132</v>
      </c>
      <c r="AE6" s="1284" t="s">
        <v>165</v>
      </c>
      <c r="AF6" s="1284" t="s">
        <v>166</v>
      </c>
      <c r="AG6" s="1284" t="s">
        <v>167</v>
      </c>
      <c r="AH6" s="1284" t="s">
        <v>168</v>
      </c>
      <c r="AI6" s="1284" t="s">
        <v>133</v>
      </c>
      <c r="AJ6" s="1284" t="s">
        <v>169</v>
      </c>
      <c r="AK6" s="1284" t="s">
        <v>170</v>
      </c>
      <c r="AL6" s="1284" t="s">
        <v>171</v>
      </c>
      <c r="AM6" s="1284" t="s">
        <v>172</v>
      </c>
      <c r="AN6" s="1284" t="s">
        <v>134</v>
      </c>
      <c r="AO6" s="1284" t="s">
        <v>173</v>
      </c>
      <c r="AP6" s="1284" t="s">
        <v>174</v>
      </c>
      <c r="AQ6" s="1284" t="s">
        <v>175</v>
      </c>
      <c r="AR6" s="1284" t="s">
        <v>176</v>
      </c>
      <c r="AS6" s="1284" t="s">
        <v>135</v>
      </c>
      <c r="AT6" s="1284" t="s">
        <v>177</v>
      </c>
      <c r="AU6" s="1284" t="s">
        <v>178</v>
      </c>
      <c r="AV6" s="1284" t="s">
        <v>179</v>
      </c>
      <c r="AW6" s="1284" t="s">
        <v>180</v>
      </c>
      <c r="AX6" s="1284" t="s">
        <v>136</v>
      </c>
      <c r="AY6" s="1284" t="s">
        <v>181</v>
      </c>
      <c r="AZ6" s="1284" t="s">
        <v>182</v>
      </c>
      <c r="BA6" s="1284" t="s">
        <v>183</v>
      </c>
      <c r="BB6" s="1284" t="s">
        <v>184</v>
      </c>
      <c r="BC6" s="1284" t="s">
        <v>137</v>
      </c>
      <c r="BD6" s="1284" t="s">
        <v>185</v>
      </c>
      <c r="BE6" s="1284" t="s">
        <v>186</v>
      </c>
      <c r="BF6" s="1284" t="s">
        <v>187</v>
      </c>
      <c r="BG6" s="1284" t="s">
        <v>188</v>
      </c>
      <c r="BH6" s="1284" t="s">
        <v>138</v>
      </c>
      <c r="BI6" s="1284" t="s">
        <v>189</v>
      </c>
      <c r="BJ6" s="1284" t="s">
        <v>190</v>
      </c>
      <c r="BK6" s="1284" t="s">
        <v>191</v>
      </c>
      <c r="BL6" s="1284" t="s">
        <v>192</v>
      </c>
      <c r="BM6" s="1284" t="s">
        <v>139</v>
      </c>
      <c r="BN6" s="1284" t="s">
        <v>193</v>
      </c>
      <c r="BO6" s="1284" t="s">
        <v>194</v>
      </c>
      <c r="BP6" s="1284" t="s">
        <v>195</v>
      </c>
      <c r="BQ6" s="1284" t="s">
        <v>196</v>
      </c>
      <c r="BR6" s="1284" t="s">
        <v>140</v>
      </c>
      <c r="BS6" s="1284" t="s">
        <v>197</v>
      </c>
      <c r="BT6" s="1284" t="s">
        <v>198</v>
      </c>
      <c r="BU6" s="1284" t="s">
        <v>199</v>
      </c>
      <c r="BV6" s="1284" t="s">
        <v>200</v>
      </c>
      <c r="BW6" s="1284" t="s">
        <v>141</v>
      </c>
      <c r="BX6" s="1284" t="s">
        <v>201</v>
      </c>
      <c r="BY6" s="1284" t="s">
        <v>202</v>
      </c>
      <c r="BZ6" s="1284" t="s">
        <v>203</v>
      </c>
      <c r="CA6" s="1284" t="s">
        <v>204</v>
      </c>
      <c r="CB6" s="1284" t="s">
        <v>142</v>
      </c>
      <c r="CC6" s="1284" t="s">
        <v>205</v>
      </c>
      <c r="CD6" s="1284" t="s">
        <v>206</v>
      </c>
      <c r="CE6" s="1284" t="s">
        <v>207</v>
      </c>
      <c r="CF6" s="1284" t="s">
        <v>208</v>
      </c>
      <c r="CG6" s="1284" t="s">
        <v>143</v>
      </c>
      <c r="CH6" s="1284" t="s">
        <v>209</v>
      </c>
      <c r="CI6" s="1284" t="s">
        <v>210</v>
      </c>
      <c r="CJ6" s="1284" t="s">
        <v>211</v>
      </c>
      <c r="CK6" s="1284" t="s">
        <v>212</v>
      </c>
      <c r="CL6" s="1284" t="s">
        <v>213</v>
      </c>
      <c r="CM6" s="1284" t="s">
        <v>805</v>
      </c>
      <c r="CN6" s="1284" t="s">
        <v>806</v>
      </c>
      <c r="CO6" s="1284" t="s">
        <v>807</v>
      </c>
      <c r="CP6" s="1283" t="s">
        <v>808</v>
      </c>
    </row>
    <row r="7" spans="1:94" ht="106.5" customHeight="1">
      <c r="B7" s="1612" t="s">
        <v>809</v>
      </c>
      <c r="C7" s="1302"/>
      <c r="D7" s="1280"/>
      <c r="E7" s="1280" t="s">
        <v>810</v>
      </c>
      <c r="F7" s="1301"/>
      <c r="G7" s="1301"/>
      <c r="H7" s="1281" t="s">
        <v>84</v>
      </c>
      <c r="I7" s="1277"/>
      <c r="J7" s="1276"/>
      <c r="K7" s="1276"/>
      <c r="L7" s="1276"/>
      <c r="M7" s="1276"/>
      <c r="N7" s="1275"/>
      <c r="O7" s="1275"/>
      <c r="P7" s="1275"/>
      <c r="Q7" s="1275"/>
      <c r="R7" s="1275"/>
      <c r="S7" s="1275"/>
      <c r="T7" s="1275"/>
      <c r="U7" s="1275"/>
      <c r="V7" s="1275"/>
      <c r="W7" s="1275"/>
      <c r="X7" s="1275"/>
      <c r="Y7" s="1275"/>
      <c r="Z7" s="1275"/>
      <c r="AA7" s="1275"/>
      <c r="AB7" s="1275"/>
      <c r="AC7" s="1275"/>
      <c r="AD7" s="1275"/>
      <c r="AE7" s="1275"/>
      <c r="AF7" s="1275"/>
      <c r="AG7" s="1275"/>
      <c r="AH7" s="1275"/>
      <c r="AI7" s="1275"/>
      <c r="AJ7" s="1275"/>
      <c r="AK7" s="1275"/>
      <c r="AL7" s="1275"/>
      <c r="AM7" s="1275"/>
      <c r="AN7" s="1275"/>
      <c r="AO7" s="1275"/>
      <c r="AP7" s="1275"/>
      <c r="AQ7" s="1275"/>
      <c r="AR7" s="1275"/>
      <c r="AS7" s="1275"/>
      <c r="AT7" s="1275"/>
      <c r="AU7" s="1275"/>
      <c r="AV7" s="1275"/>
      <c r="AW7" s="1275"/>
      <c r="AX7" s="1275"/>
      <c r="AY7" s="1275"/>
      <c r="AZ7" s="1275"/>
      <c r="BA7" s="1275"/>
      <c r="BB7" s="1275"/>
      <c r="BC7" s="1275"/>
      <c r="BD7" s="1275"/>
      <c r="BE7" s="1275"/>
      <c r="BF7" s="1275"/>
      <c r="BG7" s="1275"/>
      <c r="BH7" s="1275"/>
      <c r="BI7" s="1275"/>
      <c r="BJ7" s="1275"/>
      <c r="BK7" s="1275"/>
      <c r="BL7" s="1275"/>
      <c r="BM7" s="1275"/>
      <c r="BN7" s="1275"/>
      <c r="BO7" s="1275"/>
      <c r="BP7" s="1275"/>
      <c r="BQ7" s="1275"/>
      <c r="BR7" s="1275"/>
      <c r="BS7" s="1275"/>
      <c r="BT7" s="1275"/>
      <c r="BU7" s="1275"/>
      <c r="BV7" s="1275"/>
      <c r="BW7" s="1275"/>
      <c r="BX7" s="1275"/>
      <c r="BY7" s="1275"/>
      <c r="BZ7" s="1275"/>
      <c r="CA7" s="1275"/>
      <c r="CB7" s="1275"/>
      <c r="CC7" s="1275"/>
      <c r="CD7" s="1275"/>
      <c r="CE7" s="1275"/>
      <c r="CF7" s="1275"/>
      <c r="CG7" s="1275"/>
      <c r="CH7" s="1275"/>
      <c r="CI7" s="1275"/>
      <c r="CJ7" s="1275"/>
      <c r="CK7" s="1275"/>
      <c r="CL7" s="1275"/>
      <c r="CM7" s="1275"/>
      <c r="CN7" s="1275"/>
      <c r="CO7" s="1275"/>
      <c r="CP7" s="1274"/>
    </row>
    <row r="8" spans="1:94" ht="96" customHeight="1">
      <c r="B8" s="1613"/>
      <c r="C8" s="1299"/>
      <c r="D8" s="1264"/>
      <c r="E8" s="1264" t="s">
        <v>811</v>
      </c>
      <c r="F8" s="1300"/>
      <c r="G8" s="1300"/>
      <c r="H8" s="1273" t="s">
        <v>812</v>
      </c>
      <c r="I8" s="1268"/>
      <c r="J8" s="1263"/>
      <c r="K8" s="1263"/>
      <c r="L8" s="1263"/>
      <c r="M8" s="1263"/>
      <c r="N8" s="1262"/>
      <c r="O8" s="1262"/>
      <c r="P8" s="1262"/>
      <c r="Q8" s="1262"/>
      <c r="R8" s="1262"/>
      <c r="S8" s="1262"/>
      <c r="T8" s="1262"/>
      <c r="U8" s="1262"/>
      <c r="V8" s="1262"/>
      <c r="W8" s="1262"/>
      <c r="X8" s="1262"/>
      <c r="Y8" s="1262"/>
      <c r="Z8" s="1262"/>
      <c r="AA8" s="1262"/>
      <c r="AB8" s="1262"/>
      <c r="AC8" s="1262"/>
      <c r="AD8" s="1262"/>
      <c r="AE8" s="1262"/>
      <c r="AF8" s="1262"/>
      <c r="AG8" s="1262"/>
      <c r="AH8" s="1262"/>
      <c r="AI8" s="1262"/>
      <c r="AJ8" s="1262"/>
      <c r="AK8" s="1262"/>
      <c r="AL8" s="1262"/>
      <c r="AM8" s="1262"/>
      <c r="AN8" s="1262"/>
      <c r="AO8" s="1262"/>
      <c r="AP8" s="1262"/>
      <c r="AQ8" s="1262"/>
      <c r="AR8" s="1262"/>
      <c r="AS8" s="1262"/>
      <c r="AT8" s="1262"/>
      <c r="AU8" s="1262"/>
      <c r="AV8" s="1262"/>
      <c r="AW8" s="1262"/>
      <c r="AX8" s="1262"/>
      <c r="AY8" s="1262"/>
      <c r="AZ8" s="1262"/>
      <c r="BA8" s="1262"/>
      <c r="BB8" s="1262"/>
      <c r="BC8" s="1262"/>
      <c r="BD8" s="1262"/>
      <c r="BE8" s="1262"/>
      <c r="BF8" s="1262"/>
      <c r="BG8" s="1262"/>
      <c r="BH8" s="1262"/>
      <c r="BI8" s="1262"/>
      <c r="BJ8" s="1262"/>
      <c r="BK8" s="1262"/>
      <c r="BL8" s="1262"/>
      <c r="BM8" s="1262"/>
      <c r="BN8" s="1262"/>
      <c r="BO8" s="1262"/>
      <c r="BP8" s="1262"/>
      <c r="BQ8" s="1262"/>
      <c r="BR8" s="1262"/>
      <c r="BS8" s="1262"/>
      <c r="BT8" s="1262"/>
      <c r="BU8" s="1262"/>
      <c r="BV8" s="1262"/>
      <c r="BW8" s="1262"/>
      <c r="BX8" s="1262"/>
      <c r="BY8" s="1262"/>
      <c r="BZ8" s="1262"/>
      <c r="CA8" s="1262"/>
      <c r="CB8" s="1262"/>
      <c r="CC8" s="1262"/>
      <c r="CD8" s="1262"/>
      <c r="CE8" s="1262"/>
      <c r="CF8" s="1262"/>
      <c r="CG8" s="1262"/>
      <c r="CH8" s="1262"/>
      <c r="CI8" s="1262"/>
      <c r="CJ8" s="1262"/>
      <c r="CK8" s="1262"/>
      <c r="CL8" s="1262"/>
      <c r="CM8" s="1262"/>
      <c r="CN8" s="1262"/>
      <c r="CO8" s="1262"/>
      <c r="CP8" s="1261"/>
    </row>
    <row r="9" spans="1:94" ht="118.5" customHeight="1">
      <c r="B9" s="1613"/>
      <c r="C9" s="1299"/>
      <c r="D9" s="1264"/>
      <c r="E9" s="1264" t="s">
        <v>813</v>
      </c>
      <c r="F9" s="1300"/>
      <c r="G9" s="1300"/>
      <c r="H9" s="1273" t="s">
        <v>812</v>
      </c>
      <c r="I9" s="1268"/>
      <c r="J9" s="1263"/>
      <c r="K9" s="1263"/>
      <c r="L9" s="1263"/>
      <c r="M9" s="1263"/>
      <c r="N9" s="1262"/>
      <c r="O9" s="1262"/>
      <c r="P9" s="1262"/>
      <c r="Q9" s="1262"/>
      <c r="R9" s="1262"/>
      <c r="S9" s="1262"/>
      <c r="T9" s="1262"/>
      <c r="U9" s="1262"/>
      <c r="V9" s="1262"/>
      <c r="W9" s="1262"/>
      <c r="X9" s="1262"/>
      <c r="Y9" s="1262"/>
      <c r="Z9" s="1262"/>
      <c r="AA9" s="1262"/>
      <c r="AB9" s="1262"/>
      <c r="AC9" s="1262"/>
      <c r="AD9" s="1262"/>
      <c r="AE9" s="1262"/>
      <c r="AF9" s="1262"/>
      <c r="AG9" s="1262"/>
      <c r="AH9" s="1262"/>
      <c r="AI9" s="1262"/>
      <c r="AJ9" s="1262"/>
      <c r="AK9" s="1262"/>
      <c r="AL9" s="1262"/>
      <c r="AM9" s="1262"/>
      <c r="AN9" s="1262"/>
      <c r="AO9" s="1262"/>
      <c r="AP9" s="1262"/>
      <c r="AQ9" s="1262"/>
      <c r="AR9" s="1262"/>
      <c r="AS9" s="1262"/>
      <c r="AT9" s="1262"/>
      <c r="AU9" s="1262"/>
      <c r="AV9" s="1262"/>
      <c r="AW9" s="1262"/>
      <c r="AX9" s="1262"/>
      <c r="AY9" s="1262"/>
      <c r="AZ9" s="1262"/>
      <c r="BA9" s="1262"/>
      <c r="BB9" s="1262"/>
      <c r="BC9" s="1262"/>
      <c r="BD9" s="1262"/>
      <c r="BE9" s="1262"/>
      <c r="BF9" s="1262"/>
      <c r="BG9" s="1262"/>
      <c r="BH9" s="1262"/>
      <c r="BI9" s="1262"/>
      <c r="BJ9" s="1262"/>
      <c r="BK9" s="1262"/>
      <c r="BL9" s="1262"/>
      <c r="BM9" s="1262"/>
      <c r="BN9" s="1262"/>
      <c r="BO9" s="1262"/>
      <c r="BP9" s="1262"/>
      <c r="BQ9" s="1262"/>
      <c r="BR9" s="1262"/>
      <c r="BS9" s="1262"/>
      <c r="BT9" s="1262"/>
      <c r="BU9" s="1262"/>
      <c r="BV9" s="1262"/>
      <c r="BW9" s="1262"/>
      <c r="BX9" s="1262"/>
      <c r="BY9" s="1262"/>
      <c r="BZ9" s="1262"/>
      <c r="CA9" s="1262"/>
      <c r="CB9" s="1262"/>
      <c r="CC9" s="1262"/>
      <c r="CD9" s="1262"/>
      <c r="CE9" s="1262"/>
      <c r="CF9" s="1262"/>
      <c r="CG9" s="1262"/>
      <c r="CH9" s="1262"/>
      <c r="CI9" s="1262"/>
      <c r="CJ9" s="1262"/>
      <c r="CK9" s="1262"/>
      <c r="CL9" s="1262"/>
      <c r="CM9" s="1262"/>
      <c r="CN9" s="1262"/>
      <c r="CO9" s="1262"/>
      <c r="CP9" s="1261"/>
    </row>
    <row r="10" spans="1:94" ht="108" customHeight="1">
      <c r="B10" s="1613"/>
      <c r="C10" s="1299"/>
      <c r="D10" s="1264"/>
      <c r="E10" s="1264" t="s">
        <v>814</v>
      </c>
      <c r="F10" s="1300"/>
      <c r="G10" s="1300"/>
      <c r="H10" s="1273" t="s">
        <v>812</v>
      </c>
      <c r="I10" s="1268"/>
      <c r="J10" s="1263"/>
      <c r="K10" s="1263"/>
      <c r="L10" s="1263"/>
      <c r="M10" s="1263"/>
      <c r="N10" s="1262"/>
      <c r="O10" s="1262"/>
      <c r="P10" s="1262"/>
      <c r="Q10" s="1262"/>
      <c r="R10" s="1262"/>
      <c r="S10" s="1262"/>
      <c r="T10" s="1262"/>
      <c r="U10" s="1262"/>
      <c r="V10" s="1262"/>
      <c r="W10" s="1262"/>
      <c r="X10" s="1262"/>
      <c r="Y10" s="1262"/>
      <c r="Z10" s="1262"/>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1"/>
    </row>
    <row r="11" spans="1:94" ht="108" customHeight="1">
      <c r="B11" s="1613"/>
      <c r="C11" s="1299"/>
      <c r="D11" s="1264"/>
      <c r="E11" s="1264" t="s">
        <v>815</v>
      </c>
      <c r="F11" s="1300"/>
      <c r="G11" s="1300"/>
      <c r="H11" s="1273" t="s">
        <v>812</v>
      </c>
      <c r="I11" s="1268"/>
      <c r="J11" s="1263"/>
      <c r="K11" s="1263"/>
      <c r="L11" s="1263"/>
      <c r="M11" s="1263"/>
      <c r="N11" s="1262"/>
      <c r="O11" s="1262"/>
      <c r="P11" s="1262"/>
      <c r="Q11" s="1262"/>
      <c r="R11" s="1262"/>
      <c r="S11" s="1262"/>
      <c r="T11" s="1262"/>
      <c r="U11" s="1262"/>
      <c r="V11" s="1262"/>
      <c r="W11" s="1262"/>
      <c r="X11" s="1262"/>
      <c r="Y11" s="1262"/>
      <c r="Z11" s="1262"/>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c r="AU11" s="1262"/>
      <c r="AV11" s="1262"/>
      <c r="AW11" s="1262"/>
      <c r="AX11" s="1262"/>
      <c r="AY11" s="1262"/>
      <c r="AZ11" s="1262"/>
      <c r="BA11" s="1262"/>
      <c r="BB11" s="1262"/>
      <c r="BC11" s="1262"/>
      <c r="BD11" s="1262"/>
      <c r="BE11" s="1262"/>
      <c r="BF11" s="1262"/>
      <c r="BG11" s="1262"/>
      <c r="BH11" s="1262"/>
      <c r="BI11" s="1262"/>
      <c r="BJ11" s="1262"/>
      <c r="BK11" s="1262"/>
      <c r="BL11" s="1262"/>
      <c r="BM11" s="1262"/>
      <c r="BN11" s="1262"/>
      <c r="BO11" s="1262"/>
      <c r="BP11" s="1262"/>
      <c r="BQ11" s="1262"/>
      <c r="BR11" s="1262"/>
      <c r="BS11" s="1262"/>
      <c r="BT11" s="1262"/>
      <c r="BU11" s="1262"/>
      <c r="BV11" s="1262"/>
      <c r="BW11" s="1262"/>
      <c r="BX11" s="1262"/>
      <c r="BY11" s="1262"/>
      <c r="BZ11" s="1262"/>
      <c r="CA11" s="1262"/>
      <c r="CB11" s="1262"/>
      <c r="CC11" s="1262"/>
      <c r="CD11" s="1262"/>
      <c r="CE11" s="1262"/>
      <c r="CF11" s="1262"/>
      <c r="CG11" s="1262"/>
      <c r="CH11" s="1262"/>
      <c r="CI11" s="1262"/>
      <c r="CJ11" s="1262"/>
      <c r="CK11" s="1262"/>
      <c r="CL11" s="1262"/>
      <c r="CM11" s="1262"/>
      <c r="CN11" s="1262"/>
      <c r="CO11" s="1262"/>
      <c r="CP11" s="1261"/>
    </row>
    <row r="12" spans="1:94" ht="108" customHeight="1">
      <c r="B12" s="1613"/>
      <c r="C12" s="1299"/>
      <c r="D12" s="1264"/>
      <c r="E12" s="1264" t="s">
        <v>816</v>
      </c>
      <c r="F12" s="1264" t="s">
        <v>817</v>
      </c>
      <c r="G12" s="1264"/>
      <c r="H12" s="1264" t="s">
        <v>818</v>
      </c>
      <c r="I12" s="1268"/>
      <c r="J12" s="1263"/>
      <c r="K12" s="1263"/>
      <c r="L12" s="1263"/>
      <c r="M12" s="1263"/>
      <c r="N12" s="1262"/>
      <c r="O12" s="1262"/>
      <c r="P12" s="1262"/>
      <c r="Q12" s="1262"/>
      <c r="R12" s="1262"/>
      <c r="S12" s="1262"/>
      <c r="T12" s="1262"/>
      <c r="U12" s="1262"/>
      <c r="V12" s="1262"/>
      <c r="W12" s="1262"/>
      <c r="X12" s="1262"/>
      <c r="Y12" s="1262"/>
      <c r="Z12" s="1262"/>
      <c r="AA12" s="1262"/>
      <c r="AB12" s="1262"/>
      <c r="AC12" s="1262"/>
      <c r="AD12" s="1262"/>
      <c r="AE12" s="1262"/>
      <c r="AF12" s="1262"/>
      <c r="AG12" s="1262"/>
      <c r="AH12" s="1262"/>
      <c r="AI12" s="1262"/>
      <c r="AJ12" s="1262"/>
      <c r="AK12" s="1262"/>
      <c r="AL12" s="1262"/>
      <c r="AM12" s="1262"/>
      <c r="AN12" s="1262"/>
      <c r="AO12" s="1262"/>
      <c r="AP12" s="1262"/>
      <c r="AQ12" s="1262"/>
      <c r="AR12" s="1262"/>
      <c r="AS12" s="1262"/>
      <c r="AT12" s="1262"/>
      <c r="AU12" s="1262"/>
      <c r="AV12" s="1262"/>
      <c r="AW12" s="1262"/>
      <c r="AX12" s="1262"/>
      <c r="AY12" s="1262"/>
      <c r="AZ12" s="1262"/>
      <c r="BA12" s="1262"/>
      <c r="BB12" s="1262"/>
      <c r="BC12" s="1262"/>
      <c r="BD12" s="1262"/>
      <c r="BE12" s="1262"/>
      <c r="BF12" s="1262"/>
      <c r="BG12" s="1262"/>
      <c r="BH12" s="1262"/>
      <c r="BI12" s="1262"/>
      <c r="BJ12" s="1262"/>
      <c r="BK12" s="1262"/>
      <c r="BL12" s="1262"/>
      <c r="BM12" s="1262"/>
      <c r="BN12" s="1262"/>
      <c r="BO12" s="1262"/>
      <c r="BP12" s="1262"/>
      <c r="BQ12" s="1262"/>
      <c r="BR12" s="1262"/>
      <c r="BS12" s="1262"/>
      <c r="BT12" s="1262"/>
      <c r="BU12" s="1262"/>
      <c r="BV12" s="1262"/>
      <c r="BW12" s="1262"/>
      <c r="BX12" s="1262"/>
      <c r="BY12" s="1262"/>
      <c r="BZ12" s="1262"/>
      <c r="CA12" s="1262"/>
      <c r="CB12" s="1262"/>
      <c r="CC12" s="1262"/>
      <c r="CD12" s="1262"/>
      <c r="CE12" s="1262"/>
      <c r="CF12" s="1262"/>
      <c r="CG12" s="1262"/>
      <c r="CH12" s="1262"/>
      <c r="CI12" s="1262"/>
      <c r="CJ12" s="1262"/>
      <c r="CK12" s="1262"/>
      <c r="CL12" s="1262"/>
      <c r="CM12" s="1262"/>
      <c r="CN12" s="1262"/>
      <c r="CO12" s="1262"/>
      <c r="CP12" s="1261"/>
    </row>
    <row r="13" spans="1:94" ht="108" customHeight="1">
      <c r="B13" s="1613"/>
      <c r="C13" s="1299"/>
      <c r="D13" s="1264"/>
      <c r="E13" s="1273" t="s">
        <v>816</v>
      </c>
      <c r="F13" s="1264" t="s">
        <v>819</v>
      </c>
      <c r="G13" s="1264"/>
      <c r="H13" s="1298" t="s">
        <v>818</v>
      </c>
      <c r="I13" s="1297"/>
      <c r="J13" s="1263"/>
      <c r="K13" s="1263"/>
      <c r="L13" s="1263"/>
      <c r="M13" s="1263"/>
      <c r="N13" s="1262"/>
      <c r="O13" s="1262"/>
      <c r="P13" s="1262"/>
      <c r="Q13" s="1262"/>
      <c r="R13" s="1262"/>
      <c r="S13" s="1262"/>
      <c r="T13" s="1262"/>
      <c r="U13" s="1262"/>
      <c r="V13" s="1262"/>
      <c r="W13" s="1262"/>
      <c r="X13" s="1262"/>
      <c r="Y13" s="1262"/>
      <c r="Z13" s="1262"/>
      <c r="AA13" s="1262"/>
      <c r="AB13" s="1262"/>
      <c r="AC13" s="1262"/>
      <c r="AD13" s="1262"/>
      <c r="AE13" s="1262"/>
      <c r="AF13" s="1262"/>
      <c r="AG13" s="1262"/>
      <c r="AH13" s="1262"/>
      <c r="AI13" s="1262"/>
      <c r="AJ13" s="1262"/>
      <c r="AK13" s="1262"/>
      <c r="AL13" s="1262"/>
      <c r="AM13" s="1262"/>
      <c r="AN13" s="1262"/>
      <c r="AO13" s="1262"/>
      <c r="AP13" s="1262"/>
      <c r="AQ13" s="1262"/>
      <c r="AR13" s="1262"/>
      <c r="AS13" s="1262"/>
      <c r="AT13" s="1262"/>
      <c r="AU13" s="1262"/>
      <c r="AV13" s="1262"/>
      <c r="AW13" s="1262"/>
      <c r="AX13" s="1262"/>
      <c r="AY13" s="1262"/>
      <c r="AZ13" s="1262"/>
      <c r="BA13" s="1262"/>
      <c r="BB13" s="1262"/>
      <c r="BC13" s="1262"/>
      <c r="BD13" s="1262"/>
      <c r="BE13" s="1262"/>
      <c r="BF13" s="1262"/>
      <c r="BG13" s="1262"/>
      <c r="BH13" s="1262"/>
      <c r="BI13" s="1262"/>
      <c r="BJ13" s="1262"/>
      <c r="BK13" s="1262"/>
      <c r="BL13" s="1262"/>
      <c r="BM13" s="1262"/>
      <c r="BN13" s="1262"/>
      <c r="BO13" s="1262"/>
      <c r="BP13" s="1262"/>
      <c r="BQ13" s="1262"/>
      <c r="BR13" s="1262"/>
      <c r="BS13" s="1262"/>
      <c r="BT13" s="1262"/>
      <c r="BU13" s="1262"/>
      <c r="BV13" s="1262"/>
      <c r="BW13" s="1262"/>
      <c r="BX13" s="1262"/>
      <c r="BY13" s="1262"/>
      <c r="BZ13" s="1262"/>
      <c r="CA13" s="1262"/>
      <c r="CB13" s="1262"/>
      <c r="CC13" s="1262"/>
      <c r="CD13" s="1262"/>
      <c r="CE13" s="1262"/>
      <c r="CF13" s="1262"/>
      <c r="CG13" s="1262"/>
      <c r="CH13" s="1262"/>
      <c r="CI13" s="1262"/>
      <c r="CJ13" s="1262"/>
      <c r="CK13" s="1262"/>
      <c r="CL13" s="1262"/>
      <c r="CM13" s="1262"/>
      <c r="CN13" s="1262"/>
      <c r="CO13" s="1262"/>
      <c r="CP13" s="1261"/>
    </row>
    <row r="14" spans="1:94" s="1290" customFormat="1" ht="80.25" customHeight="1">
      <c r="B14" s="1613"/>
      <c r="C14" s="1293"/>
      <c r="D14" s="1291"/>
      <c r="E14" s="1292" t="s">
        <v>820</v>
      </c>
      <c r="F14" s="1291"/>
      <c r="G14" s="1291"/>
      <c r="H14" s="1291" t="s">
        <v>84</v>
      </c>
      <c r="I14" s="1296"/>
      <c r="J14" s="1295"/>
      <c r="K14" s="1295"/>
      <c r="L14" s="1295"/>
      <c r="M14" s="1295"/>
      <c r="N14" s="1294" t="str">
        <f t="shared" ref="N14:AS14" si="0">IF((N8+N9)*N11&lt;&gt;0,(N8+N9)*N11,"")</f>
        <v/>
      </c>
      <c r="O14" s="1294" t="str">
        <f t="shared" si="0"/>
        <v/>
      </c>
      <c r="P14" s="1294" t="str">
        <f t="shared" si="0"/>
        <v/>
      </c>
      <c r="Q14" s="1294" t="str">
        <f t="shared" si="0"/>
        <v/>
      </c>
      <c r="R14" s="1294" t="str">
        <f t="shared" si="0"/>
        <v/>
      </c>
      <c r="S14" s="1294" t="str">
        <f t="shared" si="0"/>
        <v/>
      </c>
      <c r="T14" s="1294" t="str">
        <f t="shared" si="0"/>
        <v/>
      </c>
      <c r="U14" s="1294" t="str">
        <f t="shared" si="0"/>
        <v/>
      </c>
      <c r="V14" s="1294" t="str">
        <f t="shared" si="0"/>
        <v/>
      </c>
      <c r="W14" s="1294" t="str">
        <f t="shared" si="0"/>
        <v/>
      </c>
      <c r="X14" s="1294" t="str">
        <f t="shared" si="0"/>
        <v/>
      </c>
      <c r="Y14" s="1294" t="str">
        <f t="shared" si="0"/>
        <v/>
      </c>
      <c r="Z14" s="1294" t="str">
        <f t="shared" si="0"/>
        <v/>
      </c>
      <c r="AA14" s="1294" t="str">
        <f t="shared" si="0"/>
        <v/>
      </c>
      <c r="AB14" s="1294" t="str">
        <f t="shared" si="0"/>
        <v/>
      </c>
      <c r="AC14" s="1294" t="str">
        <f t="shared" si="0"/>
        <v/>
      </c>
      <c r="AD14" s="1294" t="str">
        <f t="shared" si="0"/>
        <v/>
      </c>
      <c r="AE14" s="1294" t="str">
        <f t="shared" si="0"/>
        <v/>
      </c>
      <c r="AF14" s="1294" t="str">
        <f t="shared" si="0"/>
        <v/>
      </c>
      <c r="AG14" s="1294" t="str">
        <f t="shared" si="0"/>
        <v/>
      </c>
      <c r="AH14" s="1294" t="str">
        <f t="shared" si="0"/>
        <v/>
      </c>
      <c r="AI14" s="1294" t="str">
        <f t="shared" si="0"/>
        <v/>
      </c>
      <c r="AJ14" s="1294" t="str">
        <f t="shared" si="0"/>
        <v/>
      </c>
      <c r="AK14" s="1294" t="str">
        <f t="shared" si="0"/>
        <v/>
      </c>
      <c r="AL14" s="1294" t="str">
        <f t="shared" si="0"/>
        <v/>
      </c>
      <c r="AM14" s="1294" t="str">
        <f t="shared" si="0"/>
        <v/>
      </c>
      <c r="AN14" s="1294" t="str">
        <f t="shared" si="0"/>
        <v/>
      </c>
      <c r="AO14" s="1294" t="str">
        <f t="shared" si="0"/>
        <v/>
      </c>
      <c r="AP14" s="1294" t="str">
        <f t="shared" si="0"/>
        <v/>
      </c>
      <c r="AQ14" s="1294" t="str">
        <f t="shared" si="0"/>
        <v/>
      </c>
      <c r="AR14" s="1294" t="str">
        <f t="shared" si="0"/>
        <v/>
      </c>
      <c r="AS14" s="1294" t="str">
        <f t="shared" si="0"/>
        <v/>
      </c>
      <c r="AT14" s="1294" t="str">
        <f t="shared" ref="AT14:BY14" si="1">IF((AT8+AT9)*AT11&lt;&gt;0,(AT8+AT9)*AT11,"")</f>
        <v/>
      </c>
      <c r="AU14" s="1294" t="str">
        <f t="shared" si="1"/>
        <v/>
      </c>
      <c r="AV14" s="1294" t="str">
        <f t="shared" si="1"/>
        <v/>
      </c>
      <c r="AW14" s="1294" t="str">
        <f t="shared" si="1"/>
        <v/>
      </c>
      <c r="AX14" s="1294" t="str">
        <f t="shared" si="1"/>
        <v/>
      </c>
      <c r="AY14" s="1294" t="str">
        <f t="shared" si="1"/>
        <v/>
      </c>
      <c r="AZ14" s="1294" t="str">
        <f t="shared" si="1"/>
        <v/>
      </c>
      <c r="BA14" s="1294" t="str">
        <f t="shared" si="1"/>
        <v/>
      </c>
      <c r="BB14" s="1294" t="str">
        <f t="shared" si="1"/>
        <v/>
      </c>
      <c r="BC14" s="1294" t="str">
        <f t="shared" si="1"/>
        <v/>
      </c>
      <c r="BD14" s="1294" t="str">
        <f t="shared" si="1"/>
        <v/>
      </c>
      <c r="BE14" s="1294" t="str">
        <f t="shared" si="1"/>
        <v/>
      </c>
      <c r="BF14" s="1294" t="str">
        <f t="shared" si="1"/>
        <v/>
      </c>
      <c r="BG14" s="1294" t="str">
        <f t="shared" si="1"/>
        <v/>
      </c>
      <c r="BH14" s="1294" t="str">
        <f t="shared" si="1"/>
        <v/>
      </c>
      <c r="BI14" s="1294" t="str">
        <f t="shared" si="1"/>
        <v/>
      </c>
      <c r="BJ14" s="1294" t="str">
        <f t="shared" si="1"/>
        <v/>
      </c>
      <c r="BK14" s="1294" t="str">
        <f t="shared" si="1"/>
        <v/>
      </c>
      <c r="BL14" s="1294" t="str">
        <f t="shared" si="1"/>
        <v/>
      </c>
      <c r="BM14" s="1294" t="str">
        <f t="shared" si="1"/>
        <v/>
      </c>
      <c r="BN14" s="1294" t="str">
        <f t="shared" si="1"/>
        <v/>
      </c>
      <c r="BO14" s="1294" t="str">
        <f t="shared" si="1"/>
        <v/>
      </c>
      <c r="BP14" s="1294" t="str">
        <f t="shared" si="1"/>
        <v/>
      </c>
      <c r="BQ14" s="1294" t="str">
        <f t="shared" si="1"/>
        <v/>
      </c>
      <c r="BR14" s="1294" t="str">
        <f t="shared" si="1"/>
        <v/>
      </c>
      <c r="BS14" s="1294" t="str">
        <f t="shared" si="1"/>
        <v/>
      </c>
      <c r="BT14" s="1294" t="str">
        <f t="shared" si="1"/>
        <v/>
      </c>
      <c r="BU14" s="1294" t="str">
        <f t="shared" si="1"/>
        <v/>
      </c>
      <c r="BV14" s="1294" t="str">
        <f t="shared" si="1"/>
        <v/>
      </c>
      <c r="BW14" s="1294" t="str">
        <f t="shared" si="1"/>
        <v/>
      </c>
      <c r="BX14" s="1294" t="str">
        <f t="shared" si="1"/>
        <v/>
      </c>
      <c r="BY14" s="1294" t="str">
        <f t="shared" si="1"/>
        <v/>
      </c>
      <c r="BZ14" s="1294" t="str">
        <f t="shared" ref="BZ14:CP14" si="2">IF((BZ8+BZ9)*BZ11&lt;&gt;0,(BZ8+BZ9)*BZ11,"")</f>
        <v/>
      </c>
      <c r="CA14" s="1294" t="str">
        <f t="shared" si="2"/>
        <v/>
      </c>
      <c r="CB14" s="1294" t="str">
        <f t="shared" si="2"/>
        <v/>
      </c>
      <c r="CC14" s="1294" t="str">
        <f t="shared" si="2"/>
        <v/>
      </c>
      <c r="CD14" s="1294" t="str">
        <f t="shared" si="2"/>
        <v/>
      </c>
      <c r="CE14" s="1294" t="str">
        <f t="shared" si="2"/>
        <v/>
      </c>
      <c r="CF14" s="1294" t="str">
        <f t="shared" si="2"/>
        <v/>
      </c>
      <c r="CG14" s="1294" t="str">
        <f t="shared" si="2"/>
        <v/>
      </c>
      <c r="CH14" s="1294" t="str">
        <f t="shared" si="2"/>
        <v/>
      </c>
      <c r="CI14" s="1294" t="str">
        <f t="shared" si="2"/>
        <v/>
      </c>
      <c r="CJ14" s="1294" t="str">
        <f t="shared" si="2"/>
        <v/>
      </c>
      <c r="CK14" s="1294" t="str">
        <f t="shared" si="2"/>
        <v/>
      </c>
      <c r="CL14" s="1294" t="str">
        <f t="shared" si="2"/>
        <v/>
      </c>
      <c r="CM14" s="1294" t="str">
        <f t="shared" si="2"/>
        <v/>
      </c>
      <c r="CN14" s="1294" t="str">
        <f t="shared" si="2"/>
        <v/>
      </c>
      <c r="CO14" s="1294" t="str">
        <f t="shared" si="2"/>
        <v/>
      </c>
      <c r="CP14" s="1256" t="str">
        <f t="shared" si="2"/>
        <v/>
      </c>
    </row>
    <row r="15" spans="1:94" s="1290" customFormat="1" ht="80.25" customHeight="1">
      <c r="B15" s="1614"/>
      <c r="C15" s="1293"/>
      <c r="D15" s="1291"/>
      <c r="E15" s="1292" t="s">
        <v>821</v>
      </c>
      <c r="F15" s="1291"/>
      <c r="G15" s="1291"/>
      <c r="H15" s="1291" t="s">
        <v>84</v>
      </c>
      <c r="I15" s="1609" t="str">
        <f>IF(SUM($N$14:$CP$14)&lt;&gt;0,SUM($N$14:$CP$14),"")</f>
        <v/>
      </c>
      <c r="J15" s="1610"/>
      <c r="K15" s="1610"/>
      <c r="L15" s="1610"/>
      <c r="M15" s="1611"/>
    </row>
    <row r="16" spans="1:94" s="1290" customFormat="1" ht="35.25" customHeight="1">
      <c r="B16" s="1361"/>
      <c r="C16" s="1354"/>
      <c r="D16" s="1354"/>
      <c r="E16" s="1355"/>
      <c r="F16" s="1354"/>
      <c r="G16" s="1354"/>
      <c r="H16" s="1354"/>
      <c r="I16" s="1356"/>
      <c r="J16" s="1357"/>
    </row>
    <row r="17" spans="2:94" ht="108" customHeight="1">
      <c r="B17" s="1631" t="s">
        <v>822</v>
      </c>
      <c r="C17" s="1632"/>
      <c r="D17" s="1358"/>
      <c r="E17" s="1359"/>
      <c r="F17" s="1358"/>
      <c r="G17" s="1358"/>
      <c r="H17" s="1358"/>
      <c r="I17" s="1370"/>
      <c r="J17" s="1371"/>
      <c r="K17" s="1360"/>
      <c r="L17" s="1360"/>
      <c r="M17" s="1360"/>
      <c r="N17" s="1360"/>
      <c r="O17" s="1360"/>
      <c r="P17" s="1360"/>
      <c r="Q17" s="1360"/>
      <c r="R17" s="1360"/>
      <c r="S17" s="1360"/>
      <c r="T17" s="1360"/>
      <c r="U17" s="1360"/>
      <c r="V17" s="1360"/>
      <c r="W17" s="1360"/>
      <c r="X17" s="1360"/>
      <c r="Y17" s="1360"/>
      <c r="Z17" s="1360"/>
      <c r="AA17" s="1360"/>
      <c r="AB17" s="1360"/>
      <c r="AC17" s="1360"/>
      <c r="AD17" s="1360"/>
      <c r="AE17" s="1360"/>
      <c r="AF17" s="1360"/>
      <c r="AG17" s="1360"/>
      <c r="AH17" s="1360"/>
      <c r="AI17" s="1360"/>
      <c r="AJ17" s="1360"/>
      <c r="AK17" s="1360"/>
      <c r="AL17" s="1360"/>
      <c r="AM17" s="1360"/>
      <c r="AN17" s="1360"/>
      <c r="AO17" s="1360"/>
      <c r="AP17" s="1360"/>
      <c r="AQ17" s="1360"/>
      <c r="AR17" s="1360"/>
      <c r="AS17" s="1360"/>
      <c r="AT17" s="1360"/>
      <c r="AU17" s="1360"/>
      <c r="AV17" s="1360"/>
      <c r="AW17" s="1360"/>
      <c r="AX17" s="1360"/>
      <c r="AY17" s="1360"/>
      <c r="AZ17" s="1360"/>
      <c r="BA17" s="1360"/>
      <c r="BB17" s="1360"/>
      <c r="BC17" s="1360"/>
      <c r="BD17" s="1360"/>
      <c r="BE17" s="1360"/>
      <c r="BF17" s="1360"/>
      <c r="BG17" s="1360"/>
      <c r="BH17" s="1360"/>
      <c r="BI17" s="1360"/>
      <c r="BJ17" s="1360"/>
      <c r="BK17" s="1360"/>
      <c r="BL17" s="1360"/>
      <c r="BM17" s="1360"/>
      <c r="BN17" s="1360"/>
      <c r="BO17" s="1360"/>
      <c r="BP17" s="1360"/>
      <c r="BQ17" s="1360"/>
      <c r="BR17" s="1360"/>
      <c r="BS17" s="1360"/>
      <c r="BT17" s="1360"/>
      <c r="BU17" s="1360"/>
      <c r="BV17" s="1360"/>
      <c r="BW17" s="1360"/>
      <c r="BX17" s="1360"/>
      <c r="BY17" s="1360"/>
      <c r="BZ17" s="1360"/>
      <c r="CA17" s="1360"/>
      <c r="CB17" s="1360"/>
      <c r="CC17" s="1360"/>
      <c r="CD17" s="1360"/>
      <c r="CE17" s="1360"/>
      <c r="CF17" s="1360"/>
      <c r="CG17" s="1360"/>
      <c r="CH17" s="1360"/>
      <c r="CI17" s="1360"/>
      <c r="CJ17" s="1360"/>
      <c r="CK17" s="1360"/>
      <c r="CL17" s="1360"/>
      <c r="CM17" s="1360"/>
      <c r="CN17" s="1360"/>
      <c r="CO17" s="1360"/>
      <c r="CP17" s="1360"/>
    </row>
    <row r="18" spans="2:94" ht="114.75">
      <c r="B18" s="1362" t="s">
        <v>800</v>
      </c>
      <c r="C18" s="1363" t="s">
        <v>714</v>
      </c>
      <c r="D18" s="1352" t="s">
        <v>715</v>
      </c>
      <c r="E18" s="1352" t="s">
        <v>801</v>
      </c>
      <c r="F18" s="1352" t="s">
        <v>802</v>
      </c>
      <c r="G18" s="1352" t="s">
        <v>803</v>
      </c>
      <c r="H18" s="1353"/>
      <c r="I18" s="462" t="s">
        <v>119</v>
      </c>
      <c r="J18" s="463" t="s">
        <v>120</v>
      </c>
      <c r="K18" s="463" t="s">
        <v>121</v>
      </c>
      <c r="L18" s="463" t="s">
        <v>122</v>
      </c>
      <c r="M18" s="463" t="s">
        <v>123</v>
      </c>
      <c r="N18" s="463" t="s">
        <v>124</v>
      </c>
      <c r="O18" s="463" t="s">
        <v>125</v>
      </c>
      <c r="P18" s="463" t="s">
        <v>126</v>
      </c>
      <c r="Q18" s="463" t="s">
        <v>127</v>
      </c>
      <c r="R18" s="463" t="s">
        <v>128</v>
      </c>
      <c r="S18" s="463" t="s">
        <v>129</v>
      </c>
      <c r="T18" s="463" t="s">
        <v>130</v>
      </c>
      <c r="U18" s="463" t="s">
        <v>157</v>
      </c>
      <c r="V18" s="463" t="s">
        <v>158</v>
      </c>
      <c r="W18" s="463" t="s">
        <v>159</v>
      </c>
      <c r="X18" s="463" t="s">
        <v>160</v>
      </c>
      <c r="Y18" s="463" t="s">
        <v>131</v>
      </c>
      <c r="Z18" s="463" t="s">
        <v>161</v>
      </c>
      <c r="AA18" s="463" t="s">
        <v>162</v>
      </c>
      <c r="AB18" s="463" t="s">
        <v>163</v>
      </c>
      <c r="AC18" s="463" t="s">
        <v>164</v>
      </c>
      <c r="AD18" s="463" t="s">
        <v>132</v>
      </c>
      <c r="AE18" s="463" t="s">
        <v>165</v>
      </c>
      <c r="AF18" s="463" t="s">
        <v>166</v>
      </c>
      <c r="AG18" s="463" t="s">
        <v>167</v>
      </c>
      <c r="AH18" s="463" t="s">
        <v>168</v>
      </c>
      <c r="AI18" s="463" t="s">
        <v>133</v>
      </c>
      <c r="AJ18" s="463" t="s">
        <v>169</v>
      </c>
      <c r="AK18" s="463" t="s">
        <v>170</v>
      </c>
      <c r="AL18" s="463" t="s">
        <v>171</v>
      </c>
      <c r="AM18" s="463" t="s">
        <v>172</v>
      </c>
      <c r="AN18" s="463" t="s">
        <v>134</v>
      </c>
      <c r="AO18" s="463" t="s">
        <v>173</v>
      </c>
      <c r="AP18" s="463" t="s">
        <v>174</v>
      </c>
      <c r="AQ18" s="463" t="s">
        <v>175</v>
      </c>
      <c r="AR18" s="463" t="s">
        <v>176</v>
      </c>
      <c r="AS18" s="463" t="s">
        <v>135</v>
      </c>
      <c r="AT18" s="463" t="s">
        <v>177</v>
      </c>
      <c r="AU18" s="463" t="s">
        <v>178</v>
      </c>
      <c r="AV18" s="463" t="s">
        <v>179</v>
      </c>
      <c r="AW18" s="463" t="s">
        <v>180</v>
      </c>
      <c r="AX18" s="463" t="s">
        <v>136</v>
      </c>
      <c r="AY18" s="463" t="s">
        <v>181</v>
      </c>
      <c r="AZ18" s="463" t="s">
        <v>182</v>
      </c>
      <c r="BA18" s="463" t="s">
        <v>183</v>
      </c>
      <c r="BB18" s="463" t="s">
        <v>184</v>
      </c>
      <c r="BC18" s="463" t="s">
        <v>137</v>
      </c>
      <c r="BD18" s="463" t="s">
        <v>185</v>
      </c>
      <c r="BE18" s="463" t="s">
        <v>186</v>
      </c>
      <c r="BF18" s="463" t="s">
        <v>187</v>
      </c>
      <c r="BG18" s="463" t="s">
        <v>188</v>
      </c>
      <c r="BH18" s="463" t="s">
        <v>138</v>
      </c>
      <c r="BI18" s="463" t="s">
        <v>189</v>
      </c>
      <c r="BJ18" s="463" t="s">
        <v>190</v>
      </c>
      <c r="BK18" s="463" t="s">
        <v>191</v>
      </c>
      <c r="BL18" s="463" t="s">
        <v>192</v>
      </c>
      <c r="BM18" s="463" t="s">
        <v>139</v>
      </c>
      <c r="BN18" s="463" t="s">
        <v>193</v>
      </c>
      <c r="BO18" s="463" t="s">
        <v>194</v>
      </c>
      <c r="BP18" s="463" t="s">
        <v>195</v>
      </c>
      <c r="BQ18" s="463" t="s">
        <v>196</v>
      </c>
      <c r="BR18" s="463" t="s">
        <v>140</v>
      </c>
      <c r="BS18" s="463" t="s">
        <v>197</v>
      </c>
      <c r="BT18" s="463" t="s">
        <v>198</v>
      </c>
      <c r="BU18" s="463" t="s">
        <v>199</v>
      </c>
      <c r="BV18" s="463" t="s">
        <v>200</v>
      </c>
      <c r="BW18" s="463" t="s">
        <v>141</v>
      </c>
      <c r="BX18" s="463" t="s">
        <v>201</v>
      </c>
      <c r="BY18" s="463" t="s">
        <v>202</v>
      </c>
      <c r="BZ18" s="463" t="s">
        <v>203</v>
      </c>
      <c r="CA18" s="463" t="s">
        <v>204</v>
      </c>
      <c r="CB18" s="463" t="s">
        <v>142</v>
      </c>
      <c r="CC18" s="463" t="s">
        <v>205</v>
      </c>
      <c r="CD18" s="463" t="s">
        <v>206</v>
      </c>
      <c r="CE18" s="463" t="s">
        <v>207</v>
      </c>
      <c r="CF18" s="463" t="s">
        <v>208</v>
      </c>
      <c r="CG18" s="463" t="s">
        <v>143</v>
      </c>
      <c r="CH18" s="463" t="s">
        <v>209</v>
      </c>
      <c r="CI18" s="463" t="s">
        <v>210</v>
      </c>
      <c r="CJ18" s="463" t="s">
        <v>211</v>
      </c>
      <c r="CK18" s="463" t="s">
        <v>212</v>
      </c>
      <c r="CL18" s="463" t="s">
        <v>213</v>
      </c>
      <c r="CM18" s="463" t="s">
        <v>805</v>
      </c>
      <c r="CN18" s="463" t="s">
        <v>806</v>
      </c>
      <c r="CO18" s="463" t="s">
        <v>807</v>
      </c>
      <c r="CP18" s="464" t="s">
        <v>808</v>
      </c>
    </row>
    <row r="19" spans="2:94" ht="17.649999999999999" customHeight="1">
      <c r="B19" s="1612" t="s">
        <v>823</v>
      </c>
      <c r="C19" s="1282"/>
      <c r="D19" s="1280"/>
      <c r="E19" s="1280" t="s">
        <v>811</v>
      </c>
      <c r="F19" s="1281" t="s">
        <v>824</v>
      </c>
      <c r="G19" s="1281"/>
      <c r="H19" s="1280" t="s">
        <v>818</v>
      </c>
      <c r="I19" s="1279"/>
      <c r="J19" s="1278"/>
      <c r="K19" s="1277"/>
      <c r="L19" s="1276"/>
      <c r="M19" s="1276"/>
      <c r="N19" s="1275"/>
      <c r="O19" s="1275"/>
      <c r="P19" s="1275"/>
      <c r="Q19" s="1275"/>
      <c r="R19" s="1275"/>
      <c r="S19" s="1275"/>
      <c r="T19" s="1275"/>
      <c r="U19" s="1275"/>
      <c r="V19" s="1275"/>
      <c r="W19" s="1275"/>
      <c r="X19" s="1275"/>
      <c r="Y19" s="1275"/>
      <c r="Z19" s="1275"/>
      <c r="AA19" s="1275"/>
      <c r="AB19" s="1275"/>
      <c r="AC19" s="1275"/>
      <c r="AD19" s="1275"/>
      <c r="AE19" s="1275"/>
      <c r="AF19" s="1275"/>
      <c r="AG19" s="1275"/>
      <c r="AH19" s="1275"/>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5"/>
      <c r="BF19" s="1275"/>
      <c r="BG19" s="1275"/>
      <c r="BH19" s="1275"/>
      <c r="BI19" s="1275"/>
      <c r="BJ19" s="1275"/>
      <c r="BK19" s="1275"/>
      <c r="BL19" s="1275"/>
      <c r="BM19" s="1275"/>
      <c r="BN19" s="1275"/>
      <c r="BO19" s="1275"/>
      <c r="BP19" s="1275"/>
      <c r="BQ19" s="1275"/>
      <c r="BR19" s="1275"/>
      <c r="BS19" s="1275"/>
      <c r="BT19" s="1275"/>
      <c r="BU19" s="1275"/>
      <c r="BV19" s="1275"/>
      <c r="BW19" s="1275"/>
      <c r="BX19" s="1275"/>
      <c r="BY19" s="1275"/>
      <c r="BZ19" s="1275"/>
      <c r="CA19" s="1275"/>
      <c r="CB19" s="1275"/>
      <c r="CC19" s="1275"/>
      <c r="CD19" s="1275"/>
      <c r="CE19" s="1275"/>
      <c r="CF19" s="1275"/>
      <c r="CG19" s="1275"/>
      <c r="CH19" s="1275"/>
      <c r="CI19" s="1275"/>
      <c r="CJ19" s="1275"/>
      <c r="CK19" s="1275"/>
      <c r="CL19" s="1275"/>
      <c r="CM19" s="1275"/>
      <c r="CN19" s="1275"/>
      <c r="CO19" s="1275"/>
      <c r="CP19" s="1274"/>
    </row>
    <row r="20" spans="2:94" ht="17.649999999999999" customHeight="1">
      <c r="B20" s="1629"/>
      <c r="C20" s="1266"/>
      <c r="D20" s="1264"/>
      <c r="E20" s="1264" t="s">
        <v>811</v>
      </c>
      <c r="F20" s="1273" t="s">
        <v>824</v>
      </c>
      <c r="G20" s="1273"/>
      <c r="H20" s="1264" t="s">
        <v>825</v>
      </c>
      <c r="I20" s="1271"/>
      <c r="J20" s="1272"/>
      <c r="K20" s="1268"/>
      <c r="L20" s="1263"/>
      <c r="M20" s="1263"/>
      <c r="N20" s="1262"/>
      <c r="O20" s="1262"/>
      <c r="P20" s="1262"/>
      <c r="Q20" s="1262"/>
      <c r="R20" s="1262"/>
      <c r="S20" s="1262"/>
      <c r="T20" s="1262"/>
      <c r="U20" s="1262"/>
      <c r="V20" s="1262"/>
      <c r="W20" s="1262"/>
      <c r="X20" s="1262"/>
      <c r="Y20" s="1262"/>
      <c r="Z20" s="1262"/>
      <c r="AA20" s="1262"/>
      <c r="AB20" s="1262"/>
      <c r="AC20" s="1262"/>
      <c r="AD20" s="1262"/>
      <c r="AE20" s="1262"/>
      <c r="AF20" s="1262"/>
      <c r="AG20" s="1262"/>
      <c r="AH20" s="1262"/>
      <c r="AI20" s="1262"/>
      <c r="AJ20" s="1262"/>
      <c r="AK20" s="1262"/>
      <c r="AL20" s="1262"/>
      <c r="AM20" s="1262"/>
      <c r="AN20" s="1262"/>
      <c r="AO20" s="1262"/>
      <c r="AP20" s="1262"/>
      <c r="AQ20" s="1262"/>
      <c r="AR20" s="1262"/>
      <c r="AS20" s="1262"/>
      <c r="AT20" s="1262"/>
      <c r="AU20" s="1262"/>
      <c r="AV20" s="1262"/>
      <c r="AW20" s="1262"/>
      <c r="AX20" s="1262"/>
      <c r="AY20" s="1262"/>
      <c r="AZ20" s="1262"/>
      <c r="BA20" s="1262"/>
      <c r="BB20" s="1262"/>
      <c r="BC20" s="1262"/>
      <c r="BD20" s="1262"/>
      <c r="BE20" s="1262"/>
      <c r="BF20" s="1262"/>
      <c r="BG20" s="1262"/>
      <c r="BH20" s="1262"/>
      <c r="BI20" s="1262"/>
      <c r="BJ20" s="1262"/>
      <c r="BK20" s="1262"/>
      <c r="BL20" s="1262"/>
      <c r="BM20" s="1262"/>
      <c r="BN20" s="1262"/>
      <c r="BO20" s="1262"/>
      <c r="BP20" s="1262"/>
      <c r="BQ20" s="1262"/>
      <c r="BR20" s="1262"/>
      <c r="BS20" s="1262"/>
      <c r="BT20" s="1262"/>
      <c r="BU20" s="1262"/>
      <c r="BV20" s="1262"/>
      <c r="BW20" s="1262"/>
      <c r="BX20" s="1262"/>
      <c r="BY20" s="1262"/>
      <c r="BZ20" s="1262"/>
      <c r="CA20" s="1262"/>
      <c r="CB20" s="1262"/>
      <c r="CC20" s="1262"/>
      <c r="CD20" s="1262"/>
      <c r="CE20" s="1262"/>
      <c r="CF20" s="1262"/>
      <c r="CG20" s="1262"/>
      <c r="CH20" s="1262"/>
      <c r="CI20" s="1262"/>
      <c r="CJ20" s="1262"/>
      <c r="CK20" s="1262"/>
      <c r="CL20" s="1262"/>
      <c r="CM20" s="1262"/>
      <c r="CN20" s="1262"/>
      <c r="CO20" s="1262"/>
      <c r="CP20" s="1261"/>
    </row>
    <row r="21" spans="2:94" ht="17.649999999999999" customHeight="1">
      <c r="B21" s="1629"/>
      <c r="C21" s="1266"/>
      <c r="D21" s="1264"/>
      <c r="E21" s="1264" t="s">
        <v>816</v>
      </c>
      <c r="F21" s="1264" t="s">
        <v>826</v>
      </c>
      <c r="G21" s="1264"/>
      <c r="H21" s="1264" t="s">
        <v>818</v>
      </c>
      <c r="I21" s="1270"/>
      <c r="J21" s="1272"/>
      <c r="K21" s="1268"/>
      <c r="L21" s="1263"/>
      <c r="M21" s="1263"/>
      <c r="N21" s="1262"/>
      <c r="O21" s="1262"/>
      <c r="P21" s="1262"/>
      <c r="Q21" s="1262"/>
      <c r="R21" s="1262"/>
      <c r="S21" s="1262"/>
      <c r="T21" s="1262"/>
      <c r="U21" s="1262"/>
      <c r="V21" s="1262"/>
      <c r="W21" s="1262"/>
      <c r="X21" s="1262"/>
      <c r="Y21" s="1262"/>
      <c r="Z21" s="1262"/>
      <c r="AA21" s="1262"/>
      <c r="AB21" s="1262"/>
      <c r="AC21" s="1262"/>
      <c r="AD21" s="1262"/>
      <c r="AE21" s="1262"/>
      <c r="AF21" s="1262"/>
      <c r="AG21" s="1262"/>
      <c r="AH21" s="1262"/>
      <c r="AI21" s="1262"/>
      <c r="AJ21" s="1262"/>
      <c r="AK21" s="1262"/>
      <c r="AL21" s="1262"/>
      <c r="AM21" s="1262"/>
      <c r="AN21" s="1262"/>
      <c r="AO21" s="1262"/>
      <c r="AP21" s="1262"/>
      <c r="AQ21" s="1262"/>
      <c r="AR21" s="1262"/>
      <c r="AS21" s="1262"/>
      <c r="AT21" s="1262"/>
      <c r="AU21" s="1262"/>
      <c r="AV21" s="1262"/>
      <c r="AW21" s="1262"/>
      <c r="AX21" s="1262"/>
      <c r="AY21" s="1262"/>
      <c r="AZ21" s="1262"/>
      <c r="BA21" s="1262"/>
      <c r="BB21" s="1262"/>
      <c r="BC21" s="1262"/>
      <c r="BD21" s="1262"/>
      <c r="BE21" s="1262"/>
      <c r="BF21" s="1262"/>
      <c r="BG21" s="1262"/>
      <c r="BH21" s="1262"/>
      <c r="BI21" s="1262"/>
      <c r="BJ21" s="1262"/>
      <c r="BK21" s="1262"/>
      <c r="BL21" s="1262"/>
      <c r="BM21" s="1262"/>
      <c r="BN21" s="1262"/>
      <c r="BO21" s="1262"/>
      <c r="BP21" s="1262"/>
      <c r="BQ21" s="1262"/>
      <c r="BR21" s="1262"/>
      <c r="BS21" s="1262"/>
      <c r="BT21" s="1262"/>
      <c r="BU21" s="1262"/>
      <c r="BV21" s="1262"/>
      <c r="BW21" s="1262"/>
      <c r="BX21" s="1262"/>
      <c r="BY21" s="1262"/>
      <c r="BZ21" s="1262"/>
      <c r="CA21" s="1262"/>
      <c r="CB21" s="1262"/>
      <c r="CC21" s="1262"/>
      <c r="CD21" s="1262"/>
      <c r="CE21" s="1262"/>
      <c r="CF21" s="1262"/>
      <c r="CG21" s="1262"/>
      <c r="CH21" s="1262"/>
      <c r="CI21" s="1262"/>
      <c r="CJ21" s="1262"/>
      <c r="CK21" s="1262"/>
      <c r="CL21" s="1262"/>
      <c r="CM21" s="1262"/>
      <c r="CN21" s="1262"/>
      <c r="CO21" s="1262"/>
      <c r="CP21" s="1261"/>
    </row>
    <row r="22" spans="2:94" ht="17.649999999999999" customHeight="1">
      <c r="B22" s="1629"/>
      <c r="C22" s="1266"/>
      <c r="D22" s="1264"/>
      <c r="E22" s="1264" t="s">
        <v>816</v>
      </c>
      <c r="F22" s="1264" t="s">
        <v>827</v>
      </c>
      <c r="G22" s="1264"/>
      <c r="H22" s="1264" t="s">
        <v>818</v>
      </c>
      <c r="I22" s="1270"/>
      <c r="J22" s="1272"/>
      <c r="K22" s="1268"/>
      <c r="L22" s="1263"/>
      <c r="M22" s="1263"/>
      <c r="N22" s="1262"/>
      <c r="O22" s="1262"/>
      <c r="P22" s="1262"/>
      <c r="Q22" s="1262"/>
      <c r="R22" s="1262"/>
      <c r="S22" s="1262"/>
      <c r="T22" s="1262"/>
      <c r="U22" s="1262"/>
      <c r="V22" s="1262"/>
      <c r="W22" s="1262"/>
      <c r="X22" s="1262"/>
      <c r="Y22" s="1262"/>
      <c r="Z22" s="1262"/>
      <c r="AA22" s="1262"/>
      <c r="AB22" s="1262"/>
      <c r="AC22" s="1262"/>
      <c r="AD22" s="1262"/>
      <c r="AE22" s="1262"/>
      <c r="AF22" s="1262"/>
      <c r="AG22" s="1262"/>
      <c r="AH22" s="1262"/>
      <c r="AI22" s="1262"/>
      <c r="AJ22" s="1262"/>
      <c r="AK22" s="1262"/>
      <c r="AL22" s="1262"/>
      <c r="AM22" s="1262"/>
      <c r="AN22" s="1262"/>
      <c r="AO22" s="1262"/>
      <c r="AP22" s="1262"/>
      <c r="AQ22" s="1262"/>
      <c r="AR22" s="1262"/>
      <c r="AS22" s="1262"/>
      <c r="AT22" s="1262"/>
      <c r="AU22" s="1262"/>
      <c r="AV22" s="1262"/>
      <c r="AW22" s="1262"/>
      <c r="AX22" s="1262"/>
      <c r="AY22" s="1262"/>
      <c r="AZ22" s="1262"/>
      <c r="BA22" s="1262"/>
      <c r="BB22" s="1262"/>
      <c r="BC22" s="1262"/>
      <c r="BD22" s="1262"/>
      <c r="BE22" s="1262"/>
      <c r="BF22" s="1262"/>
      <c r="BG22" s="1262"/>
      <c r="BH22" s="1262"/>
      <c r="BI22" s="1262"/>
      <c r="BJ22" s="1262"/>
      <c r="BK22" s="1262"/>
      <c r="BL22" s="1262"/>
      <c r="BM22" s="1262"/>
      <c r="BN22" s="1262"/>
      <c r="BO22" s="1262"/>
      <c r="BP22" s="1262"/>
      <c r="BQ22" s="1262"/>
      <c r="BR22" s="1262"/>
      <c r="BS22" s="1262"/>
      <c r="BT22" s="1262"/>
      <c r="BU22" s="1262"/>
      <c r="BV22" s="1262"/>
      <c r="BW22" s="1262"/>
      <c r="BX22" s="1262"/>
      <c r="BY22" s="1262"/>
      <c r="BZ22" s="1262"/>
      <c r="CA22" s="1262"/>
      <c r="CB22" s="1262"/>
      <c r="CC22" s="1262"/>
      <c r="CD22" s="1262"/>
      <c r="CE22" s="1262"/>
      <c r="CF22" s="1262"/>
      <c r="CG22" s="1262"/>
      <c r="CH22" s="1262"/>
      <c r="CI22" s="1262"/>
      <c r="CJ22" s="1262"/>
      <c r="CK22" s="1262"/>
      <c r="CL22" s="1262"/>
      <c r="CM22" s="1262"/>
      <c r="CN22" s="1262"/>
      <c r="CO22" s="1262"/>
      <c r="CP22" s="1261"/>
    </row>
    <row r="23" spans="2:94" ht="17.649999999999999" customHeight="1">
      <c r="B23" s="1629"/>
      <c r="C23" s="1266"/>
      <c r="D23" s="1264"/>
      <c r="E23" s="1264" t="s">
        <v>816</v>
      </c>
      <c r="F23" s="1264" t="s">
        <v>828</v>
      </c>
      <c r="G23" s="1264"/>
      <c r="H23" s="1264" t="s">
        <v>818</v>
      </c>
      <c r="I23" s="1270"/>
      <c r="J23" s="1272"/>
      <c r="K23" s="1268"/>
      <c r="L23" s="1263"/>
      <c r="M23" s="1263"/>
      <c r="N23" s="1262"/>
      <c r="O23" s="1262"/>
      <c r="P23" s="1262"/>
      <c r="Q23" s="1262"/>
      <c r="R23" s="1262"/>
      <c r="S23" s="1262"/>
      <c r="T23" s="1262"/>
      <c r="U23" s="1262"/>
      <c r="V23" s="1262"/>
      <c r="W23" s="1262"/>
      <c r="X23" s="1262"/>
      <c r="Y23" s="1262"/>
      <c r="Z23" s="1262"/>
      <c r="AA23" s="1262"/>
      <c r="AB23" s="1262"/>
      <c r="AC23" s="1262"/>
      <c r="AD23" s="1262"/>
      <c r="AE23" s="1262"/>
      <c r="AF23" s="1262"/>
      <c r="AG23" s="1262"/>
      <c r="AH23" s="1262"/>
      <c r="AI23" s="1262"/>
      <c r="AJ23" s="1262"/>
      <c r="AK23" s="1262"/>
      <c r="AL23" s="1262"/>
      <c r="AM23" s="1262"/>
      <c r="AN23" s="1262"/>
      <c r="AO23" s="1262"/>
      <c r="AP23" s="1262"/>
      <c r="AQ23" s="1262"/>
      <c r="AR23" s="1262"/>
      <c r="AS23" s="1262"/>
      <c r="AT23" s="1262"/>
      <c r="AU23" s="1262"/>
      <c r="AV23" s="1262"/>
      <c r="AW23" s="1262"/>
      <c r="AX23" s="1262"/>
      <c r="AY23" s="1262"/>
      <c r="AZ23" s="1262"/>
      <c r="BA23" s="1262"/>
      <c r="BB23" s="1262"/>
      <c r="BC23" s="1262"/>
      <c r="BD23" s="1262"/>
      <c r="BE23" s="1262"/>
      <c r="BF23" s="1262"/>
      <c r="BG23" s="1262"/>
      <c r="BH23" s="1262"/>
      <c r="BI23" s="1262"/>
      <c r="BJ23" s="1262"/>
      <c r="BK23" s="1262"/>
      <c r="BL23" s="1262"/>
      <c r="BM23" s="1262"/>
      <c r="BN23" s="1262"/>
      <c r="BO23" s="1262"/>
      <c r="BP23" s="1262"/>
      <c r="BQ23" s="1262"/>
      <c r="BR23" s="1262"/>
      <c r="BS23" s="1262"/>
      <c r="BT23" s="1262"/>
      <c r="BU23" s="1262"/>
      <c r="BV23" s="1262"/>
      <c r="BW23" s="1262"/>
      <c r="BX23" s="1262"/>
      <c r="BY23" s="1262"/>
      <c r="BZ23" s="1262"/>
      <c r="CA23" s="1262"/>
      <c r="CB23" s="1262"/>
      <c r="CC23" s="1262"/>
      <c r="CD23" s="1262"/>
      <c r="CE23" s="1262"/>
      <c r="CF23" s="1262"/>
      <c r="CG23" s="1262"/>
      <c r="CH23" s="1262"/>
      <c r="CI23" s="1262"/>
      <c r="CJ23" s="1262"/>
      <c r="CK23" s="1262"/>
      <c r="CL23" s="1262"/>
      <c r="CM23" s="1262"/>
      <c r="CN23" s="1262"/>
      <c r="CO23" s="1262"/>
      <c r="CP23" s="1261"/>
    </row>
    <row r="24" spans="2:94" ht="17.649999999999999" customHeight="1">
      <c r="B24" s="1629"/>
      <c r="C24" s="1266"/>
      <c r="D24" s="1264"/>
      <c r="E24" s="1264" t="s">
        <v>816</v>
      </c>
      <c r="F24" s="1264" t="s">
        <v>829</v>
      </c>
      <c r="G24" s="1264"/>
      <c r="H24" s="1264" t="s">
        <v>818</v>
      </c>
      <c r="I24" s="1271"/>
      <c r="J24" s="1272"/>
      <c r="K24" s="1268"/>
      <c r="L24" s="1263"/>
      <c r="M24" s="1263"/>
      <c r="N24" s="1262"/>
      <c r="O24" s="1262"/>
      <c r="P24" s="1262"/>
      <c r="Q24" s="1262"/>
      <c r="R24" s="1262"/>
      <c r="S24" s="1262"/>
      <c r="T24" s="1262"/>
      <c r="U24" s="1262"/>
      <c r="V24" s="1262"/>
      <c r="W24" s="1262"/>
      <c r="X24" s="1262"/>
      <c r="Y24" s="1262"/>
      <c r="Z24" s="1262"/>
      <c r="AA24" s="1262"/>
      <c r="AB24" s="1262"/>
      <c r="AC24" s="1262"/>
      <c r="AD24" s="1262"/>
      <c r="AE24" s="1262"/>
      <c r="AF24" s="1262"/>
      <c r="AG24" s="1262"/>
      <c r="AH24" s="1262"/>
      <c r="AI24" s="1262"/>
      <c r="AJ24" s="1262"/>
      <c r="AK24" s="1262"/>
      <c r="AL24" s="1262"/>
      <c r="AM24" s="1262"/>
      <c r="AN24" s="1262"/>
      <c r="AO24" s="1262"/>
      <c r="AP24" s="1262"/>
      <c r="AQ24" s="1262"/>
      <c r="AR24" s="1262"/>
      <c r="AS24" s="1262"/>
      <c r="AT24" s="1262"/>
      <c r="AU24" s="1262"/>
      <c r="AV24" s="1262"/>
      <c r="AW24" s="1262"/>
      <c r="AX24" s="1262"/>
      <c r="AY24" s="1262"/>
      <c r="AZ24" s="1262"/>
      <c r="BA24" s="1262"/>
      <c r="BB24" s="1262"/>
      <c r="BC24" s="1262"/>
      <c r="BD24" s="1262"/>
      <c r="BE24" s="1262"/>
      <c r="BF24" s="1262"/>
      <c r="BG24" s="1262"/>
      <c r="BH24" s="1262"/>
      <c r="BI24" s="1262"/>
      <c r="BJ24" s="1262"/>
      <c r="BK24" s="1262"/>
      <c r="BL24" s="1262"/>
      <c r="BM24" s="1262"/>
      <c r="BN24" s="1262"/>
      <c r="BO24" s="1262"/>
      <c r="BP24" s="1262"/>
      <c r="BQ24" s="1262"/>
      <c r="BR24" s="1262"/>
      <c r="BS24" s="1262"/>
      <c r="BT24" s="1262"/>
      <c r="BU24" s="1262"/>
      <c r="BV24" s="1262"/>
      <c r="BW24" s="1262"/>
      <c r="BX24" s="1262"/>
      <c r="BY24" s="1262"/>
      <c r="BZ24" s="1262"/>
      <c r="CA24" s="1262"/>
      <c r="CB24" s="1262"/>
      <c r="CC24" s="1262"/>
      <c r="CD24" s="1262"/>
      <c r="CE24" s="1262"/>
      <c r="CF24" s="1262"/>
      <c r="CG24" s="1262"/>
      <c r="CH24" s="1262"/>
      <c r="CI24" s="1262"/>
      <c r="CJ24" s="1262"/>
      <c r="CK24" s="1262"/>
      <c r="CL24" s="1262"/>
      <c r="CM24" s="1262"/>
      <c r="CN24" s="1262"/>
      <c r="CO24" s="1262"/>
      <c r="CP24" s="1261"/>
    </row>
    <row r="25" spans="2:94" ht="17.649999999999999" customHeight="1">
      <c r="B25" s="1629"/>
      <c r="C25" s="1266"/>
      <c r="D25" s="1264"/>
      <c r="E25" s="1264" t="s">
        <v>816</v>
      </c>
      <c r="F25" s="1264" t="s">
        <v>830</v>
      </c>
      <c r="G25" s="1264"/>
      <c r="H25" s="1264" t="s">
        <v>818</v>
      </c>
      <c r="I25" s="1270"/>
      <c r="J25" s="1272"/>
      <c r="K25" s="1268"/>
      <c r="L25" s="1263"/>
      <c r="M25" s="1263"/>
      <c r="N25" s="1262"/>
      <c r="O25" s="1262"/>
      <c r="P25" s="1262"/>
      <c r="Q25" s="1262"/>
      <c r="R25" s="1262"/>
      <c r="S25" s="1262"/>
      <c r="T25" s="1262"/>
      <c r="U25" s="1262"/>
      <c r="V25" s="1262"/>
      <c r="W25" s="1262"/>
      <c r="X25" s="1262"/>
      <c r="Y25" s="1262"/>
      <c r="Z25" s="1262"/>
      <c r="AA25" s="1262"/>
      <c r="AB25" s="1262"/>
      <c r="AC25" s="1262"/>
      <c r="AD25" s="1262"/>
      <c r="AE25" s="1262"/>
      <c r="AF25" s="1262"/>
      <c r="AG25" s="1262"/>
      <c r="AH25" s="1262"/>
      <c r="AI25" s="1262"/>
      <c r="AJ25" s="1262"/>
      <c r="AK25" s="1262"/>
      <c r="AL25" s="1262"/>
      <c r="AM25" s="1262"/>
      <c r="AN25" s="1262"/>
      <c r="AO25" s="1262"/>
      <c r="AP25" s="1262"/>
      <c r="AQ25" s="1262"/>
      <c r="AR25" s="1262"/>
      <c r="AS25" s="1262"/>
      <c r="AT25" s="1262"/>
      <c r="AU25" s="1262"/>
      <c r="AV25" s="1262"/>
      <c r="AW25" s="1262"/>
      <c r="AX25" s="1262"/>
      <c r="AY25" s="1262"/>
      <c r="AZ25" s="1262"/>
      <c r="BA25" s="1262"/>
      <c r="BB25" s="1262"/>
      <c r="BC25" s="1262"/>
      <c r="BD25" s="1262"/>
      <c r="BE25" s="1262"/>
      <c r="BF25" s="1262"/>
      <c r="BG25" s="1262"/>
      <c r="BH25" s="1262"/>
      <c r="BI25" s="1262"/>
      <c r="BJ25" s="1262"/>
      <c r="BK25" s="1262"/>
      <c r="BL25" s="1262"/>
      <c r="BM25" s="1262"/>
      <c r="BN25" s="1262"/>
      <c r="BO25" s="1262"/>
      <c r="BP25" s="1262"/>
      <c r="BQ25" s="1262"/>
      <c r="BR25" s="1262"/>
      <c r="BS25" s="1262"/>
      <c r="BT25" s="1262"/>
      <c r="BU25" s="1262"/>
      <c r="BV25" s="1262"/>
      <c r="BW25" s="1262"/>
      <c r="BX25" s="1262"/>
      <c r="BY25" s="1262"/>
      <c r="BZ25" s="1262"/>
      <c r="CA25" s="1262"/>
      <c r="CB25" s="1262"/>
      <c r="CC25" s="1262"/>
      <c r="CD25" s="1262"/>
      <c r="CE25" s="1262"/>
      <c r="CF25" s="1262"/>
      <c r="CG25" s="1262"/>
      <c r="CH25" s="1262"/>
      <c r="CI25" s="1262"/>
      <c r="CJ25" s="1262"/>
      <c r="CK25" s="1262"/>
      <c r="CL25" s="1262"/>
      <c r="CM25" s="1262"/>
      <c r="CN25" s="1262"/>
      <c r="CO25" s="1262"/>
      <c r="CP25" s="1261"/>
    </row>
    <row r="26" spans="2:94" ht="17.649999999999999" customHeight="1">
      <c r="B26" s="1629"/>
      <c r="C26" s="1266"/>
      <c r="D26" s="1264"/>
      <c r="E26" s="1264" t="s">
        <v>816</v>
      </c>
      <c r="F26" s="1264" t="s">
        <v>831</v>
      </c>
      <c r="G26" s="1264"/>
      <c r="H26" s="1264" t="s">
        <v>818</v>
      </c>
      <c r="I26" s="1271"/>
      <c r="J26" s="1269"/>
      <c r="K26" s="1268"/>
      <c r="L26" s="1263"/>
      <c r="M26" s="1263"/>
      <c r="N26" s="1262"/>
      <c r="O26" s="1262"/>
      <c r="P26" s="1262"/>
      <c r="Q26" s="1262"/>
      <c r="R26" s="1262"/>
      <c r="S26" s="1262"/>
      <c r="T26" s="1262"/>
      <c r="U26" s="1262"/>
      <c r="V26" s="1262"/>
      <c r="W26" s="1262"/>
      <c r="X26" s="1262"/>
      <c r="Y26" s="1262"/>
      <c r="Z26" s="1262"/>
      <c r="AA26" s="1262"/>
      <c r="AB26" s="1262"/>
      <c r="AC26" s="1262"/>
      <c r="AD26" s="1262"/>
      <c r="AE26" s="1262"/>
      <c r="AF26" s="1262"/>
      <c r="AG26" s="1262"/>
      <c r="AH26" s="1262"/>
      <c r="AI26" s="1262"/>
      <c r="AJ26" s="1262"/>
      <c r="AK26" s="1262"/>
      <c r="AL26" s="1262"/>
      <c r="AM26" s="1262"/>
      <c r="AN26" s="1262"/>
      <c r="AO26" s="1262"/>
      <c r="AP26" s="1262"/>
      <c r="AQ26" s="1262"/>
      <c r="AR26" s="1262"/>
      <c r="AS26" s="1262"/>
      <c r="AT26" s="1262"/>
      <c r="AU26" s="1262"/>
      <c r="AV26" s="1262"/>
      <c r="AW26" s="1262"/>
      <c r="AX26" s="1262"/>
      <c r="AY26" s="1262"/>
      <c r="AZ26" s="1262"/>
      <c r="BA26" s="1262"/>
      <c r="BB26" s="1262"/>
      <c r="BC26" s="1262"/>
      <c r="BD26" s="1262"/>
      <c r="BE26" s="1262"/>
      <c r="BF26" s="1262"/>
      <c r="BG26" s="1262"/>
      <c r="BH26" s="1262"/>
      <c r="BI26" s="1262"/>
      <c r="BJ26" s="1262"/>
      <c r="BK26" s="1262"/>
      <c r="BL26" s="1262"/>
      <c r="BM26" s="1262"/>
      <c r="BN26" s="1262"/>
      <c r="BO26" s="1262"/>
      <c r="BP26" s="1262"/>
      <c r="BQ26" s="1262"/>
      <c r="BR26" s="1262"/>
      <c r="BS26" s="1262"/>
      <c r="BT26" s="1262"/>
      <c r="BU26" s="1262"/>
      <c r="BV26" s="1262"/>
      <c r="BW26" s="1262"/>
      <c r="BX26" s="1262"/>
      <c r="BY26" s="1262"/>
      <c r="BZ26" s="1262"/>
      <c r="CA26" s="1262"/>
      <c r="CB26" s="1262"/>
      <c r="CC26" s="1262"/>
      <c r="CD26" s="1262"/>
      <c r="CE26" s="1262"/>
      <c r="CF26" s="1262"/>
      <c r="CG26" s="1262"/>
      <c r="CH26" s="1262"/>
      <c r="CI26" s="1262"/>
      <c r="CJ26" s="1262"/>
      <c r="CK26" s="1262"/>
      <c r="CL26" s="1262"/>
      <c r="CM26" s="1262"/>
      <c r="CN26" s="1262"/>
      <c r="CO26" s="1262"/>
      <c r="CP26" s="1261"/>
    </row>
    <row r="27" spans="2:94" ht="17.649999999999999" customHeight="1">
      <c r="B27" s="1629"/>
      <c r="C27" s="1266"/>
      <c r="D27" s="1264"/>
      <c r="E27" s="1264" t="s">
        <v>816</v>
      </c>
      <c r="F27" s="1264" t="s">
        <v>832</v>
      </c>
      <c r="G27" s="1264"/>
      <c r="H27" s="1264" t="s">
        <v>818</v>
      </c>
      <c r="I27" s="1270"/>
      <c r="J27" s="1269"/>
      <c r="K27" s="1268"/>
      <c r="L27" s="1263"/>
      <c r="M27" s="1263"/>
      <c r="N27" s="1262"/>
      <c r="O27" s="1262"/>
      <c r="P27" s="1262"/>
      <c r="Q27" s="1262"/>
      <c r="R27" s="1262"/>
      <c r="S27" s="1262"/>
      <c r="T27" s="1262"/>
      <c r="U27" s="1262"/>
      <c r="V27" s="1262"/>
      <c r="W27" s="1262"/>
      <c r="X27" s="1262"/>
      <c r="Y27" s="1262"/>
      <c r="Z27" s="1262"/>
      <c r="AA27" s="1262"/>
      <c r="AB27" s="1262"/>
      <c r="AC27" s="1262"/>
      <c r="AD27" s="1262"/>
      <c r="AE27" s="1262"/>
      <c r="AF27" s="1262"/>
      <c r="AG27" s="1262"/>
      <c r="AH27" s="1262"/>
      <c r="AI27" s="1262"/>
      <c r="AJ27" s="1262"/>
      <c r="AK27" s="1262"/>
      <c r="AL27" s="1262"/>
      <c r="AM27" s="1262"/>
      <c r="AN27" s="1262"/>
      <c r="AO27" s="1262"/>
      <c r="AP27" s="1262"/>
      <c r="AQ27" s="1262"/>
      <c r="AR27" s="1262"/>
      <c r="AS27" s="1262"/>
      <c r="AT27" s="1262"/>
      <c r="AU27" s="1262"/>
      <c r="AV27" s="1262"/>
      <c r="AW27" s="1262"/>
      <c r="AX27" s="1262"/>
      <c r="AY27" s="1262"/>
      <c r="AZ27" s="1262"/>
      <c r="BA27" s="1262"/>
      <c r="BB27" s="1262"/>
      <c r="BC27" s="1262"/>
      <c r="BD27" s="1262"/>
      <c r="BE27" s="1262"/>
      <c r="BF27" s="1262"/>
      <c r="BG27" s="1262"/>
      <c r="BH27" s="1262"/>
      <c r="BI27" s="1262"/>
      <c r="BJ27" s="1262"/>
      <c r="BK27" s="1262"/>
      <c r="BL27" s="1262"/>
      <c r="BM27" s="1262"/>
      <c r="BN27" s="1262"/>
      <c r="BO27" s="1262"/>
      <c r="BP27" s="1262"/>
      <c r="BQ27" s="1262"/>
      <c r="BR27" s="1262"/>
      <c r="BS27" s="1262"/>
      <c r="BT27" s="1262"/>
      <c r="BU27" s="1262"/>
      <c r="BV27" s="1262"/>
      <c r="BW27" s="1262"/>
      <c r="BX27" s="1262"/>
      <c r="BY27" s="1262"/>
      <c r="BZ27" s="1262"/>
      <c r="CA27" s="1262"/>
      <c r="CB27" s="1262"/>
      <c r="CC27" s="1262"/>
      <c r="CD27" s="1262"/>
      <c r="CE27" s="1262"/>
      <c r="CF27" s="1262"/>
      <c r="CG27" s="1262"/>
      <c r="CH27" s="1262"/>
      <c r="CI27" s="1262"/>
      <c r="CJ27" s="1262"/>
      <c r="CK27" s="1262"/>
      <c r="CL27" s="1262"/>
      <c r="CM27" s="1262"/>
      <c r="CN27" s="1262"/>
      <c r="CO27" s="1262"/>
      <c r="CP27" s="1261"/>
    </row>
    <row r="28" spans="2:94" ht="17.649999999999999" customHeight="1">
      <c r="B28" s="1629"/>
      <c r="C28" s="1266"/>
      <c r="D28" s="1264"/>
      <c r="E28" s="1264" t="s">
        <v>816</v>
      </c>
      <c r="F28" s="1264" t="s">
        <v>833</v>
      </c>
      <c r="G28" s="1264"/>
      <c r="H28" s="1264" t="s">
        <v>818</v>
      </c>
      <c r="I28" s="1270"/>
      <c r="J28" s="1269"/>
      <c r="K28" s="1268"/>
      <c r="L28" s="1263"/>
      <c r="M28" s="1263"/>
      <c r="N28" s="1262"/>
      <c r="O28" s="1262"/>
      <c r="P28" s="1262"/>
      <c r="Q28" s="1262"/>
      <c r="R28" s="1262"/>
      <c r="S28" s="1262"/>
      <c r="T28" s="1262"/>
      <c r="U28" s="1262"/>
      <c r="V28" s="1262"/>
      <c r="W28" s="1262"/>
      <c r="X28" s="1262"/>
      <c r="Y28" s="1262"/>
      <c r="Z28" s="1262"/>
      <c r="AA28" s="1262"/>
      <c r="AB28" s="1262"/>
      <c r="AC28" s="1262"/>
      <c r="AD28" s="1262"/>
      <c r="AE28" s="1262"/>
      <c r="AF28" s="1262"/>
      <c r="AG28" s="1262"/>
      <c r="AH28" s="1262"/>
      <c r="AI28" s="1262"/>
      <c r="AJ28" s="1262"/>
      <c r="AK28" s="1262"/>
      <c r="AL28" s="1262"/>
      <c r="AM28" s="1262"/>
      <c r="AN28" s="1262"/>
      <c r="AO28" s="1262"/>
      <c r="AP28" s="1262"/>
      <c r="AQ28" s="1262"/>
      <c r="AR28" s="1262"/>
      <c r="AS28" s="1262"/>
      <c r="AT28" s="1262"/>
      <c r="AU28" s="1262"/>
      <c r="AV28" s="1262"/>
      <c r="AW28" s="1262"/>
      <c r="AX28" s="1262"/>
      <c r="AY28" s="1262"/>
      <c r="AZ28" s="1262"/>
      <c r="BA28" s="1262"/>
      <c r="BB28" s="1262"/>
      <c r="BC28" s="1262"/>
      <c r="BD28" s="1262"/>
      <c r="BE28" s="1262"/>
      <c r="BF28" s="1262"/>
      <c r="BG28" s="1262"/>
      <c r="BH28" s="1262"/>
      <c r="BI28" s="1262"/>
      <c r="BJ28" s="1262"/>
      <c r="BK28" s="1262"/>
      <c r="BL28" s="1262"/>
      <c r="BM28" s="1262"/>
      <c r="BN28" s="1262"/>
      <c r="BO28" s="1262"/>
      <c r="BP28" s="1262"/>
      <c r="BQ28" s="1262"/>
      <c r="BR28" s="1262"/>
      <c r="BS28" s="1262"/>
      <c r="BT28" s="1262"/>
      <c r="BU28" s="1262"/>
      <c r="BV28" s="1262"/>
      <c r="BW28" s="1262"/>
      <c r="BX28" s="1262"/>
      <c r="BY28" s="1262"/>
      <c r="BZ28" s="1262"/>
      <c r="CA28" s="1262"/>
      <c r="CB28" s="1262"/>
      <c r="CC28" s="1262"/>
      <c r="CD28" s="1262"/>
      <c r="CE28" s="1262"/>
      <c r="CF28" s="1262"/>
      <c r="CG28" s="1262"/>
      <c r="CH28" s="1262"/>
      <c r="CI28" s="1262"/>
      <c r="CJ28" s="1262"/>
      <c r="CK28" s="1262"/>
      <c r="CL28" s="1262"/>
      <c r="CM28" s="1262"/>
      <c r="CN28" s="1262"/>
      <c r="CO28" s="1262"/>
      <c r="CP28" s="1261"/>
    </row>
    <row r="29" spans="2:94" ht="17.649999999999999" customHeight="1">
      <c r="B29" s="1629"/>
      <c r="C29" s="1266"/>
      <c r="D29" s="1264"/>
      <c r="E29" s="1264" t="s">
        <v>816</v>
      </c>
      <c r="F29" s="1264" t="s">
        <v>834</v>
      </c>
      <c r="G29" s="1264"/>
      <c r="H29" s="1264" t="s">
        <v>818</v>
      </c>
      <c r="I29" s="1267"/>
      <c r="J29" s="1263"/>
      <c r="K29" s="1263"/>
      <c r="L29" s="1263"/>
      <c r="M29" s="1263"/>
      <c r="N29" s="1262"/>
      <c r="O29" s="1262"/>
      <c r="P29" s="1262"/>
      <c r="Q29" s="1262"/>
      <c r="R29" s="1262"/>
      <c r="S29" s="1262"/>
      <c r="T29" s="1262"/>
      <c r="U29" s="1262"/>
      <c r="V29" s="1262"/>
      <c r="W29" s="1262"/>
      <c r="X29" s="1262"/>
      <c r="Y29" s="1262"/>
      <c r="Z29" s="1262"/>
      <c r="AA29" s="1262"/>
      <c r="AB29" s="1262"/>
      <c r="AC29" s="1262"/>
      <c r="AD29" s="1262"/>
      <c r="AE29" s="1262"/>
      <c r="AF29" s="1262"/>
      <c r="AG29" s="1262"/>
      <c r="AH29" s="1262"/>
      <c r="AI29" s="1262"/>
      <c r="AJ29" s="1262"/>
      <c r="AK29" s="1262"/>
      <c r="AL29" s="1262"/>
      <c r="AM29" s="1262"/>
      <c r="AN29" s="1262"/>
      <c r="AO29" s="1262"/>
      <c r="AP29" s="1262"/>
      <c r="AQ29" s="1262"/>
      <c r="AR29" s="1262"/>
      <c r="AS29" s="1262"/>
      <c r="AT29" s="1262"/>
      <c r="AU29" s="1262"/>
      <c r="AV29" s="1262"/>
      <c r="AW29" s="1262"/>
      <c r="AX29" s="1262"/>
      <c r="AY29" s="1262"/>
      <c r="AZ29" s="1262"/>
      <c r="BA29" s="1262"/>
      <c r="BB29" s="1262"/>
      <c r="BC29" s="1262"/>
      <c r="BD29" s="1262"/>
      <c r="BE29" s="1262"/>
      <c r="BF29" s="1262"/>
      <c r="BG29" s="1262"/>
      <c r="BH29" s="1262"/>
      <c r="BI29" s="1262"/>
      <c r="BJ29" s="1262"/>
      <c r="BK29" s="1262"/>
      <c r="BL29" s="1262"/>
      <c r="BM29" s="1262"/>
      <c r="BN29" s="1262"/>
      <c r="BO29" s="1262"/>
      <c r="BP29" s="1262"/>
      <c r="BQ29" s="1262"/>
      <c r="BR29" s="1262"/>
      <c r="BS29" s="1262"/>
      <c r="BT29" s="1262"/>
      <c r="BU29" s="1262"/>
      <c r="BV29" s="1262"/>
      <c r="BW29" s="1262"/>
      <c r="BX29" s="1262"/>
      <c r="BY29" s="1262"/>
      <c r="BZ29" s="1262"/>
      <c r="CA29" s="1262"/>
      <c r="CB29" s="1262"/>
      <c r="CC29" s="1262"/>
      <c r="CD29" s="1262"/>
      <c r="CE29" s="1262"/>
      <c r="CF29" s="1262"/>
      <c r="CG29" s="1262"/>
      <c r="CH29" s="1262"/>
      <c r="CI29" s="1262"/>
      <c r="CJ29" s="1262"/>
      <c r="CK29" s="1262"/>
      <c r="CL29" s="1262"/>
      <c r="CM29" s="1262"/>
      <c r="CN29" s="1262"/>
      <c r="CO29" s="1262"/>
      <c r="CP29" s="1261"/>
    </row>
    <row r="30" spans="2:94" ht="17.649999999999999" customHeight="1">
      <c r="B30" s="1629"/>
      <c r="C30" s="1266"/>
      <c r="D30" s="1264"/>
      <c r="E30" s="1264" t="s">
        <v>816</v>
      </c>
      <c r="F30" s="1264" t="s">
        <v>835</v>
      </c>
      <c r="G30" s="1264"/>
      <c r="H30" s="1264" t="s">
        <v>818</v>
      </c>
      <c r="I30" s="1267"/>
      <c r="J30" s="1263"/>
      <c r="K30" s="1263"/>
      <c r="L30" s="1263"/>
      <c r="M30" s="1263"/>
      <c r="N30" s="1262"/>
      <c r="O30" s="1262"/>
      <c r="P30" s="1262"/>
      <c r="Q30" s="1262"/>
      <c r="R30" s="1262"/>
      <c r="S30" s="1262"/>
      <c r="T30" s="1262"/>
      <c r="U30" s="1262"/>
      <c r="V30" s="1262"/>
      <c r="W30" s="1262"/>
      <c r="X30" s="1262"/>
      <c r="Y30" s="1262"/>
      <c r="Z30" s="1262"/>
      <c r="AA30" s="1262"/>
      <c r="AB30" s="1262"/>
      <c r="AC30" s="1262"/>
      <c r="AD30" s="1262"/>
      <c r="AE30" s="1262"/>
      <c r="AF30" s="1262"/>
      <c r="AG30" s="1262"/>
      <c r="AH30" s="1262"/>
      <c r="AI30" s="1262"/>
      <c r="AJ30" s="1262"/>
      <c r="AK30" s="1262"/>
      <c r="AL30" s="1262"/>
      <c r="AM30" s="1262"/>
      <c r="AN30" s="1262"/>
      <c r="AO30" s="1262"/>
      <c r="AP30" s="1262"/>
      <c r="AQ30" s="1262"/>
      <c r="AR30" s="1262"/>
      <c r="AS30" s="1262"/>
      <c r="AT30" s="1262"/>
      <c r="AU30" s="1262"/>
      <c r="AV30" s="1262"/>
      <c r="AW30" s="1262"/>
      <c r="AX30" s="1262"/>
      <c r="AY30" s="1262"/>
      <c r="AZ30" s="1262"/>
      <c r="BA30" s="1262"/>
      <c r="BB30" s="1262"/>
      <c r="BC30" s="1262"/>
      <c r="BD30" s="1262"/>
      <c r="BE30" s="1262"/>
      <c r="BF30" s="1262"/>
      <c r="BG30" s="1262"/>
      <c r="BH30" s="1262"/>
      <c r="BI30" s="1262"/>
      <c r="BJ30" s="1262"/>
      <c r="BK30" s="1262"/>
      <c r="BL30" s="1262"/>
      <c r="BM30" s="1262"/>
      <c r="BN30" s="1262"/>
      <c r="BO30" s="1262"/>
      <c r="BP30" s="1262"/>
      <c r="BQ30" s="1262"/>
      <c r="BR30" s="1262"/>
      <c r="BS30" s="1262"/>
      <c r="BT30" s="1262"/>
      <c r="BU30" s="1262"/>
      <c r="BV30" s="1262"/>
      <c r="BW30" s="1262"/>
      <c r="BX30" s="1262"/>
      <c r="BY30" s="1262"/>
      <c r="BZ30" s="1262"/>
      <c r="CA30" s="1262"/>
      <c r="CB30" s="1262"/>
      <c r="CC30" s="1262"/>
      <c r="CD30" s="1262"/>
      <c r="CE30" s="1262"/>
      <c r="CF30" s="1262"/>
      <c r="CG30" s="1262"/>
      <c r="CH30" s="1262"/>
      <c r="CI30" s="1262"/>
      <c r="CJ30" s="1262"/>
      <c r="CK30" s="1262"/>
      <c r="CL30" s="1262"/>
      <c r="CM30" s="1262"/>
      <c r="CN30" s="1262"/>
      <c r="CO30" s="1262"/>
      <c r="CP30" s="1261"/>
    </row>
    <row r="31" spans="2:94" ht="17.649999999999999" customHeight="1">
      <c r="B31" s="1629"/>
      <c r="C31" s="1266"/>
      <c r="D31" s="1264"/>
      <c r="E31" s="1264" t="s">
        <v>816</v>
      </c>
      <c r="F31" s="1264" t="s">
        <v>836</v>
      </c>
      <c r="G31" s="1264"/>
      <c r="H31" s="1264" t="s">
        <v>818</v>
      </c>
      <c r="I31" s="1267"/>
      <c r="J31" s="1263"/>
      <c r="K31" s="1263"/>
      <c r="L31" s="1263"/>
      <c r="M31" s="1263"/>
      <c r="N31" s="1262"/>
      <c r="O31" s="1262"/>
      <c r="P31" s="1262"/>
      <c r="Q31" s="1262"/>
      <c r="R31" s="1262"/>
      <c r="S31" s="1262"/>
      <c r="T31" s="1262"/>
      <c r="U31" s="1262"/>
      <c r="V31" s="1262"/>
      <c r="W31" s="1262"/>
      <c r="X31" s="1262"/>
      <c r="Y31" s="1262"/>
      <c r="Z31" s="1262"/>
      <c r="AA31" s="1262"/>
      <c r="AB31" s="1262"/>
      <c r="AC31" s="1262"/>
      <c r="AD31" s="1262"/>
      <c r="AE31" s="1262"/>
      <c r="AF31" s="1262"/>
      <c r="AG31" s="1262"/>
      <c r="AH31" s="1262"/>
      <c r="AI31" s="1262"/>
      <c r="AJ31" s="1262"/>
      <c r="AK31" s="1262"/>
      <c r="AL31" s="1262"/>
      <c r="AM31" s="1262"/>
      <c r="AN31" s="1262"/>
      <c r="AO31" s="1262"/>
      <c r="AP31" s="1262"/>
      <c r="AQ31" s="1262"/>
      <c r="AR31" s="1262"/>
      <c r="AS31" s="1262"/>
      <c r="AT31" s="1262"/>
      <c r="AU31" s="1262"/>
      <c r="AV31" s="1262"/>
      <c r="AW31" s="1262"/>
      <c r="AX31" s="1262"/>
      <c r="AY31" s="1262"/>
      <c r="AZ31" s="1262"/>
      <c r="BA31" s="1262"/>
      <c r="BB31" s="1262"/>
      <c r="BC31" s="1262"/>
      <c r="BD31" s="1262"/>
      <c r="BE31" s="1262"/>
      <c r="BF31" s="1262"/>
      <c r="BG31" s="1262"/>
      <c r="BH31" s="1262"/>
      <c r="BI31" s="1262"/>
      <c r="BJ31" s="1262"/>
      <c r="BK31" s="1262"/>
      <c r="BL31" s="1262"/>
      <c r="BM31" s="1262"/>
      <c r="BN31" s="1262"/>
      <c r="BO31" s="1262"/>
      <c r="BP31" s="1262"/>
      <c r="BQ31" s="1262"/>
      <c r="BR31" s="1262"/>
      <c r="BS31" s="1262"/>
      <c r="BT31" s="1262"/>
      <c r="BU31" s="1262"/>
      <c r="BV31" s="1262"/>
      <c r="BW31" s="1262"/>
      <c r="BX31" s="1262"/>
      <c r="BY31" s="1262"/>
      <c r="BZ31" s="1262"/>
      <c r="CA31" s="1262"/>
      <c r="CB31" s="1262"/>
      <c r="CC31" s="1262"/>
      <c r="CD31" s="1262"/>
      <c r="CE31" s="1262"/>
      <c r="CF31" s="1262"/>
      <c r="CG31" s="1262"/>
      <c r="CH31" s="1262"/>
      <c r="CI31" s="1262"/>
      <c r="CJ31" s="1262"/>
      <c r="CK31" s="1262"/>
      <c r="CL31" s="1262"/>
      <c r="CM31" s="1262"/>
      <c r="CN31" s="1262"/>
      <c r="CO31" s="1262"/>
      <c r="CP31" s="1261"/>
    </row>
    <row r="32" spans="2:94" ht="17.649999999999999" customHeight="1">
      <c r="B32" s="1629"/>
      <c r="C32" s="1266"/>
      <c r="D32" s="1264"/>
      <c r="E32" s="1264" t="s">
        <v>816</v>
      </c>
      <c r="F32" s="1264" t="s">
        <v>837</v>
      </c>
      <c r="G32" s="1264"/>
      <c r="H32" s="1264" t="s">
        <v>818</v>
      </c>
      <c r="I32" s="1267"/>
      <c r="J32" s="1263"/>
      <c r="K32" s="1263"/>
      <c r="L32" s="1263"/>
      <c r="M32" s="1263"/>
      <c r="N32" s="1262"/>
      <c r="O32" s="1262"/>
      <c r="P32" s="1262"/>
      <c r="Q32" s="1262"/>
      <c r="R32" s="1262"/>
      <c r="S32" s="1262"/>
      <c r="T32" s="1262"/>
      <c r="U32" s="1262"/>
      <c r="V32" s="1262"/>
      <c r="W32" s="1262"/>
      <c r="X32" s="1262"/>
      <c r="Y32" s="1262"/>
      <c r="Z32" s="1262"/>
      <c r="AA32" s="1262"/>
      <c r="AB32" s="1262"/>
      <c r="AC32" s="1262"/>
      <c r="AD32" s="1262"/>
      <c r="AE32" s="1262"/>
      <c r="AF32" s="1262"/>
      <c r="AG32" s="1262"/>
      <c r="AH32" s="1262"/>
      <c r="AI32" s="1262"/>
      <c r="AJ32" s="1262"/>
      <c r="AK32" s="1262"/>
      <c r="AL32" s="1262"/>
      <c r="AM32" s="1262"/>
      <c r="AN32" s="1262"/>
      <c r="AO32" s="1262"/>
      <c r="AP32" s="1262"/>
      <c r="AQ32" s="1262"/>
      <c r="AR32" s="1262"/>
      <c r="AS32" s="1262"/>
      <c r="AT32" s="1262"/>
      <c r="AU32" s="1262"/>
      <c r="AV32" s="1262"/>
      <c r="AW32" s="1262"/>
      <c r="AX32" s="1262"/>
      <c r="AY32" s="1262"/>
      <c r="AZ32" s="1262"/>
      <c r="BA32" s="1262"/>
      <c r="BB32" s="1262"/>
      <c r="BC32" s="1262"/>
      <c r="BD32" s="1262"/>
      <c r="BE32" s="1262"/>
      <c r="BF32" s="1262"/>
      <c r="BG32" s="1262"/>
      <c r="BH32" s="1262"/>
      <c r="BI32" s="1262"/>
      <c r="BJ32" s="1262"/>
      <c r="BK32" s="1262"/>
      <c r="BL32" s="1262"/>
      <c r="BM32" s="1262"/>
      <c r="BN32" s="1262"/>
      <c r="BO32" s="1262"/>
      <c r="BP32" s="1262"/>
      <c r="BQ32" s="1262"/>
      <c r="BR32" s="1262"/>
      <c r="BS32" s="1262"/>
      <c r="BT32" s="1262"/>
      <c r="BU32" s="1262"/>
      <c r="BV32" s="1262"/>
      <c r="BW32" s="1262"/>
      <c r="BX32" s="1262"/>
      <c r="BY32" s="1262"/>
      <c r="BZ32" s="1262"/>
      <c r="CA32" s="1262"/>
      <c r="CB32" s="1262"/>
      <c r="CC32" s="1262"/>
      <c r="CD32" s="1262"/>
      <c r="CE32" s="1262"/>
      <c r="CF32" s="1262"/>
      <c r="CG32" s="1262"/>
      <c r="CH32" s="1262"/>
      <c r="CI32" s="1262"/>
      <c r="CJ32" s="1262"/>
      <c r="CK32" s="1262"/>
      <c r="CL32" s="1262"/>
      <c r="CM32" s="1262"/>
      <c r="CN32" s="1262"/>
      <c r="CO32" s="1262"/>
      <c r="CP32" s="1261"/>
    </row>
    <row r="33" spans="2:94" ht="33.75" customHeight="1">
      <c r="B33" s="1629"/>
      <c r="C33" s="1266"/>
      <c r="D33" s="1264"/>
      <c r="E33" s="1264" t="s">
        <v>816</v>
      </c>
      <c r="F33" s="1264" t="s">
        <v>838</v>
      </c>
      <c r="G33" s="1264"/>
      <c r="H33" s="1264" t="s">
        <v>818</v>
      </c>
      <c r="I33" s="1267"/>
      <c r="J33" s="1263"/>
      <c r="K33" s="1263"/>
      <c r="L33" s="1263"/>
      <c r="M33" s="1263"/>
      <c r="N33" s="1262"/>
      <c r="O33" s="1262"/>
      <c r="P33" s="1262"/>
      <c r="Q33" s="1262"/>
      <c r="R33" s="1262"/>
      <c r="S33" s="1262"/>
      <c r="T33" s="1262"/>
      <c r="U33" s="1262"/>
      <c r="V33" s="1262"/>
      <c r="W33" s="1262"/>
      <c r="X33" s="1262"/>
      <c r="Y33" s="1262"/>
      <c r="Z33" s="1262"/>
      <c r="AA33" s="1262"/>
      <c r="AB33" s="1262"/>
      <c r="AC33" s="1262"/>
      <c r="AD33" s="1262"/>
      <c r="AE33" s="1262"/>
      <c r="AF33" s="1262"/>
      <c r="AG33" s="1262"/>
      <c r="AH33" s="1262"/>
      <c r="AI33" s="1262"/>
      <c r="AJ33" s="1262"/>
      <c r="AK33" s="1262"/>
      <c r="AL33" s="1262"/>
      <c r="AM33" s="1262"/>
      <c r="AN33" s="1262"/>
      <c r="AO33" s="1262"/>
      <c r="AP33" s="1262"/>
      <c r="AQ33" s="1262"/>
      <c r="AR33" s="1262"/>
      <c r="AS33" s="1262"/>
      <c r="AT33" s="1262"/>
      <c r="AU33" s="1262"/>
      <c r="AV33" s="1262"/>
      <c r="AW33" s="1262"/>
      <c r="AX33" s="1262"/>
      <c r="AY33" s="1262"/>
      <c r="AZ33" s="1262"/>
      <c r="BA33" s="1262"/>
      <c r="BB33" s="1262"/>
      <c r="BC33" s="1262"/>
      <c r="BD33" s="1262"/>
      <c r="BE33" s="1262"/>
      <c r="BF33" s="1262"/>
      <c r="BG33" s="1262"/>
      <c r="BH33" s="1262"/>
      <c r="BI33" s="1262"/>
      <c r="BJ33" s="1262"/>
      <c r="BK33" s="1262"/>
      <c r="BL33" s="1262"/>
      <c r="BM33" s="1262"/>
      <c r="BN33" s="1262"/>
      <c r="BO33" s="1262"/>
      <c r="BP33" s="1262"/>
      <c r="BQ33" s="1262"/>
      <c r="BR33" s="1262"/>
      <c r="BS33" s="1262"/>
      <c r="BT33" s="1262"/>
      <c r="BU33" s="1262"/>
      <c r="BV33" s="1262"/>
      <c r="BW33" s="1262"/>
      <c r="BX33" s="1262"/>
      <c r="BY33" s="1262"/>
      <c r="BZ33" s="1262"/>
      <c r="CA33" s="1262"/>
      <c r="CB33" s="1262"/>
      <c r="CC33" s="1262"/>
      <c r="CD33" s="1262"/>
      <c r="CE33" s="1262"/>
      <c r="CF33" s="1262"/>
      <c r="CG33" s="1262"/>
      <c r="CH33" s="1262"/>
      <c r="CI33" s="1262"/>
      <c r="CJ33" s="1262"/>
      <c r="CK33" s="1262"/>
      <c r="CL33" s="1262"/>
      <c r="CM33" s="1262"/>
      <c r="CN33" s="1262"/>
      <c r="CO33" s="1262"/>
      <c r="CP33" s="1261"/>
    </row>
    <row r="34" spans="2:94" ht="17.649999999999999" customHeight="1">
      <c r="B34" s="1629"/>
      <c r="C34" s="1266"/>
      <c r="D34" s="1264"/>
      <c r="E34" s="1264" t="s">
        <v>816</v>
      </c>
      <c r="F34" s="1264" t="s">
        <v>839</v>
      </c>
      <c r="G34" s="1264"/>
      <c r="H34" s="1264" t="s">
        <v>818</v>
      </c>
      <c r="I34" s="1267"/>
      <c r="J34" s="1263"/>
      <c r="K34" s="1263"/>
      <c r="L34" s="1263"/>
      <c r="M34" s="1263"/>
      <c r="N34" s="1262"/>
      <c r="O34" s="1262"/>
      <c r="P34" s="1262"/>
      <c r="Q34" s="1262"/>
      <c r="R34" s="1262"/>
      <c r="S34" s="1262"/>
      <c r="T34" s="1262"/>
      <c r="U34" s="1262"/>
      <c r="V34" s="1262"/>
      <c r="W34" s="1262"/>
      <c r="X34" s="1262"/>
      <c r="Y34" s="1262"/>
      <c r="Z34" s="1262"/>
      <c r="AA34" s="1262"/>
      <c r="AB34" s="1262"/>
      <c r="AC34" s="1262"/>
      <c r="AD34" s="1262"/>
      <c r="AE34" s="1262"/>
      <c r="AF34" s="1262"/>
      <c r="AG34" s="1262"/>
      <c r="AH34" s="1262"/>
      <c r="AI34" s="1262"/>
      <c r="AJ34" s="1262"/>
      <c r="AK34" s="1262"/>
      <c r="AL34" s="1262"/>
      <c r="AM34" s="1262"/>
      <c r="AN34" s="1262"/>
      <c r="AO34" s="1262"/>
      <c r="AP34" s="1262"/>
      <c r="AQ34" s="1262"/>
      <c r="AR34" s="1262"/>
      <c r="AS34" s="1262"/>
      <c r="AT34" s="1262"/>
      <c r="AU34" s="1262"/>
      <c r="AV34" s="1262"/>
      <c r="AW34" s="1262"/>
      <c r="AX34" s="1262"/>
      <c r="AY34" s="1262"/>
      <c r="AZ34" s="1262"/>
      <c r="BA34" s="1262"/>
      <c r="BB34" s="1262"/>
      <c r="BC34" s="1262"/>
      <c r="BD34" s="1262"/>
      <c r="BE34" s="1262"/>
      <c r="BF34" s="1262"/>
      <c r="BG34" s="1262"/>
      <c r="BH34" s="1262"/>
      <c r="BI34" s="1262"/>
      <c r="BJ34" s="1262"/>
      <c r="BK34" s="1262"/>
      <c r="BL34" s="1262"/>
      <c r="BM34" s="1262"/>
      <c r="BN34" s="1262"/>
      <c r="BO34" s="1262"/>
      <c r="BP34" s="1262"/>
      <c r="BQ34" s="1262"/>
      <c r="BR34" s="1262"/>
      <c r="BS34" s="1262"/>
      <c r="BT34" s="1262"/>
      <c r="BU34" s="1262"/>
      <c r="BV34" s="1262"/>
      <c r="BW34" s="1262"/>
      <c r="BX34" s="1262"/>
      <c r="BY34" s="1262"/>
      <c r="BZ34" s="1262"/>
      <c r="CA34" s="1262"/>
      <c r="CB34" s="1262"/>
      <c r="CC34" s="1262"/>
      <c r="CD34" s="1262"/>
      <c r="CE34" s="1262"/>
      <c r="CF34" s="1262"/>
      <c r="CG34" s="1262"/>
      <c r="CH34" s="1262"/>
      <c r="CI34" s="1262"/>
      <c r="CJ34" s="1262"/>
      <c r="CK34" s="1262"/>
      <c r="CL34" s="1262"/>
      <c r="CM34" s="1262"/>
      <c r="CN34" s="1262"/>
      <c r="CO34" s="1262"/>
      <c r="CP34" s="1261"/>
    </row>
    <row r="35" spans="2:94" ht="17.649999999999999" customHeight="1">
      <c r="B35" s="1629"/>
      <c r="C35" s="1266"/>
      <c r="D35" s="1264"/>
      <c r="E35" s="1264" t="s">
        <v>816</v>
      </c>
      <c r="F35" s="1264" t="s">
        <v>840</v>
      </c>
      <c r="G35" s="1264"/>
      <c r="H35" s="1264" t="s">
        <v>818</v>
      </c>
      <c r="I35" s="1267"/>
      <c r="J35" s="1263"/>
      <c r="K35" s="1263"/>
      <c r="L35" s="1263"/>
      <c r="M35" s="1263"/>
      <c r="N35" s="1262"/>
      <c r="O35" s="1262"/>
      <c r="P35" s="1262"/>
      <c r="Q35" s="1262"/>
      <c r="R35" s="1262"/>
      <c r="S35" s="1262"/>
      <c r="T35" s="1262"/>
      <c r="U35" s="1262"/>
      <c r="V35" s="1262"/>
      <c r="W35" s="1262"/>
      <c r="X35" s="1262"/>
      <c r="Y35" s="1262"/>
      <c r="Z35" s="1262"/>
      <c r="AA35" s="1262"/>
      <c r="AB35" s="1262"/>
      <c r="AC35" s="1262"/>
      <c r="AD35" s="1262"/>
      <c r="AE35" s="1262"/>
      <c r="AF35" s="1262"/>
      <c r="AG35" s="1262"/>
      <c r="AH35" s="1262"/>
      <c r="AI35" s="1262"/>
      <c r="AJ35" s="1262"/>
      <c r="AK35" s="1262"/>
      <c r="AL35" s="1262"/>
      <c r="AM35" s="1262"/>
      <c r="AN35" s="1262"/>
      <c r="AO35" s="1262"/>
      <c r="AP35" s="1262"/>
      <c r="AQ35" s="1262"/>
      <c r="AR35" s="1262"/>
      <c r="AS35" s="1262"/>
      <c r="AT35" s="1262"/>
      <c r="AU35" s="1262"/>
      <c r="AV35" s="1262"/>
      <c r="AW35" s="1262"/>
      <c r="AX35" s="1262"/>
      <c r="AY35" s="1262"/>
      <c r="AZ35" s="1262"/>
      <c r="BA35" s="1262"/>
      <c r="BB35" s="1262"/>
      <c r="BC35" s="1262"/>
      <c r="BD35" s="1262"/>
      <c r="BE35" s="1262"/>
      <c r="BF35" s="1262"/>
      <c r="BG35" s="1262"/>
      <c r="BH35" s="1262"/>
      <c r="BI35" s="1262"/>
      <c r="BJ35" s="1262"/>
      <c r="BK35" s="1262"/>
      <c r="BL35" s="1262"/>
      <c r="BM35" s="1262"/>
      <c r="BN35" s="1262"/>
      <c r="BO35" s="1262"/>
      <c r="BP35" s="1262"/>
      <c r="BQ35" s="1262"/>
      <c r="BR35" s="1262"/>
      <c r="BS35" s="1262"/>
      <c r="BT35" s="1262"/>
      <c r="BU35" s="1262"/>
      <c r="BV35" s="1262"/>
      <c r="BW35" s="1262"/>
      <c r="BX35" s="1262"/>
      <c r="BY35" s="1262"/>
      <c r="BZ35" s="1262"/>
      <c r="CA35" s="1262"/>
      <c r="CB35" s="1262"/>
      <c r="CC35" s="1262"/>
      <c r="CD35" s="1262"/>
      <c r="CE35" s="1262"/>
      <c r="CF35" s="1262"/>
      <c r="CG35" s="1262"/>
      <c r="CH35" s="1262"/>
      <c r="CI35" s="1262"/>
      <c r="CJ35" s="1262"/>
      <c r="CK35" s="1262"/>
      <c r="CL35" s="1262"/>
      <c r="CM35" s="1262"/>
      <c r="CN35" s="1262"/>
      <c r="CO35" s="1262"/>
      <c r="CP35" s="1261"/>
    </row>
    <row r="36" spans="2:94" ht="17.649999999999999" customHeight="1">
      <c r="B36" s="1629"/>
      <c r="C36" s="1266"/>
      <c r="D36" s="1264"/>
      <c r="E36" s="1264" t="s">
        <v>816</v>
      </c>
      <c r="F36" s="1264" t="s">
        <v>841</v>
      </c>
      <c r="G36" s="1264"/>
      <c r="H36" s="1264" t="s">
        <v>818</v>
      </c>
      <c r="I36" s="1267"/>
      <c r="J36" s="1263"/>
      <c r="K36" s="1263"/>
      <c r="L36" s="1263"/>
      <c r="M36" s="1263"/>
      <c r="N36" s="1262"/>
      <c r="O36" s="1262"/>
      <c r="P36" s="1262"/>
      <c r="Q36" s="1262"/>
      <c r="R36" s="1262"/>
      <c r="S36" s="1262"/>
      <c r="T36" s="1262"/>
      <c r="U36" s="1262"/>
      <c r="V36" s="1262"/>
      <c r="W36" s="1262"/>
      <c r="X36" s="1262"/>
      <c r="Y36" s="1262"/>
      <c r="Z36" s="1262"/>
      <c r="AA36" s="1262"/>
      <c r="AB36" s="1262"/>
      <c r="AC36" s="1262"/>
      <c r="AD36" s="1262"/>
      <c r="AE36" s="1262"/>
      <c r="AF36" s="1262"/>
      <c r="AG36" s="1262"/>
      <c r="AH36" s="1262"/>
      <c r="AI36" s="1262"/>
      <c r="AJ36" s="1262"/>
      <c r="AK36" s="1262"/>
      <c r="AL36" s="1262"/>
      <c r="AM36" s="1262"/>
      <c r="AN36" s="1262"/>
      <c r="AO36" s="1262"/>
      <c r="AP36" s="1262"/>
      <c r="AQ36" s="1262"/>
      <c r="AR36" s="1262"/>
      <c r="AS36" s="1262"/>
      <c r="AT36" s="1262"/>
      <c r="AU36" s="1262"/>
      <c r="AV36" s="1262"/>
      <c r="AW36" s="1262"/>
      <c r="AX36" s="1262"/>
      <c r="AY36" s="1262"/>
      <c r="AZ36" s="1262"/>
      <c r="BA36" s="1262"/>
      <c r="BB36" s="1262"/>
      <c r="BC36" s="1262"/>
      <c r="BD36" s="1262"/>
      <c r="BE36" s="1262"/>
      <c r="BF36" s="1262"/>
      <c r="BG36" s="1262"/>
      <c r="BH36" s="1262"/>
      <c r="BI36" s="1262"/>
      <c r="BJ36" s="1262"/>
      <c r="BK36" s="1262"/>
      <c r="BL36" s="1262"/>
      <c r="BM36" s="1262"/>
      <c r="BN36" s="1262"/>
      <c r="BO36" s="1262"/>
      <c r="BP36" s="1262"/>
      <c r="BQ36" s="1262"/>
      <c r="BR36" s="1262"/>
      <c r="BS36" s="1262"/>
      <c r="BT36" s="1262"/>
      <c r="BU36" s="1262"/>
      <c r="BV36" s="1262"/>
      <c r="BW36" s="1262"/>
      <c r="BX36" s="1262"/>
      <c r="BY36" s="1262"/>
      <c r="BZ36" s="1262"/>
      <c r="CA36" s="1262"/>
      <c r="CB36" s="1262"/>
      <c r="CC36" s="1262"/>
      <c r="CD36" s="1262"/>
      <c r="CE36" s="1262"/>
      <c r="CF36" s="1262"/>
      <c r="CG36" s="1262"/>
      <c r="CH36" s="1262"/>
      <c r="CI36" s="1262"/>
      <c r="CJ36" s="1262"/>
      <c r="CK36" s="1262"/>
      <c r="CL36" s="1262"/>
      <c r="CM36" s="1262"/>
      <c r="CN36" s="1262"/>
      <c r="CO36" s="1262"/>
      <c r="CP36" s="1261"/>
    </row>
    <row r="37" spans="2:94" ht="17.649999999999999" customHeight="1">
      <c r="B37" s="1629"/>
      <c r="C37" s="1266"/>
      <c r="D37" s="1264"/>
      <c r="E37" s="1264" t="s">
        <v>816</v>
      </c>
      <c r="F37" s="1264" t="s">
        <v>842</v>
      </c>
      <c r="G37" s="1264"/>
      <c r="H37" s="1264" t="s">
        <v>818</v>
      </c>
      <c r="I37" s="1267"/>
      <c r="J37" s="1263"/>
      <c r="K37" s="1263"/>
      <c r="L37" s="1263"/>
      <c r="M37" s="1263"/>
      <c r="N37" s="1262"/>
      <c r="O37" s="1262"/>
      <c r="P37" s="1262"/>
      <c r="Q37" s="1262"/>
      <c r="R37" s="1262"/>
      <c r="S37" s="1262"/>
      <c r="T37" s="1262"/>
      <c r="U37" s="1262"/>
      <c r="V37" s="1262"/>
      <c r="W37" s="1262"/>
      <c r="X37" s="1262"/>
      <c r="Y37" s="1262"/>
      <c r="Z37" s="1262"/>
      <c r="AA37" s="1262"/>
      <c r="AB37" s="1262"/>
      <c r="AC37" s="1262"/>
      <c r="AD37" s="1262"/>
      <c r="AE37" s="1262"/>
      <c r="AF37" s="1262"/>
      <c r="AG37" s="1262"/>
      <c r="AH37" s="1262"/>
      <c r="AI37" s="1262"/>
      <c r="AJ37" s="1262"/>
      <c r="AK37" s="1262"/>
      <c r="AL37" s="1262"/>
      <c r="AM37" s="1262"/>
      <c r="AN37" s="1262"/>
      <c r="AO37" s="1262"/>
      <c r="AP37" s="1262"/>
      <c r="AQ37" s="1262"/>
      <c r="AR37" s="1262"/>
      <c r="AS37" s="1262"/>
      <c r="AT37" s="1262"/>
      <c r="AU37" s="1262"/>
      <c r="AV37" s="1262"/>
      <c r="AW37" s="1262"/>
      <c r="AX37" s="1262"/>
      <c r="AY37" s="1262"/>
      <c r="AZ37" s="1262"/>
      <c r="BA37" s="1262"/>
      <c r="BB37" s="1262"/>
      <c r="BC37" s="1262"/>
      <c r="BD37" s="1262"/>
      <c r="BE37" s="1262"/>
      <c r="BF37" s="1262"/>
      <c r="BG37" s="1262"/>
      <c r="BH37" s="1262"/>
      <c r="BI37" s="1262"/>
      <c r="BJ37" s="1262"/>
      <c r="BK37" s="1262"/>
      <c r="BL37" s="1262"/>
      <c r="BM37" s="1262"/>
      <c r="BN37" s="1262"/>
      <c r="BO37" s="1262"/>
      <c r="BP37" s="1262"/>
      <c r="BQ37" s="1262"/>
      <c r="BR37" s="1262"/>
      <c r="BS37" s="1262"/>
      <c r="BT37" s="1262"/>
      <c r="BU37" s="1262"/>
      <c r="BV37" s="1262"/>
      <c r="BW37" s="1262"/>
      <c r="BX37" s="1262"/>
      <c r="BY37" s="1262"/>
      <c r="BZ37" s="1262"/>
      <c r="CA37" s="1262"/>
      <c r="CB37" s="1262"/>
      <c r="CC37" s="1262"/>
      <c r="CD37" s="1262"/>
      <c r="CE37" s="1262"/>
      <c r="CF37" s="1262"/>
      <c r="CG37" s="1262"/>
      <c r="CH37" s="1262"/>
      <c r="CI37" s="1262"/>
      <c r="CJ37" s="1262"/>
      <c r="CK37" s="1262"/>
      <c r="CL37" s="1262"/>
      <c r="CM37" s="1262"/>
      <c r="CN37" s="1262"/>
      <c r="CO37" s="1262"/>
      <c r="CP37" s="1261"/>
    </row>
    <row r="38" spans="2:94" ht="17.649999999999999" customHeight="1">
      <c r="B38" s="1629"/>
      <c r="C38" s="1266"/>
      <c r="D38" s="1264"/>
      <c r="E38" s="1264" t="s">
        <v>816</v>
      </c>
      <c r="F38" s="1264" t="s">
        <v>843</v>
      </c>
      <c r="G38" s="1264"/>
      <c r="H38" s="1264" t="s">
        <v>818</v>
      </c>
      <c r="I38" s="1267"/>
      <c r="J38" s="1263"/>
      <c r="K38" s="1263"/>
      <c r="L38" s="1263"/>
      <c r="M38" s="1263"/>
      <c r="N38" s="1262"/>
      <c r="O38" s="1262"/>
      <c r="P38" s="1262"/>
      <c r="Q38" s="1262"/>
      <c r="R38" s="1262"/>
      <c r="S38" s="1262"/>
      <c r="T38" s="1262"/>
      <c r="U38" s="1262"/>
      <c r="V38" s="1262"/>
      <c r="W38" s="1262"/>
      <c r="X38" s="1262"/>
      <c r="Y38" s="1262"/>
      <c r="Z38" s="1262"/>
      <c r="AA38" s="1262"/>
      <c r="AB38" s="1262"/>
      <c r="AC38" s="1262"/>
      <c r="AD38" s="1262"/>
      <c r="AE38" s="1262"/>
      <c r="AF38" s="1262"/>
      <c r="AG38" s="1262"/>
      <c r="AH38" s="1262"/>
      <c r="AI38" s="1262"/>
      <c r="AJ38" s="1262"/>
      <c r="AK38" s="1262"/>
      <c r="AL38" s="1262"/>
      <c r="AM38" s="1262"/>
      <c r="AN38" s="1262"/>
      <c r="AO38" s="1262"/>
      <c r="AP38" s="1262"/>
      <c r="AQ38" s="1262"/>
      <c r="AR38" s="1262"/>
      <c r="AS38" s="1262"/>
      <c r="AT38" s="1262"/>
      <c r="AU38" s="1262"/>
      <c r="AV38" s="1262"/>
      <c r="AW38" s="1262"/>
      <c r="AX38" s="1262"/>
      <c r="AY38" s="1262"/>
      <c r="AZ38" s="1262"/>
      <c r="BA38" s="1262"/>
      <c r="BB38" s="1262"/>
      <c r="BC38" s="1262"/>
      <c r="BD38" s="1262"/>
      <c r="BE38" s="1262"/>
      <c r="BF38" s="1262"/>
      <c r="BG38" s="1262"/>
      <c r="BH38" s="1262"/>
      <c r="BI38" s="1262"/>
      <c r="BJ38" s="1262"/>
      <c r="BK38" s="1262"/>
      <c r="BL38" s="1262"/>
      <c r="BM38" s="1262"/>
      <c r="BN38" s="1262"/>
      <c r="BO38" s="1262"/>
      <c r="BP38" s="1262"/>
      <c r="BQ38" s="1262"/>
      <c r="BR38" s="1262"/>
      <c r="BS38" s="1262"/>
      <c r="BT38" s="1262"/>
      <c r="BU38" s="1262"/>
      <c r="BV38" s="1262"/>
      <c r="BW38" s="1262"/>
      <c r="BX38" s="1262"/>
      <c r="BY38" s="1262"/>
      <c r="BZ38" s="1262"/>
      <c r="CA38" s="1262"/>
      <c r="CB38" s="1262"/>
      <c r="CC38" s="1262"/>
      <c r="CD38" s="1262"/>
      <c r="CE38" s="1262"/>
      <c r="CF38" s="1262"/>
      <c r="CG38" s="1262"/>
      <c r="CH38" s="1262"/>
      <c r="CI38" s="1262"/>
      <c r="CJ38" s="1262"/>
      <c r="CK38" s="1262"/>
      <c r="CL38" s="1262"/>
      <c r="CM38" s="1262"/>
      <c r="CN38" s="1262"/>
      <c r="CO38" s="1262"/>
      <c r="CP38" s="1261"/>
    </row>
    <row r="39" spans="2:94" ht="17.649999999999999" customHeight="1">
      <c r="B39" s="1629"/>
      <c r="C39" s="1266"/>
      <c r="D39" s="1264"/>
      <c r="E39" s="1264" t="s">
        <v>816</v>
      </c>
      <c r="F39" s="1264" t="s">
        <v>844</v>
      </c>
      <c r="G39" s="1264"/>
      <c r="H39" s="1264" t="s">
        <v>818</v>
      </c>
      <c r="I39" s="1267"/>
      <c r="J39" s="1263"/>
      <c r="K39" s="1263"/>
      <c r="L39" s="1263"/>
      <c r="M39" s="1263"/>
      <c r="N39" s="1262"/>
      <c r="O39" s="1262"/>
      <c r="P39" s="1262"/>
      <c r="Q39" s="1262"/>
      <c r="R39" s="1262"/>
      <c r="S39" s="1262"/>
      <c r="T39" s="1262"/>
      <c r="U39" s="1262"/>
      <c r="V39" s="1262"/>
      <c r="W39" s="1262"/>
      <c r="X39" s="1262"/>
      <c r="Y39" s="1262"/>
      <c r="Z39" s="1262"/>
      <c r="AA39" s="1262"/>
      <c r="AB39" s="1262"/>
      <c r="AC39" s="1262"/>
      <c r="AD39" s="1262"/>
      <c r="AE39" s="1262"/>
      <c r="AF39" s="1262"/>
      <c r="AG39" s="1262"/>
      <c r="AH39" s="1262"/>
      <c r="AI39" s="1262"/>
      <c r="AJ39" s="1262"/>
      <c r="AK39" s="1262"/>
      <c r="AL39" s="1262"/>
      <c r="AM39" s="1262"/>
      <c r="AN39" s="1262"/>
      <c r="AO39" s="1262"/>
      <c r="AP39" s="1262"/>
      <c r="AQ39" s="1262"/>
      <c r="AR39" s="1262"/>
      <c r="AS39" s="1262"/>
      <c r="AT39" s="1262"/>
      <c r="AU39" s="1262"/>
      <c r="AV39" s="1262"/>
      <c r="AW39" s="1262"/>
      <c r="AX39" s="1262"/>
      <c r="AY39" s="1262"/>
      <c r="AZ39" s="1262"/>
      <c r="BA39" s="1262"/>
      <c r="BB39" s="1262"/>
      <c r="BC39" s="1262"/>
      <c r="BD39" s="1262"/>
      <c r="BE39" s="1262"/>
      <c r="BF39" s="1262"/>
      <c r="BG39" s="1262"/>
      <c r="BH39" s="1262"/>
      <c r="BI39" s="1262"/>
      <c r="BJ39" s="1262"/>
      <c r="BK39" s="1262"/>
      <c r="BL39" s="1262"/>
      <c r="BM39" s="1262"/>
      <c r="BN39" s="1262"/>
      <c r="BO39" s="1262"/>
      <c r="BP39" s="1262"/>
      <c r="BQ39" s="1262"/>
      <c r="BR39" s="1262"/>
      <c r="BS39" s="1262"/>
      <c r="BT39" s="1262"/>
      <c r="BU39" s="1262"/>
      <c r="BV39" s="1262"/>
      <c r="BW39" s="1262"/>
      <c r="BX39" s="1262"/>
      <c r="BY39" s="1262"/>
      <c r="BZ39" s="1262"/>
      <c r="CA39" s="1262"/>
      <c r="CB39" s="1262"/>
      <c r="CC39" s="1262"/>
      <c r="CD39" s="1262"/>
      <c r="CE39" s="1262"/>
      <c r="CF39" s="1262"/>
      <c r="CG39" s="1262"/>
      <c r="CH39" s="1262"/>
      <c r="CI39" s="1262"/>
      <c r="CJ39" s="1262"/>
      <c r="CK39" s="1262"/>
      <c r="CL39" s="1262"/>
      <c r="CM39" s="1262"/>
      <c r="CN39" s="1262"/>
      <c r="CO39" s="1262"/>
      <c r="CP39" s="1261"/>
    </row>
    <row r="40" spans="2:94" ht="17.649999999999999" customHeight="1">
      <c r="B40" s="1629"/>
      <c r="C40" s="1266"/>
      <c r="D40" s="1264"/>
      <c r="E40" s="1264" t="s">
        <v>816</v>
      </c>
      <c r="F40" s="1264" t="s">
        <v>845</v>
      </c>
      <c r="G40" s="1264"/>
      <c r="H40" s="1264" t="s">
        <v>818</v>
      </c>
      <c r="I40" s="1267"/>
      <c r="J40" s="1263"/>
      <c r="K40" s="1263"/>
      <c r="L40" s="1263"/>
      <c r="M40" s="1263"/>
      <c r="N40" s="1262"/>
      <c r="O40" s="1262"/>
      <c r="P40" s="1262"/>
      <c r="Q40" s="1262"/>
      <c r="R40" s="1262"/>
      <c r="S40" s="1262"/>
      <c r="T40" s="1262"/>
      <c r="U40" s="1262"/>
      <c r="V40" s="1262"/>
      <c r="W40" s="1262"/>
      <c r="X40" s="1262"/>
      <c r="Y40" s="1262"/>
      <c r="Z40" s="1262"/>
      <c r="AA40" s="1262"/>
      <c r="AB40" s="1262"/>
      <c r="AC40" s="1262"/>
      <c r="AD40" s="1262"/>
      <c r="AE40" s="1262"/>
      <c r="AF40" s="1262"/>
      <c r="AG40" s="1262"/>
      <c r="AH40" s="1262"/>
      <c r="AI40" s="1262"/>
      <c r="AJ40" s="1262"/>
      <c r="AK40" s="1262"/>
      <c r="AL40" s="1262"/>
      <c r="AM40" s="1262"/>
      <c r="AN40" s="1262"/>
      <c r="AO40" s="1262"/>
      <c r="AP40" s="1262"/>
      <c r="AQ40" s="1262"/>
      <c r="AR40" s="1262"/>
      <c r="AS40" s="1262"/>
      <c r="AT40" s="1262"/>
      <c r="AU40" s="1262"/>
      <c r="AV40" s="1262"/>
      <c r="AW40" s="1262"/>
      <c r="AX40" s="1262"/>
      <c r="AY40" s="1262"/>
      <c r="AZ40" s="1262"/>
      <c r="BA40" s="1262"/>
      <c r="BB40" s="1262"/>
      <c r="BC40" s="1262"/>
      <c r="BD40" s="1262"/>
      <c r="BE40" s="1262"/>
      <c r="BF40" s="1262"/>
      <c r="BG40" s="1262"/>
      <c r="BH40" s="1262"/>
      <c r="BI40" s="1262"/>
      <c r="BJ40" s="1262"/>
      <c r="BK40" s="1262"/>
      <c r="BL40" s="1262"/>
      <c r="BM40" s="1262"/>
      <c r="BN40" s="1262"/>
      <c r="BO40" s="1262"/>
      <c r="BP40" s="1262"/>
      <c r="BQ40" s="1262"/>
      <c r="BR40" s="1262"/>
      <c r="BS40" s="1262"/>
      <c r="BT40" s="1262"/>
      <c r="BU40" s="1262"/>
      <c r="BV40" s="1262"/>
      <c r="BW40" s="1262"/>
      <c r="BX40" s="1262"/>
      <c r="BY40" s="1262"/>
      <c r="BZ40" s="1262"/>
      <c r="CA40" s="1262"/>
      <c r="CB40" s="1262"/>
      <c r="CC40" s="1262"/>
      <c r="CD40" s="1262"/>
      <c r="CE40" s="1262"/>
      <c r="CF40" s="1262"/>
      <c r="CG40" s="1262"/>
      <c r="CH40" s="1262"/>
      <c r="CI40" s="1262"/>
      <c r="CJ40" s="1262"/>
      <c r="CK40" s="1262"/>
      <c r="CL40" s="1262"/>
      <c r="CM40" s="1262"/>
      <c r="CN40" s="1262"/>
      <c r="CO40" s="1262"/>
      <c r="CP40" s="1261"/>
    </row>
    <row r="41" spans="2:94" ht="17.649999999999999" customHeight="1">
      <c r="B41" s="1629"/>
      <c r="C41" s="1266"/>
      <c r="D41" s="1264"/>
      <c r="E41" s="1264" t="s">
        <v>816</v>
      </c>
      <c r="F41" s="1264" t="s">
        <v>846</v>
      </c>
      <c r="G41" s="1264"/>
      <c r="H41" s="1264" t="s">
        <v>818</v>
      </c>
      <c r="I41" s="1267"/>
      <c r="J41" s="1263"/>
      <c r="K41" s="1263"/>
      <c r="L41" s="1263"/>
      <c r="M41" s="1263"/>
      <c r="N41" s="1262"/>
      <c r="O41" s="1262"/>
      <c r="P41" s="1262"/>
      <c r="Q41" s="1262"/>
      <c r="R41" s="1262"/>
      <c r="S41" s="1262"/>
      <c r="T41" s="1262"/>
      <c r="U41" s="1262"/>
      <c r="V41" s="1262"/>
      <c r="W41" s="1262"/>
      <c r="X41" s="1262"/>
      <c r="Y41" s="1262"/>
      <c r="Z41" s="1262"/>
      <c r="AA41" s="1262"/>
      <c r="AB41" s="1262"/>
      <c r="AC41" s="1262"/>
      <c r="AD41" s="1262"/>
      <c r="AE41" s="1262"/>
      <c r="AF41" s="1262"/>
      <c r="AG41" s="1262"/>
      <c r="AH41" s="1262"/>
      <c r="AI41" s="1262"/>
      <c r="AJ41" s="1262"/>
      <c r="AK41" s="1262"/>
      <c r="AL41" s="1262"/>
      <c r="AM41" s="1262"/>
      <c r="AN41" s="1262"/>
      <c r="AO41" s="1262"/>
      <c r="AP41" s="1262"/>
      <c r="AQ41" s="1262"/>
      <c r="AR41" s="1262"/>
      <c r="AS41" s="1262"/>
      <c r="AT41" s="1262"/>
      <c r="AU41" s="1262"/>
      <c r="AV41" s="1262"/>
      <c r="AW41" s="1262"/>
      <c r="AX41" s="1262"/>
      <c r="AY41" s="1262"/>
      <c r="AZ41" s="1262"/>
      <c r="BA41" s="1262"/>
      <c r="BB41" s="1262"/>
      <c r="BC41" s="1262"/>
      <c r="BD41" s="1262"/>
      <c r="BE41" s="1262"/>
      <c r="BF41" s="1262"/>
      <c r="BG41" s="1262"/>
      <c r="BH41" s="1262"/>
      <c r="BI41" s="1262"/>
      <c r="BJ41" s="1262"/>
      <c r="BK41" s="1262"/>
      <c r="BL41" s="1262"/>
      <c r="BM41" s="1262"/>
      <c r="BN41" s="1262"/>
      <c r="BO41" s="1262"/>
      <c r="BP41" s="1262"/>
      <c r="BQ41" s="1262"/>
      <c r="BR41" s="1262"/>
      <c r="BS41" s="1262"/>
      <c r="BT41" s="1262"/>
      <c r="BU41" s="1262"/>
      <c r="BV41" s="1262"/>
      <c r="BW41" s="1262"/>
      <c r="BX41" s="1262"/>
      <c r="BY41" s="1262"/>
      <c r="BZ41" s="1262"/>
      <c r="CA41" s="1262"/>
      <c r="CB41" s="1262"/>
      <c r="CC41" s="1262"/>
      <c r="CD41" s="1262"/>
      <c r="CE41" s="1262"/>
      <c r="CF41" s="1262"/>
      <c r="CG41" s="1262"/>
      <c r="CH41" s="1262"/>
      <c r="CI41" s="1262"/>
      <c r="CJ41" s="1262"/>
      <c r="CK41" s="1262"/>
      <c r="CL41" s="1262"/>
      <c r="CM41" s="1262"/>
      <c r="CN41" s="1262"/>
      <c r="CO41" s="1262"/>
      <c r="CP41" s="1261"/>
    </row>
    <row r="42" spans="2:94" ht="17.649999999999999" customHeight="1">
      <c r="B42" s="1629"/>
      <c r="C42" s="1266"/>
      <c r="D42" s="1264"/>
      <c r="E42" s="1264" t="s">
        <v>816</v>
      </c>
      <c r="F42" s="1264" t="s">
        <v>847</v>
      </c>
      <c r="G42" s="1264"/>
      <c r="H42" s="1264" t="s">
        <v>818</v>
      </c>
      <c r="I42" s="1267"/>
      <c r="J42" s="1263"/>
      <c r="K42" s="1263"/>
      <c r="L42" s="1263"/>
      <c r="M42" s="1263"/>
      <c r="N42" s="1262"/>
      <c r="O42" s="1262"/>
      <c r="P42" s="1262"/>
      <c r="Q42" s="1262"/>
      <c r="R42" s="1262"/>
      <c r="S42" s="1262"/>
      <c r="T42" s="1262"/>
      <c r="U42" s="1262"/>
      <c r="V42" s="1262"/>
      <c r="W42" s="1262"/>
      <c r="X42" s="1262"/>
      <c r="Y42" s="1262"/>
      <c r="Z42" s="1262"/>
      <c r="AA42" s="1262"/>
      <c r="AB42" s="1262"/>
      <c r="AC42" s="1262"/>
      <c r="AD42" s="1262"/>
      <c r="AE42" s="1262"/>
      <c r="AF42" s="1262"/>
      <c r="AG42" s="1262"/>
      <c r="AH42" s="1262"/>
      <c r="AI42" s="1262"/>
      <c r="AJ42" s="1262"/>
      <c r="AK42" s="1262"/>
      <c r="AL42" s="1262"/>
      <c r="AM42" s="1262"/>
      <c r="AN42" s="1262"/>
      <c r="AO42" s="1262"/>
      <c r="AP42" s="1262"/>
      <c r="AQ42" s="1262"/>
      <c r="AR42" s="1262"/>
      <c r="AS42" s="1262"/>
      <c r="AT42" s="1262"/>
      <c r="AU42" s="1262"/>
      <c r="AV42" s="1262"/>
      <c r="AW42" s="1262"/>
      <c r="AX42" s="1262"/>
      <c r="AY42" s="1262"/>
      <c r="AZ42" s="1262"/>
      <c r="BA42" s="1262"/>
      <c r="BB42" s="1262"/>
      <c r="BC42" s="1262"/>
      <c r="BD42" s="1262"/>
      <c r="BE42" s="1262"/>
      <c r="BF42" s="1262"/>
      <c r="BG42" s="1262"/>
      <c r="BH42" s="1262"/>
      <c r="BI42" s="1262"/>
      <c r="BJ42" s="1262"/>
      <c r="BK42" s="1262"/>
      <c r="BL42" s="1262"/>
      <c r="BM42" s="1262"/>
      <c r="BN42" s="1262"/>
      <c r="BO42" s="1262"/>
      <c r="BP42" s="1262"/>
      <c r="BQ42" s="1262"/>
      <c r="BR42" s="1262"/>
      <c r="BS42" s="1262"/>
      <c r="BT42" s="1262"/>
      <c r="BU42" s="1262"/>
      <c r="BV42" s="1262"/>
      <c r="BW42" s="1262"/>
      <c r="BX42" s="1262"/>
      <c r="BY42" s="1262"/>
      <c r="BZ42" s="1262"/>
      <c r="CA42" s="1262"/>
      <c r="CB42" s="1262"/>
      <c r="CC42" s="1262"/>
      <c r="CD42" s="1262"/>
      <c r="CE42" s="1262"/>
      <c r="CF42" s="1262"/>
      <c r="CG42" s="1262"/>
      <c r="CH42" s="1262"/>
      <c r="CI42" s="1262"/>
      <c r="CJ42" s="1262"/>
      <c r="CK42" s="1262"/>
      <c r="CL42" s="1262"/>
      <c r="CM42" s="1262"/>
      <c r="CN42" s="1262"/>
      <c r="CO42" s="1262"/>
      <c r="CP42" s="1261"/>
    </row>
    <row r="43" spans="2:94" ht="17.649999999999999" customHeight="1">
      <c r="B43" s="1629"/>
      <c r="C43" s="1266"/>
      <c r="D43" s="1264"/>
      <c r="E43" s="1264" t="s">
        <v>816</v>
      </c>
      <c r="F43" s="1264" t="s">
        <v>848</v>
      </c>
      <c r="G43" s="1264"/>
      <c r="H43" s="1264" t="s">
        <v>818</v>
      </c>
      <c r="I43" s="1267"/>
      <c r="J43" s="1263"/>
      <c r="K43" s="1263"/>
      <c r="L43" s="1263"/>
      <c r="M43" s="1263"/>
      <c r="N43" s="1262"/>
      <c r="O43" s="1262"/>
      <c r="P43" s="1262"/>
      <c r="Q43" s="1262"/>
      <c r="R43" s="1262"/>
      <c r="S43" s="1262"/>
      <c r="T43" s="1262"/>
      <c r="U43" s="1262"/>
      <c r="V43" s="1262"/>
      <c r="W43" s="1262"/>
      <c r="X43" s="1262"/>
      <c r="Y43" s="1262"/>
      <c r="Z43" s="1262"/>
      <c r="AA43" s="1262"/>
      <c r="AB43" s="1262"/>
      <c r="AC43" s="1262"/>
      <c r="AD43" s="1262"/>
      <c r="AE43" s="1262"/>
      <c r="AF43" s="1262"/>
      <c r="AG43" s="1262"/>
      <c r="AH43" s="1262"/>
      <c r="AI43" s="1262"/>
      <c r="AJ43" s="1262"/>
      <c r="AK43" s="1262"/>
      <c r="AL43" s="1262"/>
      <c r="AM43" s="1262"/>
      <c r="AN43" s="1262"/>
      <c r="AO43" s="1262"/>
      <c r="AP43" s="1262"/>
      <c r="AQ43" s="1262"/>
      <c r="AR43" s="1262"/>
      <c r="AS43" s="1262"/>
      <c r="AT43" s="1262"/>
      <c r="AU43" s="1262"/>
      <c r="AV43" s="1262"/>
      <c r="AW43" s="1262"/>
      <c r="AX43" s="1262"/>
      <c r="AY43" s="1262"/>
      <c r="AZ43" s="1262"/>
      <c r="BA43" s="1262"/>
      <c r="BB43" s="1262"/>
      <c r="BC43" s="1262"/>
      <c r="BD43" s="1262"/>
      <c r="BE43" s="1262"/>
      <c r="BF43" s="1262"/>
      <c r="BG43" s="1262"/>
      <c r="BH43" s="1262"/>
      <c r="BI43" s="1262"/>
      <c r="BJ43" s="1262"/>
      <c r="BK43" s="1262"/>
      <c r="BL43" s="1262"/>
      <c r="BM43" s="1262"/>
      <c r="BN43" s="1262"/>
      <c r="BO43" s="1262"/>
      <c r="BP43" s="1262"/>
      <c r="BQ43" s="1262"/>
      <c r="BR43" s="1262"/>
      <c r="BS43" s="1262"/>
      <c r="BT43" s="1262"/>
      <c r="BU43" s="1262"/>
      <c r="BV43" s="1262"/>
      <c r="BW43" s="1262"/>
      <c r="BX43" s="1262"/>
      <c r="BY43" s="1262"/>
      <c r="BZ43" s="1262"/>
      <c r="CA43" s="1262"/>
      <c r="CB43" s="1262"/>
      <c r="CC43" s="1262"/>
      <c r="CD43" s="1262"/>
      <c r="CE43" s="1262"/>
      <c r="CF43" s="1262"/>
      <c r="CG43" s="1262"/>
      <c r="CH43" s="1262"/>
      <c r="CI43" s="1262"/>
      <c r="CJ43" s="1262"/>
      <c r="CK43" s="1262"/>
      <c r="CL43" s="1262"/>
      <c r="CM43" s="1262"/>
      <c r="CN43" s="1262"/>
      <c r="CO43" s="1262"/>
      <c r="CP43" s="1261"/>
    </row>
    <row r="44" spans="2:94" ht="17.649999999999999" customHeight="1">
      <c r="B44" s="1629"/>
      <c r="C44" s="1266"/>
      <c r="D44" s="1264"/>
      <c r="E44" s="1264" t="s">
        <v>816</v>
      </c>
      <c r="F44" s="1264" t="s">
        <v>849</v>
      </c>
      <c r="G44" s="1264"/>
      <c r="H44" s="1264" t="s">
        <v>818</v>
      </c>
      <c r="I44" s="1267"/>
      <c r="J44" s="1263"/>
      <c r="K44" s="1263"/>
      <c r="L44" s="1263"/>
      <c r="M44" s="1263"/>
      <c r="N44" s="1262"/>
      <c r="O44" s="1262"/>
      <c r="P44" s="1262"/>
      <c r="Q44" s="1262"/>
      <c r="R44" s="1262"/>
      <c r="S44" s="1262"/>
      <c r="T44" s="1262"/>
      <c r="U44" s="1262"/>
      <c r="V44" s="1262"/>
      <c r="W44" s="1262"/>
      <c r="X44" s="1262"/>
      <c r="Y44" s="1262"/>
      <c r="Z44" s="1262"/>
      <c r="AA44" s="1262"/>
      <c r="AB44" s="1262"/>
      <c r="AC44" s="1262"/>
      <c r="AD44" s="1262"/>
      <c r="AE44" s="1262"/>
      <c r="AF44" s="1262"/>
      <c r="AG44" s="1262"/>
      <c r="AH44" s="1262"/>
      <c r="AI44" s="1262"/>
      <c r="AJ44" s="1262"/>
      <c r="AK44" s="1262"/>
      <c r="AL44" s="1262"/>
      <c r="AM44" s="1262"/>
      <c r="AN44" s="1262"/>
      <c r="AO44" s="1262"/>
      <c r="AP44" s="1262"/>
      <c r="AQ44" s="1262"/>
      <c r="AR44" s="1262"/>
      <c r="AS44" s="1262"/>
      <c r="AT44" s="1262"/>
      <c r="AU44" s="1262"/>
      <c r="AV44" s="1262"/>
      <c r="AW44" s="1262"/>
      <c r="AX44" s="1262"/>
      <c r="AY44" s="1262"/>
      <c r="AZ44" s="1262"/>
      <c r="BA44" s="1262"/>
      <c r="BB44" s="1262"/>
      <c r="BC44" s="1262"/>
      <c r="BD44" s="1262"/>
      <c r="BE44" s="1262"/>
      <c r="BF44" s="1262"/>
      <c r="BG44" s="1262"/>
      <c r="BH44" s="1262"/>
      <c r="BI44" s="1262"/>
      <c r="BJ44" s="1262"/>
      <c r="BK44" s="1262"/>
      <c r="BL44" s="1262"/>
      <c r="BM44" s="1262"/>
      <c r="BN44" s="1262"/>
      <c r="BO44" s="1262"/>
      <c r="BP44" s="1262"/>
      <c r="BQ44" s="1262"/>
      <c r="BR44" s="1262"/>
      <c r="BS44" s="1262"/>
      <c r="BT44" s="1262"/>
      <c r="BU44" s="1262"/>
      <c r="BV44" s="1262"/>
      <c r="BW44" s="1262"/>
      <c r="BX44" s="1262"/>
      <c r="BY44" s="1262"/>
      <c r="BZ44" s="1262"/>
      <c r="CA44" s="1262"/>
      <c r="CB44" s="1262"/>
      <c r="CC44" s="1262"/>
      <c r="CD44" s="1262"/>
      <c r="CE44" s="1262"/>
      <c r="CF44" s="1262"/>
      <c r="CG44" s="1262"/>
      <c r="CH44" s="1262"/>
      <c r="CI44" s="1262"/>
      <c r="CJ44" s="1262"/>
      <c r="CK44" s="1262"/>
      <c r="CL44" s="1262"/>
      <c r="CM44" s="1262"/>
      <c r="CN44" s="1262"/>
      <c r="CO44" s="1262"/>
      <c r="CP44" s="1261"/>
    </row>
    <row r="45" spans="2:94" ht="17.649999999999999" customHeight="1">
      <c r="B45" s="1629"/>
      <c r="C45" s="1266"/>
      <c r="D45" s="1264"/>
      <c r="E45" s="1264" t="s">
        <v>816</v>
      </c>
      <c r="F45" s="1264" t="s">
        <v>850</v>
      </c>
      <c r="G45" s="1264"/>
      <c r="H45" s="1264" t="s">
        <v>818</v>
      </c>
      <c r="I45" s="1267"/>
      <c r="J45" s="1263"/>
      <c r="K45" s="1263"/>
      <c r="L45" s="1263"/>
      <c r="M45" s="1263"/>
      <c r="N45" s="1262"/>
      <c r="O45" s="1262"/>
      <c r="P45" s="1262"/>
      <c r="Q45" s="1262"/>
      <c r="R45" s="1262"/>
      <c r="S45" s="1262"/>
      <c r="T45" s="1262"/>
      <c r="U45" s="1262"/>
      <c r="V45" s="1262"/>
      <c r="W45" s="1262"/>
      <c r="X45" s="1262"/>
      <c r="Y45" s="1262"/>
      <c r="Z45" s="1262"/>
      <c r="AA45" s="1262"/>
      <c r="AB45" s="1262"/>
      <c r="AC45" s="1262"/>
      <c r="AD45" s="1262"/>
      <c r="AE45" s="1262"/>
      <c r="AF45" s="1262"/>
      <c r="AG45" s="1262"/>
      <c r="AH45" s="1262"/>
      <c r="AI45" s="1262"/>
      <c r="AJ45" s="1262"/>
      <c r="AK45" s="1262"/>
      <c r="AL45" s="1262"/>
      <c r="AM45" s="1262"/>
      <c r="AN45" s="1262"/>
      <c r="AO45" s="1262"/>
      <c r="AP45" s="1262"/>
      <c r="AQ45" s="1262"/>
      <c r="AR45" s="1262"/>
      <c r="AS45" s="1262"/>
      <c r="AT45" s="1262"/>
      <c r="AU45" s="1262"/>
      <c r="AV45" s="1262"/>
      <c r="AW45" s="1262"/>
      <c r="AX45" s="1262"/>
      <c r="AY45" s="1262"/>
      <c r="AZ45" s="1262"/>
      <c r="BA45" s="1262"/>
      <c r="BB45" s="1262"/>
      <c r="BC45" s="1262"/>
      <c r="BD45" s="1262"/>
      <c r="BE45" s="1262"/>
      <c r="BF45" s="1262"/>
      <c r="BG45" s="1262"/>
      <c r="BH45" s="1262"/>
      <c r="BI45" s="1262"/>
      <c r="BJ45" s="1262"/>
      <c r="BK45" s="1262"/>
      <c r="BL45" s="1262"/>
      <c r="BM45" s="1262"/>
      <c r="BN45" s="1262"/>
      <c r="BO45" s="1262"/>
      <c r="BP45" s="1262"/>
      <c r="BQ45" s="1262"/>
      <c r="BR45" s="1262"/>
      <c r="BS45" s="1262"/>
      <c r="BT45" s="1262"/>
      <c r="BU45" s="1262"/>
      <c r="BV45" s="1262"/>
      <c r="BW45" s="1262"/>
      <c r="BX45" s="1262"/>
      <c r="BY45" s="1262"/>
      <c r="BZ45" s="1262"/>
      <c r="CA45" s="1262"/>
      <c r="CB45" s="1262"/>
      <c r="CC45" s="1262"/>
      <c r="CD45" s="1262"/>
      <c r="CE45" s="1262"/>
      <c r="CF45" s="1262"/>
      <c r="CG45" s="1262"/>
      <c r="CH45" s="1262"/>
      <c r="CI45" s="1262"/>
      <c r="CJ45" s="1262"/>
      <c r="CK45" s="1262"/>
      <c r="CL45" s="1262"/>
      <c r="CM45" s="1262"/>
      <c r="CN45" s="1262"/>
      <c r="CO45" s="1262"/>
      <c r="CP45" s="1261"/>
    </row>
    <row r="46" spans="2:94" ht="17.649999999999999" customHeight="1">
      <c r="B46" s="1629"/>
      <c r="C46" s="1266"/>
      <c r="D46" s="1264"/>
      <c r="E46" s="1264" t="s">
        <v>816</v>
      </c>
      <c r="F46" s="1264" t="s">
        <v>851</v>
      </c>
      <c r="G46" s="1264"/>
      <c r="H46" s="1264" t="s">
        <v>818</v>
      </c>
      <c r="I46" s="1267"/>
      <c r="J46" s="1263"/>
      <c r="K46" s="1263"/>
      <c r="L46" s="1263"/>
      <c r="M46" s="1263"/>
      <c r="N46" s="1262"/>
      <c r="O46" s="1262"/>
      <c r="P46" s="1262"/>
      <c r="Q46" s="1262"/>
      <c r="R46" s="1262"/>
      <c r="S46" s="1262"/>
      <c r="T46" s="1262"/>
      <c r="U46" s="1262"/>
      <c r="V46" s="1262"/>
      <c r="W46" s="1262"/>
      <c r="X46" s="1262"/>
      <c r="Y46" s="1262"/>
      <c r="Z46" s="1262"/>
      <c r="AA46" s="1262"/>
      <c r="AB46" s="1262"/>
      <c r="AC46" s="1262"/>
      <c r="AD46" s="1262"/>
      <c r="AE46" s="1262"/>
      <c r="AF46" s="1262"/>
      <c r="AG46" s="1262"/>
      <c r="AH46" s="1262"/>
      <c r="AI46" s="1262"/>
      <c r="AJ46" s="1262"/>
      <c r="AK46" s="1262"/>
      <c r="AL46" s="1262"/>
      <c r="AM46" s="1262"/>
      <c r="AN46" s="1262"/>
      <c r="AO46" s="1262"/>
      <c r="AP46" s="1262"/>
      <c r="AQ46" s="1262"/>
      <c r="AR46" s="1262"/>
      <c r="AS46" s="1262"/>
      <c r="AT46" s="1262"/>
      <c r="AU46" s="1262"/>
      <c r="AV46" s="1262"/>
      <c r="AW46" s="1262"/>
      <c r="AX46" s="1262"/>
      <c r="AY46" s="1262"/>
      <c r="AZ46" s="1262"/>
      <c r="BA46" s="1262"/>
      <c r="BB46" s="1262"/>
      <c r="BC46" s="1262"/>
      <c r="BD46" s="1262"/>
      <c r="BE46" s="1262"/>
      <c r="BF46" s="1262"/>
      <c r="BG46" s="1262"/>
      <c r="BH46" s="1262"/>
      <c r="BI46" s="1262"/>
      <c r="BJ46" s="1262"/>
      <c r="BK46" s="1262"/>
      <c r="BL46" s="1262"/>
      <c r="BM46" s="1262"/>
      <c r="BN46" s="1262"/>
      <c r="BO46" s="1262"/>
      <c r="BP46" s="1262"/>
      <c r="BQ46" s="1262"/>
      <c r="BR46" s="1262"/>
      <c r="BS46" s="1262"/>
      <c r="BT46" s="1262"/>
      <c r="BU46" s="1262"/>
      <c r="BV46" s="1262"/>
      <c r="BW46" s="1262"/>
      <c r="BX46" s="1262"/>
      <c r="BY46" s="1262"/>
      <c r="BZ46" s="1262"/>
      <c r="CA46" s="1262"/>
      <c r="CB46" s="1262"/>
      <c r="CC46" s="1262"/>
      <c r="CD46" s="1262"/>
      <c r="CE46" s="1262"/>
      <c r="CF46" s="1262"/>
      <c r="CG46" s="1262"/>
      <c r="CH46" s="1262"/>
      <c r="CI46" s="1262"/>
      <c r="CJ46" s="1262"/>
      <c r="CK46" s="1262"/>
      <c r="CL46" s="1262"/>
      <c r="CM46" s="1262"/>
      <c r="CN46" s="1262"/>
      <c r="CO46" s="1262"/>
      <c r="CP46" s="1261"/>
    </row>
    <row r="47" spans="2:94" ht="17.649999999999999" customHeight="1">
      <c r="B47" s="1629"/>
      <c r="C47" s="1266"/>
      <c r="D47" s="1264"/>
      <c r="E47" s="1264" t="s">
        <v>816</v>
      </c>
      <c r="F47" s="1264" t="s">
        <v>852</v>
      </c>
      <c r="G47" s="1264"/>
      <c r="H47" s="1264" t="s">
        <v>818</v>
      </c>
      <c r="I47" s="1263"/>
      <c r="J47" s="1263"/>
      <c r="K47" s="1263"/>
      <c r="L47" s="1263"/>
      <c r="M47" s="1263"/>
      <c r="N47" s="1262"/>
      <c r="O47" s="1262"/>
      <c r="P47" s="1262"/>
      <c r="Q47" s="1262"/>
      <c r="R47" s="1262"/>
      <c r="S47" s="1262"/>
      <c r="T47" s="1262"/>
      <c r="U47" s="1262"/>
      <c r="V47" s="1262"/>
      <c r="W47" s="1262"/>
      <c r="X47" s="1262"/>
      <c r="Y47" s="1262"/>
      <c r="Z47" s="1262"/>
      <c r="AA47" s="1262"/>
      <c r="AB47" s="1262"/>
      <c r="AC47" s="1262"/>
      <c r="AD47" s="1262"/>
      <c r="AE47" s="1262"/>
      <c r="AF47" s="1262"/>
      <c r="AG47" s="1262"/>
      <c r="AH47" s="1262"/>
      <c r="AI47" s="1262"/>
      <c r="AJ47" s="1262"/>
      <c r="AK47" s="1262"/>
      <c r="AL47" s="1262"/>
      <c r="AM47" s="1262"/>
      <c r="AN47" s="1262"/>
      <c r="AO47" s="1262"/>
      <c r="AP47" s="1262"/>
      <c r="AQ47" s="1262"/>
      <c r="AR47" s="1262"/>
      <c r="AS47" s="1262"/>
      <c r="AT47" s="1262"/>
      <c r="AU47" s="1262"/>
      <c r="AV47" s="1262"/>
      <c r="AW47" s="1262"/>
      <c r="AX47" s="1262"/>
      <c r="AY47" s="1262"/>
      <c r="AZ47" s="1262"/>
      <c r="BA47" s="1262"/>
      <c r="BB47" s="1262"/>
      <c r="BC47" s="1262"/>
      <c r="BD47" s="1262"/>
      <c r="BE47" s="1262"/>
      <c r="BF47" s="1262"/>
      <c r="BG47" s="1262"/>
      <c r="BH47" s="1262"/>
      <c r="BI47" s="1262"/>
      <c r="BJ47" s="1262"/>
      <c r="BK47" s="1262"/>
      <c r="BL47" s="1262"/>
      <c r="BM47" s="1262"/>
      <c r="BN47" s="1262"/>
      <c r="BO47" s="1262"/>
      <c r="BP47" s="1262"/>
      <c r="BQ47" s="1262"/>
      <c r="BR47" s="1262"/>
      <c r="BS47" s="1262"/>
      <c r="BT47" s="1262"/>
      <c r="BU47" s="1262"/>
      <c r="BV47" s="1262"/>
      <c r="BW47" s="1262"/>
      <c r="BX47" s="1262"/>
      <c r="BY47" s="1262"/>
      <c r="BZ47" s="1262"/>
      <c r="CA47" s="1262"/>
      <c r="CB47" s="1262"/>
      <c r="CC47" s="1262"/>
      <c r="CD47" s="1262"/>
      <c r="CE47" s="1262"/>
      <c r="CF47" s="1262"/>
      <c r="CG47" s="1262"/>
      <c r="CH47" s="1262"/>
      <c r="CI47" s="1262"/>
      <c r="CJ47" s="1262"/>
      <c r="CK47" s="1262"/>
      <c r="CL47" s="1262"/>
      <c r="CM47" s="1262"/>
      <c r="CN47" s="1262"/>
      <c r="CO47" s="1262"/>
      <c r="CP47" s="1261"/>
    </row>
    <row r="48" spans="2:94" ht="17.649999999999999" customHeight="1">
      <c r="B48" s="1629"/>
      <c r="C48" s="1266"/>
      <c r="D48" s="1264"/>
      <c r="E48" s="1264" t="s">
        <v>816</v>
      </c>
      <c r="F48" s="1264" t="s">
        <v>853</v>
      </c>
      <c r="G48" s="1264"/>
      <c r="H48" s="1264" t="s">
        <v>818</v>
      </c>
      <c r="I48" s="1263"/>
      <c r="J48" s="1263"/>
      <c r="K48" s="1263"/>
      <c r="L48" s="1263"/>
      <c r="M48" s="1263"/>
      <c r="N48" s="1262"/>
      <c r="O48" s="1262"/>
      <c r="P48" s="1262"/>
      <c r="Q48" s="1262"/>
      <c r="R48" s="1262"/>
      <c r="S48" s="1262"/>
      <c r="T48" s="1262"/>
      <c r="U48" s="1262"/>
      <c r="V48" s="1262"/>
      <c r="W48" s="1262"/>
      <c r="X48" s="1262"/>
      <c r="Y48" s="1262"/>
      <c r="Z48" s="1262"/>
      <c r="AA48" s="1262"/>
      <c r="AB48" s="1262"/>
      <c r="AC48" s="1262"/>
      <c r="AD48" s="1262"/>
      <c r="AE48" s="1262"/>
      <c r="AF48" s="1262"/>
      <c r="AG48" s="1262"/>
      <c r="AH48" s="1262"/>
      <c r="AI48" s="1262"/>
      <c r="AJ48" s="1262"/>
      <c r="AK48" s="1262"/>
      <c r="AL48" s="1262"/>
      <c r="AM48" s="1262"/>
      <c r="AN48" s="1262"/>
      <c r="AO48" s="1262"/>
      <c r="AP48" s="1262"/>
      <c r="AQ48" s="1262"/>
      <c r="AR48" s="1262"/>
      <c r="AS48" s="1262"/>
      <c r="AT48" s="1262"/>
      <c r="AU48" s="1262"/>
      <c r="AV48" s="1262"/>
      <c r="AW48" s="1262"/>
      <c r="AX48" s="1262"/>
      <c r="AY48" s="1262"/>
      <c r="AZ48" s="1262"/>
      <c r="BA48" s="1262"/>
      <c r="BB48" s="1262"/>
      <c r="BC48" s="1262"/>
      <c r="BD48" s="1262"/>
      <c r="BE48" s="1262"/>
      <c r="BF48" s="1262"/>
      <c r="BG48" s="1262"/>
      <c r="BH48" s="1262"/>
      <c r="BI48" s="1262"/>
      <c r="BJ48" s="1262"/>
      <c r="BK48" s="1262"/>
      <c r="BL48" s="1262"/>
      <c r="BM48" s="1262"/>
      <c r="BN48" s="1262"/>
      <c r="BO48" s="1262"/>
      <c r="BP48" s="1262"/>
      <c r="BQ48" s="1262"/>
      <c r="BR48" s="1262"/>
      <c r="BS48" s="1262"/>
      <c r="BT48" s="1262"/>
      <c r="BU48" s="1262"/>
      <c r="BV48" s="1262"/>
      <c r="BW48" s="1262"/>
      <c r="BX48" s="1262"/>
      <c r="BY48" s="1262"/>
      <c r="BZ48" s="1262"/>
      <c r="CA48" s="1262"/>
      <c r="CB48" s="1262"/>
      <c r="CC48" s="1262"/>
      <c r="CD48" s="1262"/>
      <c r="CE48" s="1262"/>
      <c r="CF48" s="1262"/>
      <c r="CG48" s="1262"/>
      <c r="CH48" s="1262"/>
      <c r="CI48" s="1262"/>
      <c r="CJ48" s="1262"/>
      <c r="CK48" s="1262"/>
      <c r="CL48" s="1262"/>
      <c r="CM48" s="1262"/>
      <c r="CN48" s="1262"/>
      <c r="CO48" s="1262"/>
      <c r="CP48" s="1261"/>
    </row>
    <row r="49" spans="2:94" ht="17.649999999999999" customHeight="1">
      <c r="B49" s="1629"/>
      <c r="C49" s="1266"/>
      <c r="D49" s="1264"/>
      <c r="E49" s="1264" t="s">
        <v>816</v>
      </c>
      <c r="F49" s="1264" t="s">
        <v>854</v>
      </c>
      <c r="G49" s="1264"/>
      <c r="H49" s="1264" t="s">
        <v>818</v>
      </c>
      <c r="I49" s="1263"/>
      <c r="J49" s="1263"/>
      <c r="K49" s="1263"/>
      <c r="L49" s="1263"/>
      <c r="M49" s="1263"/>
      <c r="N49" s="1262"/>
      <c r="O49" s="1262"/>
      <c r="P49" s="1262"/>
      <c r="Q49" s="1262"/>
      <c r="R49" s="1262"/>
      <c r="S49" s="1262"/>
      <c r="T49" s="1262"/>
      <c r="U49" s="1262"/>
      <c r="V49" s="1262"/>
      <c r="W49" s="1262"/>
      <c r="X49" s="1262"/>
      <c r="Y49" s="1262"/>
      <c r="Z49" s="1262"/>
      <c r="AA49" s="1262"/>
      <c r="AB49" s="1262"/>
      <c r="AC49" s="1262"/>
      <c r="AD49" s="1262"/>
      <c r="AE49" s="1262"/>
      <c r="AF49" s="1262"/>
      <c r="AG49" s="1262"/>
      <c r="AH49" s="1262"/>
      <c r="AI49" s="1262"/>
      <c r="AJ49" s="1262"/>
      <c r="AK49" s="1262"/>
      <c r="AL49" s="1262"/>
      <c r="AM49" s="1262"/>
      <c r="AN49" s="1262"/>
      <c r="AO49" s="1262"/>
      <c r="AP49" s="1262"/>
      <c r="AQ49" s="1262"/>
      <c r="AR49" s="1262"/>
      <c r="AS49" s="1262"/>
      <c r="AT49" s="1262"/>
      <c r="AU49" s="1262"/>
      <c r="AV49" s="1262"/>
      <c r="AW49" s="1262"/>
      <c r="AX49" s="1262"/>
      <c r="AY49" s="1262"/>
      <c r="AZ49" s="1262"/>
      <c r="BA49" s="1262"/>
      <c r="BB49" s="1262"/>
      <c r="BC49" s="1262"/>
      <c r="BD49" s="1262"/>
      <c r="BE49" s="1262"/>
      <c r="BF49" s="1262"/>
      <c r="BG49" s="1262"/>
      <c r="BH49" s="1262"/>
      <c r="BI49" s="1262"/>
      <c r="BJ49" s="1262"/>
      <c r="BK49" s="1262"/>
      <c r="BL49" s="1262"/>
      <c r="BM49" s="1262"/>
      <c r="BN49" s="1262"/>
      <c r="BO49" s="1262"/>
      <c r="BP49" s="1262"/>
      <c r="BQ49" s="1262"/>
      <c r="BR49" s="1262"/>
      <c r="BS49" s="1262"/>
      <c r="BT49" s="1262"/>
      <c r="BU49" s="1262"/>
      <c r="BV49" s="1262"/>
      <c r="BW49" s="1262"/>
      <c r="BX49" s="1262"/>
      <c r="BY49" s="1262"/>
      <c r="BZ49" s="1262"/>
      <c r="CA49" s="1262"/>
      <c r="CB49" s="1262"/>
      <c r="CC49" s="1262"/>
      <c r="CD49" s="1262"/>
      <c r="CE49" s="1262"/>
      <c r="CF49" s="1262"/>
      <c r="CG49" s="1262"/>
      <c r="CH49" s="1262"/>
      <c r="CI49" s="1262"/>
      <c r="CJ49" s="1262"/>
      <c r="CK49" s="1262"/>
      <c r="CL49" s="1262"/>
      <c r="CM49" s="1262"/>
      <c r="CN49" s="1262"/>
      <c r="CO49" s="1262"/>
      <c r="CP49" s="1261"/>
    </row>
    <row r="50" spans="2:94" ht="17.649999999999999" customHeight="1">
      <c r="B50" s="1629"/>
      <c r="C50" s="1266"/>
      <c r="D50" s="1264"/>
      <c r="E50" s="1264" t="s">
        <v>816</v>
      </c>
      <c r="F50" s="1264" t="s">
        <v>855</v>
      </c>
      <c r="G50" s="1264"/>
      <c r="H50" s="1264" t="s">
        <v>818</v>
      </c>
      <c r="I50" s="1263"/>
      <c r="J50" s="1263"/>
      <c r="K50" s="1263"/>
      <c r="L50" s="1263"/>
      <c r="M50" s="1263"/>
      <c r="N50" s="1262"/>
      <c r="O50" s="1262"/>
      <c r="P50" s="1262"/>
      <c r="Q50" s="1262"/>
      <c r="R50" s="1262"/>
      <c r="S50" s="1262"/>
      <c r="T50" s="1262"/>
      <c r="U50" s="1262"/>
      <c r="V50" s="1262"/>
      <c r="W50" s="1262"/>
      <c r="X50" s="1262"/>
      <c r="Y50" s="1262"/>
      <c r="Z50" s="1262"/>
      <c r="AA50" s="1262"/>
      <c r="AB50" s="1262"/>
      <c r="AC50" s="1262"/>
      <c r="AD50" s="1262"/>
      <c r="AE50" s="1262"/>
      <c r="AF50" s="1262"/>
      <c r="AG50" s="1262"/>
      <c r="AH50" s="1262"/>
      <c r="AI50" s="1262"/>
      <c r="AJ50" s="1262"/>
      <c r="AK50" s="1262"/>
      <c r="AL50" s="1262"/>
      <c r="AM50" s="1262"/>
      <c r="AN50" s="1262"/>
      <c r="AO50" s="1262"/>
      <c r="AP50" s="1262"/>
      <c r="AQ50" s="1262"/>
      <c r="AR50" s="1262"/>
      <c r="AS50" s="1262"/>
      <c r="AT50" s="1262"/>
      <c r="AU50" s="1262"/>
      <c r="AV50" s="1262"/>
      <c r="AW50" s="1262"/>
      <c r="AX50" s="1262"/>
      <c r="AY50" s="1262"/>
      <c r="AZ50" s="1262"/>
      <c r="BA50" s="1262"/>
      <c r="BB50" s="1262"/>
      <c r="BC50" s="1262"/>
      <c r="BD50" s="1262"/>
      <c r="BE50" s="1262"/>
      <c r="BF50" s="1262"/>
      <c r="BG50" s="1262"/>
      <c r="BH50" s="1262"/>
      <c r="BI50" s="1262"/>
      <c r="BJ50" s="1262"/>
      <c r="BK50" s="1262"/>
      <c r="BL50" s="1262"/>
      <c r="BM50" s="1262"/>
      <c r="BN50" s="1262"/>
      <c r="BO50" s="1262"/>
      <c r="BP50" s="1262"/>
      <c r="BQ50" s="1262"/>
      <c r="BR50" s="1262"/>
      <c r="BS50" s="1262"/>
      <c r="BT50" s="1262"/>
      <c r="BU50" s="1262"/>
      <c r="BV50" s="1262"/>
      <c r="BW50" s="1262"/>
      <c r="BX50" s="1262"/>
      <c r="BY50" s="1262"/>
      <c r="BZ50" s="1262"/>
      <c r="CA50" s="1262"/>
      <c r="CB50" s="1262"/>
      <c r="CC50" s="1262"/>
      <c r="CD50" s="1262"/>
      <c r="CE50" s="1262"/>
      <c r="CF50" s="1262"/>
      <c r="CG50" s="1262"/>
      <c r="CH50" s="1262"/>
      <c r="CI50" s="1262"/>
      <c r="CJ50" s="1262"/>
      <c r="CK50" s="1262"/>
      <c r="CL50" s="1262"/>
      <c r="CM50" s="1262"/>
      <c r="CN50" s="1262"/>
      <c r="CO50" s="1262"/>
      <c r="CP50" s="1261"/>
    </row>
    <row r="51" spans="2:94" ht="17.649999999999999" customHeight="1">
      <c r="B51" s="1629"/>
      <c r="C51" s="1266"/>
      <c r="D51" s="1264"/>
      <c r="E51" s="1264" t="s">
        <v>816</v>
      </c>
      <c r="F51" s="1264" t="s">
        <v>856</v>
      </c>
      <c r="G51" s="1264"/>
      <c r="H51" s="1264" t="s">
        <v>818</v>
      </c>
      <c r="I51" s="1263"/>
      <c r="J51" s="1263"/>
      <c r="K51" s="1263"/>
      <c r="L51" s="1263"/>
      <c r="M51" s="1263"/>
      <c r="N51" s="1262"/>
      <c r="O51" s="1262"/>
      <c r="P51" s="1262"/>
      <c r="Q51" s="1262"/>
      <c r="R51" s="1262"/>
      <c r="S51" s="1262"/>
      <c r="T51" s="1262"/>
      <c r="U51" s="1262"/>
      <c r="V51" s="1262"/>
      <c r="W51" s="1262"/>
      <c r="X51" s="1262"/>
      <c r="Y51" s="1262"/>
      <c r="Z51" s="1262"/>
      <c r="AA51" s="1262"/>
      <c r="AB51" s="1262"/>
      <c r="AC51" s="1262"/>
      <c r="AD51" s="1262"/>
      <c r="AE51" s="1262"/>
      <c r="AF51" s="1262"/>
      <c r="AG51" s="1262"/>
      <c r="AH51" s="1262"/>
      <c r="AI51" s="1262"/>
      <c r="AJ51" s="1262"/>
      <c r="AK51" s="1262"/>
      <c r="AL51" s="1262"/>
      <c r="AM51" s="1262"/>
      <c r="AN51" s="1262"/>
      <c r="AO51" s="1262"/>
      <c r="AP51" s="1262"/>
      <c r="AQ51" s="1262"/>
      <c r="AR51" s="1262"/>
      <c r="AS51" s="1262"/>
      <c r="AT51" s="1262"/>
      <c r="AU51" s="1262"/>
      <c r="AV51" s="1262"/>
      <c r="AW51" s="1262"/>
      <c r="AX51" s="1262"/>
      <c r="AY51" s="1262"/>
      <c r="AZ51" s="1262"/>
      <c r="BA51" s="1262"/>
      <c r="BB51" s="1262"/>
      <c r="BC51" s="1262"/>
      <c r="BD51" s="1262"/>
      <c r="BE51" s="1262"/>
      <c r="BF51" s="1262"/>
      <c r="BG51" s="1262"/>
      <c r="BH51" s="1262"/>
      <c r="BI51" s="1262"/>
      <c r="BJ51" s="1262"/>
      <c r="BK51" s="1262"/>
      <c r="BL51" s="1262"/>
      <c r="BM51" s="1262"/>
      <c r="BN51" s="1262"/>
      <c r="BO51" s="1262"/>
      <c r="BP51" s="1262"/>
      <c r="BQ51" s="1262"/>
      <c r="BR51" s="1262"/>
      <c r="BS51" s="1262"/>
      <c r="BT51" s="1262"/>
      <c r="BU51" s="1262"/>
      <c r="BV51" s="1262"/>
      <c r="BW51" s="1262"/>
      <c r="BX51" s="1262"/>
      <c r="BY51" s="1262"/>
      <c r="BZ51" s="1262"/>
      <c r="CA51" s="1262"/>
      <c r="CB51" s="1262"/>
      <c r="CC51" s="1262"/>
      <c r="CD51" s="1262"/>
      <c r="CE51" s="1262"/>
      <c r="CF51" s="1262"/>
      <c r="CG51" s="1262"/>
      <c r="CH51" s="1262"/>
      <c r="CI51" s="1262"/>
      <c r="CJ51" s="1262"/>
      <c r="CK51" s="1262"/>
      <c r="CL51" s="1262"/>
      <c r="CM51" s="1262"/>
      <c r="CN51" s="1262"/>
      <c r="CO51" s="1262"/>
      <c r="CP51" s="1261"/>
    </row>
    <row r="52" spans="2:94" ht="17.649999999999999" customHeight="1">
      <c r="B52" s="1629"/>
      <c r="C52" s="1266"/>
      <c r="D52" s="1264"/>
      <c r="E52" s="1264" t="s">
        <v>816</v>
      </c>
      <c r="F52" s="1264" t="s">
        <v>857</v>
      </c>
      <c r="G52" s="1264"/>
      <c r="H52" s="1264" t="s">
        <v>818</v>
      </c>
      <c r="I52" s="1263"/>
      <c r="J52" s="1263"/>
      <c r="K52" s="1263"/>
      <c r="L52" s="1263"/>
      <c r="M52" s="1263"/>
      <c r="N52" s="1262"/>
      <c r="O52" s="1262"/>
      <c r="P52" s="1262"/>
      <c r="Q52" s="1262"/>
      <c r="R52" s="1262"/>
      <c r="S52" s="1262"/>
      <c r="T52" s="1262"/>
      <c r="U52" s="1262"/>
      <c r="V52" s="1262"/>
      <c r="W52" s="1262"/>
      <c r="X52" s="1262"/>
      <c r="Y52" s="1262"/>
      <c r="Z52" s="1262"/>
      <c r="AA52" s="1262"/>
      <c r="AB52" s="1262"/>
      <c r="AC52" s="1262"/>
      <c r="AD52" s="1262"/>
      <c r="AE52" s="1262"/>
      <c r="AF52" s="1262"/>
      <c r="AG52" s="1262"/>
      <c r="AH52" s="1262"/>
      <c r="AI52" s="1262"/>
      <c r="AJ52" s="1262"/>
      <c r="AK52" s="1262"/>
      <c r="AL52" s="1262"/>
      <c r="AM52" s="1262"/>
      <c r="AN52" s="1262"/>
      <c r="AO52" s="1262"/>
      <c r="AP52" s="1262"/>
      <c r="AQ52" s="1262"/>
      <c r="AR52" s="1262"/>
      <c r="AS52" s="1262"/>
      <c r="AT52" s="1262"/>
      <c r="AU52" s="1262"/>
      <c r="AV52" s="1262"/>
      <c r="AW52" s="1262"/>
      <c r="AX52" s="1262"/>
      <c r="AY52" s="1262"/>
      <c r="AZ52" s="1262"/>
      <c r="BA52" s="1262"/>
      <c r="BB52" s="1262"/>
      <c r="BC52" s="1262"/>
      <c r="BD52" s="1262"/>
      <c r="BE52" s="1262"/>
      <c r="BF52" s="1262"/>
      <c r="BG52" s="1262"/>
      <c r="BH52" s="1262"/>
      <c r="BI52" s="1262"/>
      <c r="BJ52" s="1262"/>
      <c r="BK52" s="1262"/>
      <c r="BL52" s="1262"/>
      <c r="BM52" s="1262"/>
      <c r="BN52" s="1262"/>
      <c r="BO52" s="1262"/>
      <c r="BP52" s="1262"/>
      <c r="BQ52" s="1262"/>
      <c r="BR52" s="1262"/>
      <c r="BS52" s="1262"/>
      <c r="BT52" s="1262"/>
      <c r="BU52" s="1262"/>
      <c r="BV52" s="1262"/>
      <c r="BW52" s="1262"/>
      <c r="BX52" s="1262"/>
      <c r="BY52" s="1262"/>
      <c r="BZ52" s="1262"/>
      <c r="CA52" s="1262"/>
      <c r="CB52" s="1262"/>
      <c r="CC52" s="1262"/>
      <c r="CD52" s="1262"/>
      <c r="CE52" s="1262"/>
      <c r="CF52" s="1262"/>
      <c r="CG52" s="1262"/>
      <c r="CH52" s="1262"/>
      <c r="CI52" s="1262"/>
      <c r="CJ52" s="1262"/>
      <c r="CK52" s="1262"/>
      <c r="CL52" s="1262"/>
      <c r="CM52" s="1262"/>
      <c r="CN52" s="1262"/>
      <c r="CO52" s="1262"/>
      <c r="CP52" s="1261"/>
    </row>
    <row r="53" spans="2:94" ht="32.65" customHeight="1">
      <c r="B53" s="1629"/>
      <c r="C53" s="1266"/>
      <c r="D53" s="1264"/>
      <c r="E53" s="1264" t="s">
        <v>858</v>
      </c>
      <c r="F53" s="1264"/>
      <c r="G53" s="1264"/>
      <c r="H53" s="1264"/>
      <c r="I53" s="1263"/>
      <c r="J53" s="1263"/>
      <c r="K53" s="1263"/>
      <c r="L53" s="1263"/>
      <c r="M53" s="1263"/>
      <c r="N53" s="1262"/>
      <c r="O53" s="1262"/>
      <c r="P53" s="1262"/>
      <c r="Q53" s="1262"/>
      <c r="R53" s="1262"/>
      <c r="S53" s="1262"/>
      <c r="T53" s="1262"/>
      <c r="U53" s="1262"/>
      <c r="V53" s="1262"/>
      <c r="W53" s="1262"/>
      <c r="X53" s="1262"/>
      <c r="Y53" s="1262"/>
      <c r="Z53" s="1262"/>
      <c r="AA53" s="1262"/>
      <c r="AB53" s="1262"/>
      <c r="AC53" s="1262"/>
      <c r="AD53" s="1262"/>
      <c r="AE53" s="1262"/>
      <c r="AF53" s="1262"/>
      <c r="AG53" s="1262"/>
      <c r="AH53" s="1262"/>
      <c r="AI53" s="1262"/>
      <c r="AJ53" s="1262"/>
      <c r="AK53" s="1262"/>
      <c r="AL53" s="1262"/>
      <c r="AM53" s="1262"/>
      <c r="AN53" s="1262"/>
      <c r="AO53" s="1262"/>
      <c r="AP53" s="1262"/>
      <c r="AQ53" s="1262"/>
      <c r="AR53" s="1262"/>
      <c r="AS53" s="1262"/>
      <c r="AT53" s="1262"/>
      <c r="AU53" s="1262"/>
      <c r="AV53" s="1262"/>
      <c r="AW53" s="1262"/>
      <c r="AX53" s="1262"/>
      <c r="AY53" s="1262"/>
      <c r="AZ53" s="1262"/>
      <c r="BA53" s="1262"/>
      <c r="BB53" s="1262"/>
      <c r="BC53" s="1262"/>
      <c r="BD53" s="1262"/>
      <c r="BE53" s="1262"/>
      <c r="BF53" s="1262"/>
      <c r="BG53" s="1262"/>
      <c r="BH53" s="1262"/>
      <c r="BI53" s="1262"/>
      <c r="BJ53" s="1262"/>
      <c r="BK53" s="1262"/>
      <c r="BL53" s="1262"/>
      <c r="BM53" s="1262"/>
      <c r="BN53" s="1262"/>
      <c r="BO53" s="1262"/>
      <c r="BP53" s="1262"/>
      <c r="BQ53" s="1262"/>
      <c r="BR53" s="1262"/>
      <c r="BS53" s="1262"/>
      <c r="BT53" s="1262"/>
      <c r="BU53" s="1262"/>
      <c r="BV53" s="1262"/>
      <c r="BW53" s="1262"/>
      <c r="BX53" s="1262"/>
      <c r="BY53" s="1262"/>
      <c r="BZ53" s="1262"/>
      <c r="CA53" s="1262"/>
      <c r="CB53" s="1262"/>
      <c r="CC53" s="1262"/>
      <c r="CD53" s="1262"/>
      <c r="CE53" s="1262"/>
      <c r="CF53" s="1262"/>
      <c r="CG53" s="1262"/>
      <c r="CH53" s="1262"/>
      <c r="CI53" s="1262"/>
      <c r="CJ53" s="1262"/>
      <c r="CK53" s="1262"/>
      <c r="CL53" s="1262"/>
      <c r="CM53" s="1262"/>
      <c r="CN53" s="1262"/>
      <c r="CO53" s="1262"/>
      <c r="CP53" s="1261"/>
    </row>
    <row r="54" spans="2:94" ht="28.5" customHeight="1">
      <c r="B54" s="1629"/>
      <c r="C54" s="1265"/>
      <c r="D54" s="1262"/>
      <c r="E54" s="1264" t="s">
        <v>859</v>
      </c>
      <c r="F54" s="1264"/>
      <c r="G54" s="1262"/>
      <c r="H54" s="1262"/>
      <c r="I54" s="1263"/>
      <c r="J54" s="1263"/>
      <c r="K54" s="1263"/>
      <c r="L54" s="1263"/>
      <c r="M54" s="1263"/>
      <c r="N54" s="1262"/>
      <c r="O54" s="1262"/>
      <c r="P54" s="1262"/>
      <c r="Q54" s="1262"/>
      <c r="R54" s="1262"/>
      <c r="S54" s="1262"/>
      <c r="T54" s="1262"/>
      <c r="U54" s="1262"/>
      <c r="V54" s="1262"/>
      <c r="W54" s="1262"/>
      <c r="X54" s="1262"/>
      <c r="Y54" s="1262"/>
      <c r="Z54" s="1262"/>
      <c r="AA54" s="1262"/>
      <c r="AB54" s="1262"/>
      <c r="AC54" s="1262"/>
      <c r="AD54" s="1262"/>
      <c r="AE54" s="1262"/>
      <c r="AF54" s="1262"/>
      <c r="AG54" s="1262"/>
      <c r="AH54" s="1262"/>
      <c r="AI54" s="1262"/>
      <c r="AJ54" s="1262"/>
      <c r="AK54" s="1262"/>
      <c r="AL54" s="1262"/>
      <c r="AM54" s="1262"/>
      <c r="AN54" s="1262"/>
      <c r="AO54" s="1262"/>
      <c r="AP54" s="1262"/>
      <c r="AQ54" s="1262"/>
      <c r="AR54" s="1262"/>
      <c r="AS54" s="1262"/>
      <c r="AT54" s="1262"/>
      <c r="AU54" s="1262"/>
      <c r="AV54" s="1262"/>
      <c r="AW54" s="1262"/>
      <c r="AX54" s="1262"/>
      <c r="AY54" s="1262"/>
      <c r="AZ54" s="1262"/>
      <c r="BA54" s="1262"/>
      <c r="BB54" s="1262"/>
      <c r="BC54" s="1262"/>
      <c r="BD54" s="1262"/>
      <c r="BE54" s="1262"/>
      <c r="BF54" s="1262"/>
      <c r="BG54" s="1262"/>
      <c r="BH54" s="1262"/>
      <c r="BI54" s="1262"/>
      <c r="BJ54" s="1262"/>
      <c r="BK54" s="1262"/>
      <c r="BL54" s="1262"/>
      <c r="BM54" s="1262"/>
      <c r="BN54" s="1262"/>
      <c r="BO54" s="1262"/>
      <c r="BP54" s="1262"/>
      <c r="BQ54" s="1262"/>
      <c r="BR54" s="1262"/>
      <c r="BS54" s="1262"/>
      <c r="BT54" s="1262"/>
      <c r="BU54" s="1262"/>
      <c r="BV54" s="1262"/>
      <c r="BW54" s="1262"/>
      <c r="BX54" s="1262"/>
      <c r="BY54" s="1262"/>
      <c r="BZ54" s="1262"/>
      <c r="CA54" s="1262"/>
      <c r="CB54" s="1262"/>
      <c r="CC54" s="1262"/>
      <c r="CD54" s="1262"/>
      <c r="CE54" s="1262"/>
      <c r="CF54" s="1262"/>
      <c r="CG54" s="1262"/>
      <c r="CH54" s="1262"/>
      <c r="CI54" s="1262"/>
      <c r="CJ54" s="1262"/>
      <c r="CK54" s="1262"/>
      <c r="CL54" s="1262"/>
      <c r="CM54" s="1262"/>
      <c r="CN54" s="1262"/>
      <c r="CO54" s="1262"/>
      <c r="CP54" s="1261"/>
    </row>
    <row r="55" spans="2:94" ht="39.6" customHeight="1">
      <c r="B55" s="1630"/>
      <c r="C55" s="1260"/>
      <c r="D55" s="1257"/>
      <c r="E55" s="1259" t="s">
        <v>860</v>
      </c>
      <c r="F55" s="1259"/>
      <c r="G55" s="1257"/>
      <c r="H55" s="1257"/>
      <c r="I55" s="1258"/>
      <c r="J55" s="1258"/>
      <c r="K55" s="1258"/>
      <c r="L55" s="1258"/>
      <c r="M55" s="1258"/>
      <c r="N55" s="1257"/>
      <c r="O55" s="1257"/>
      <c r="P55" s="1257"/>
      <c r="Q55" s="1257"/>
      <c r="R55" s="1257"/>
      <c r="S55" s="1257"/>
      <c r="T55" s="1257"/>
      <c r="U55" s="1257"/>
      <c r="V55" s="1257"/>
      <c r="W55" s="1257"/>
      <c r="X55" s="1257"/>
      <c r="Y55" s="1257"/>
      <c r="Z55" s="1257"/>
      <c r="AA55" s="1257"/>
      <c r="AB55" s="1257"/>
      <c r="AC55" s="1257"/>
      <c r="AD55" s="1257"/>
      <c r="AE55" s="1257"/>
      <c r="AF55" s="1257"/>
      <c r="AG55" s="1257"/>
      <c r="AH55" s="1257"/>
      <c r="AI55" s="1257"/>
      <c r="AJ55" s="1257"/>
      <c r="AK55" s="1257"/>
      <c r="AL55" s="1257"/>
      <c r="AM55" s="1257"/>
      <c r="AN55" s="1257"/>
      <c r="AO55" s="1257"/>
      <c r="AP55" s="1257"/>
      <c r="AQ55" s="1257"/>
      <c r="AR55" s="1257"/>
      <c r="AS55" s="1257"/>
      <c r="AT55" s="1257"/>
      <c r="AU55" s="1257"/>
      <c r="AV55" s="1257"/>
      <c r="AW55" s="1257"/>
      <c r="AX55" s="1257"/>
      <c r="AY55" s="1257"/>
      <c r="AZ55" s="1257"/>
      <c r="BA55" s="1257"/>
      <c r="BB55" s="1257"/>
      <c r="BC55" s="1257"/>
      <c r="BD55" s="1257"/>
      <c r="BE55" s="1257"/>
      <c r="BF55" s="1257"/>
      <c r="BG55" s="1257"/>
      <c r="BH55" s="1257"/>
      <c r="BI55" s="1257"/>
      <c r="BJ55" s="1257"/>
      <c r="BK55" s="1257"/>
      <c r="BL55" s="1257"/>
      <c r="BM55" s="1257"/>
      <c r="BN55" s="1257"/>
      <c r="BO55" s="1257"/>
      <c r="BP55" s="1257"/>
      <c r="BQ55" s="1257"/>
      <c r="BR55" s="1257"/>
      <c r="BS55" s="1257"/>
      <c r="BT55" s="1257"/>
      <c r="BU55" s="1257"/>
      <c r="BV55" s="1257"/>
      <c r="BW55" s="1257"/>
      <c r="BX55" s="1257"/>
      <c r="BY55" s="1257"/>
      <c r="BZ55" s="1257"/>
      <c r="CA55" s="1257"/>
      <c r="CB55" s="1257"/>
      <c r="CC55" s="1257"/>
      <c r="CD55" s="1257"/>
      <c r="CE55" s="1257"/>
      <c r="CF55" s="1257"/>
      <c r="CG55" s="1257"/>
      <c r="CH55" s="1257"/>
      <c r="CI55" s="1257"/>
      <c r="CJ55" s="1257"/>
      <c r="CK55" s="1257"/>
      <c r="CL55" s="1257"/>
      <c r="CM55" s="1257"/>
      <c r="CN55" s="1257"/>
      <c r="CO55" s="1257"/>
      <c r="CP55" s="1256"/>
    </row>
    <row r="56" spans="2:94" ht="14.1" customHeight="1" thickBot="1"/>
    <row r="57" spans="2:94" ht="15" hidden="1" thickBot="1"/>
    <row r="58" spans="2:94" ht="30.6" customHeight="1" thickBot="1">
      <c r="B58" s="452" t="s">
        <v>57</v>
      </c>
      <c r="C58" s="453" t="str">
        <f>'TITLE PAGE'!$D$18</f>
        <v>South Staffordshire Water</v>
      </c>
      <c r="D58" s="452" t="s">
        <v>2</v>
      </c>
      <c r="E58" s="454"/>
    </row>
    <row r="59" spans="2:94" ht="15" thickBot="1">
      <c r="B59" s="8"/>
      <c r="C59" s="8"/>
      <c r="D59" s="8"/>
      <c r="E59" s="8"/>
    </row>
    <row r="60" spans="2:94" ht="38.1" customHeight="1" thickBot="1">
      <c r="B60" s="1627" t="s">
        <v>861</v>
      </c>
      <c r="C60" s="1628"/>
      <c r="D60" s="86" t="s">
        <v>760</v>
      </c>
      <c r="E60" s="86" t="s">
        <v>760</v>
      </c>
      <c r="F60" s="1308"/>
      <c r="G60" s="1308"/>
      <c r="H60" s="1308"/>
      <c r="I60" s="1308"/>
      <c r="J60" s="1308"/>
      <c r="K60" s="1308"/>
      <c r="L60" s="1309"/>
      <c r="M60" s="1308"/>
    </row>
    <row r="61" spans="2:94">
      <c r="B61" s="1322" t="s">
        <v>862</v>
      </c>
      <c r="C61" s="1323"/>
      <c r="D61" s="1324"/>
      <c r="E61" s="1290"/>
      <c r="F61" s="1308"/>
      <c r="G61" s="1308"/>
      <c r="H61" s="1308"/>
      <c r="I61" s="1308"/>
      <c r="J61" s="1308"/>
      <c r="K61" s="1308"/>
      <c r="L61" s="1309"/>
      <c r="M61" s="1308"/>
    </row>
    <row r="62" spans="2:94">
      <c r="B62" s="1319" t="s">
        <v>863</v>
      </c>
      <c r="C62" s="1308" t="s">
        <v>864</v>
      </c>
      <c r="D62" s="1321">
        <f>3.5%</f>
        <v>3.5000000000000003E-2</v>
      </c>
      <c r="E62" s="1290"/>
      <c r="F62" s="1308"/>
      <c r="G62" s="1308"/>
      <c r="H62" s="1308"/>
      <c r="I62" s="1308"/>
      <c r="J62" s="1308"/>
      <c r="K62" s="1308"/>
      <c r="L62" s="1309"/>
      <c r="M62" s="1308"/>
    </row>
    <row r="63" spans="2:94">
      <c r="B63" s="1319" t="s">
        <v>865</v>
      </c>
      <c r="C63" s="1308" t="s">
        <v>866</v>
      </c>
      <c r="D63" s="1321">
        <v>2.92E-2</v>
      </c>
      <c r="E63" s="1290"/>
      <c r="F63" s="1308"/>
      <c r="G63" s="1308"/>
      <c r="H63" s="1308"/>
      <c r="I63" s="1308"/>
      <c r="J63" s="1308"/>
      <c r="K63" s="1308"/>
      <c r="L63" s="1309"/>
      <c r="M63" s="1308"/>
    </row>
    <row r="64" spans="2:94">
      <c r="B64" s="1319" t="s">
        <v>867</v>
      </c>
      <c r="C64" s="1308" t="s">
        <v>868</v>
      </c>
      <c r="D64" s="1320">
        <v>5</v>
      </c>
      <c r="E64" s="1290"/>
      <c r="F64" s="1308"/>
      <c r="G64" s="1308"/>
      <c r="H64" s="1308"/>
      <c r="I64" s="1308"/>
      <c r="J64" s="1308"/>
      <c r="K64" s="1308"/>
      <c r="L64" s="1309"/>
      <c r="M64" s="1308"/>
    </row>
    <row r="65" spans="2:13">
      <c r="B65" s="1319" t="s">
        <v>869</v>
      </c>
      <c r="C65" s="1308" t="s">
        <v>870</v>
      </c>
      <c r="D65" s="1376">
        <v>1000</v>
      </c>
      <c r="E65" s="1290"/>
      <c r="F65" s="1308"/>
      <c r="G65" s="1308"/>
      <c r="H65" s="1308"/>
      <c r="I65" s="1308"/>
      <c r="J65" s="1308"/>
      <c r="K65" s="1308"/>
      <c r="L65" s="1309"/>
      <c r="M65" s="1308"/>
    </row>
    <row r="66" spans="2:13">
      <c r="B66" s="1316" t="s">
        <v>871</v>
      </c>
      <c r="C66" s="1315" t="s">
        <v>872</v>
      </c>
      <c r="D66" s="1318">
        <f>1/D64</f>
        <v>0.2</v>
      </c>
      <c r="E66" s="1290"/>
      <c r="F66" s="1308"/>
      <c r="G66" s="1308"/>
      <c r="H66" s="1308"/>
      <c r="I66" s="1308"/>
      <c r="J66" s="1308"/>
      <c r="K66" s="1308"/>
      <c r="L66" s="1309"/>
      <c r="M66" s="1308"/>
    </row>
    <row r="67" spans="2:13">
      <c r="B67" s="1309"/>
      <c r="C67" s="1308"/>
      <c r="D67" s="1308"/>
      <c r="E67" s="1308"/>
      <c r="F67" s="1308"/>
      <c r="G67" s="1308"/>
      <c r="H67" s="1308"/>
      <c r="I67" s="1308"/>
      <c r="J67" s="1308"/>
      <c r="K67" s="1308"/>
      <c r="L67" s="1309"/>
      <c r="M67" s="1308"/>
    </row>
    <row r="68" spans="2:13" ht="15" thickBot="1">
      <c r="B68" s="1309"/>
      <c r="C68" s="1308"/>
      <c r="D68" s="1308"/>
      <c r="E68" s="1317">
        <v>1</v>
      </c>
      <c r="F68" s="1317">
        <v>2</v>
      </c>
      <c r="G68" s="1317">
        <v>3</v>
      </c>
      <c r="H68" s="1317">
        <v>4</v>
      </c>
      <c r="I68" s="1317">
        <v>5</v>
      </c>
      <c r="K68" s="1308"/>
      <c r="L68" s="1309"/>
      <c r="M68" s="1308"/>
    </row>
    <row r="69" spans="2:13">
      <c r="B69" s="1338"/>
      <c r="C69" s="1339"/>
      <c r="D69" s="1339"/>
      <c r="E69" s="1340" t="s">
        <v>873</v>
      </c>
      <c r="F69" s="1340" t="s">
        <v>874</v>
      </c>
      <c r="G69" s="1340" t="s">
        <v>875</v>
      </c>
      <c r="H69" s="1340" t="s">
        <v>876</v>
      </c>
      <c r="I69" s="1341" t="s">
        <v>877</v>
      </c>
      <c r="J69" s="1308"/>
      <c r="K69" s="1617" t="s">
        <v>878</v>
      </c>
      <c r="L69" s="1618"/>
      <c r="M69" s="1308"/>
    </row>
    <row r="70" spans="2:13" ht="15" thickBot="1">
      <c r="B70" s="1342" t="s">
        <v>879</v>
      </c>
      <c r="C70" s="1335" t="s">
        <v>815</v>
      </c>
      <c r="D70" s="1335"/>
      <c r="E70" s="1377">
        <f>1/((1+$D$62)^(E68))</f>
        <v>0.96618357487922713</v>
      </c>
      <c r="F70" s="1377">
        <f>1/((1+$D$62)^(F68))</f>
        <v>0.93351070036640305</v>
      </c>
      <c r="G70" s="1377">
        <f>1/((1+$D$62)^(G68))</f>
        <v>0.90194270566802237</v>
      </c>
      <c r="H70" s="1377">
        <f>1/((1+$D$62)^(H68))</f>
        <v>0.87144222769857238</v>
      </c>
      <c r="I70" s="1377">
        <f>1/((1+$D$62)^(I68))</f>
        <v>0.84197316685852419</v>
      </c>
      <c r="J70" s="1308"/>
      <c r="K70" s="1619" t="s">
        <v>880</v>
      </c>
      <c r="L70" s="1620"/>
      <c r="M70" s="1308"/>
    </row>
    <row r="71" spans="2:13" ht="15" thickBot="1">
      <c r="B71" s="1309"/>
      <c r="C71" s="1308"/>
      <c r="D71" s="1308"/>
      <c r="E71" s="1308"/>
      <c r="F71" s="1308"/>
      <c r="G71" s="1308"/>
      <c r="H71" s="1308"/>
      <c r="I71" s="1308"/>
      <c r="J71" s="1308"/>
      <c r="K71" s="1373"/>
      <c r="L71" s="1343"/>
      <c r="M71" s="1308"/>
    </row>
    <row r="72" spans="2:13">
      <c r="B72" s="1374" t="s">
        <v>881</v>
      </c>
      <c r="C72" s="1325"/>
      <c r="D72" s="1325"/>
      <c r="E72" s="1326"/>
      <c r="F72" s="1326"/>
      <c r="G72" s="1326"/>
      <c r="H72" s="1326"/>
      <c r="I72" s="1327"/>
      <c r="J72" s="1308"/>
      <c r="K72" s="1373"/>
      <c r="L72" s="1343"/>
      <c r="M72" s="1308"/>
    </row>
    <row r="73" spans="2:13">
      <c r="B73" s="1328"/>
      <c r="C73" s="1329"/>
      <c r="D73" s="1314" t="s">
        <v>117</v>
      </c>
      <c r="E73" s="1330" t="s">
        <v>873</v>
      </c>
      <c r="F73" s="1330" t="s">
        <v>874</v>
      </c>
      <c r="G73" s="1330" t="s">
        <v>875</v>
      </c>
      <c r="H73" s="1330" t="s">
        <v>876</v>
      </c>
      <c r="I73" s="1331" t="s">
        <v>877</v>
      </c>
      <c r="J73" s="1308"/>
      <c r="K73" s="1373"/>
      <c r="L73" s="1343"/>
      <c r="M73" s="1308"/>
    </row>
    <row r="74" spans="2:13">
      <c r="B74" s="1373" t="s">
        <v>882</v>
      </c>
      <c r="C74" s="1308" t="s">
        <v>883</v>
      </c>
      <c r="D74" s="1313" t="s">
        <v>884</v>
      </c>
      <c r="E74" s="1332">
        <f>D65</f>
        <v>1000</v>
      </c>
      <c r="F74" s="1332">
        <f>E76</f>
        <v>800</v>
      </c>
      <c r="G74" s="1332">
        <f>F76</f>
        <v>600</v>
      </c>
      <c r="H74" s="1332">
        <f>G76</f>
        <v>400</v>
      </c>
      <c r="I74" s="1333">
        <f>H76</f>
        <v>200</v>
      </c>
      <c r="J74" s="1308"/>
      <c r="K74" s="1621" t="s">
        <v>885</v>
      </c>
      <c r="L74" s="1622"/>
      <c r="M74" s="1308"/>
    </row>
    <row r="75" spans="2:13">
      <c r="B75" s="1373" t="s">
        <v>886</v>
      </c>
      <c r="C75" s="1308" t="s">
        <v>887</v>
      </c>
      <c r="D75" s="1313" t="s">
        <v>884</v>
      </c>
      <c r="E75" s="1332">
        <f>$E$74*$D$66</f>
        <v>200</v>
      </c>
      <c r="F75" s="1332">
        <f>$E$74*$D$66</f>
        <v>200</v>
      </c>
      <c r="G75" s="1332">
        <f>$E$74*$D$66</f>
        <v>200</v>
      </c>
      <c r="H75" s="1332">
        <f>$E$74*$D$66</f>
        <v>200</v>
      </c>
      <c r="I75" s="1333">
        <f>$E$74*$D$66</f>
        <v>200</v>
      </c>
      <c r="J75" s="1308"/>
      <c r="K75" s="1623" t="s">
        <v>888</v>
      </c>
      <c r="L75" s="1624"/>
      <c r="M75" s="1308"/>
    </row>
    <row r="76" spans="2:13">
      <c r="B76" s="1373" t="s">
        <v>889</v>
      </c>
      <c r="C76" s="1308" t="s">
        <v>890</v>
      </c>
      <c r="D76" s="1313" t="s">
        <v>884</v>
      </c>
      <c r="E76" s="1332">
        <f>E74-E75</f>
        <v>800</v>
      </c>
      <c r="F76" s="1332">
        <f>F74-F75</f>
        <v>600</v>
      </c>
      <c r="G76" s="1332">
        <f>G74-G75</f>
        <v>400</v>
      </c>
      <c r="H76" s="1332">
        <f>H74-H75</f>
        <v>200</v>
      </c>
      <c r="I76" s="1333">
        <f>I74-I75</f>
        <v>0</v>
      </c>
      <c r="J76" s="1308"/>
      <c r="K76" s="1625" t="s">
        <v>891</v>
      </c>
      <c r="L76" s="1626"/>
      <c r="M76" s="1308"/>
    </row>
    <row r="77" spans="2:13">
      <c r="B77" s="1373" t="s">
        <v>892</v>
      </c>
      <c r="C77" s="1308" t="s">
        <v>893</v>
      </c>
      <c r="D77" s="1313" t="s">
        <v>884</v>
      </c>
      <c r="E77" s="1332">
        <f>AVERAGE(E74,E76)</f>
        <v>900</v>
      </c>
      <c r="F77" s="1332">
        <f>AVERAGE(F74,F76)</f>
        <v>700</v>
      </c>
      <c r="G77" s="1332">
        <f>AVERAGE(G74,G76)</f>
        <v>500</v>
      </c>
      <c r="H77" s="1332">
        <f>AVERAGE(H74,H76)</f>
        <v>300</v>
      </c>
      <c r="I77" s="1333">
        <f>AVERAGE(I74,I76)</f>
        <v>100</v>
      </c>
      <c r="J77" s="1308"/>
      <c r="K77" s="1625" t="s">
        <v>894</v>
      </c>
      <c r="L77" s="1626"/>
      <c r="M77" s="1308"/>
    </row>
    <row r="78" spans="2:13">
      <c r="B78" s="1373" t="s">
        <v>895</v>
      </c>
      <c r="C78" s="1308" t="s">
        <v>813</v>
      </c>
      <c r="D78" s="1313" t="s">
        <v>884</v>
      </c>
      <c r="E78" s="1332">
        <f>(E77*($D$63))+E75</f>
        <v>226.28</v>
      </c>
      <c r="F78" s="1332">
        <f>(F77*($D$63))+F75</f>
        <v>220.44</v>
      </c>
      <c r="G78" s="1332">
        <f>(G77*($D$63))+G75</f>
        <v>214.6</v>
      </c>
      <c r="H78" s="1332">
        <f>(H77*($D$63))+H75</f>
        <v>208.76</v>
      </c>
      <c r="I78" s="1333">
        <f>(I77*($D$63))+I75</f>
        <v>202.92</v>
      </c>
      <c r="J78" s="1308"/>
      <c r="K78" s="1615" t="s">
        <v>896</v>
      </c>
      <c r="L78" s="1616"/>
      <c r="M78" s="1308"/>
    </row>
    <row r="79" spans="2:13">
      <c r="B79" s="1373" t="s">
        <v>897</v>
      </c>
      <c r="C79" s="1308" t="s">
        <v>898</v>
      </c>
      <c r="D79" s="1313" t="s">
        <v>884</v>
      </c>
      <c r="E79" s="1332">
        <f>E78*E70</f>
        <v>218.62801932367151</v>
      </c>
      <c r="F79" s="1332">
        <f>F78*F70</f>
        <v>205.78309878876988</v>
      </c>
      <c r="G79" s="1332">
        <f>G78*G70</f>
        <v>193.55690463635759</v>
      </c>
      <c r="H79" s="1332">
        <f>H78*H70</f>
        <v>181.92227945435397</v>
      </c>
      <c r="I79" s="1333">
        <f>I78*I70</f>
        <v>170.85319501893173</v>
      </c>
      <c r="J79" s="1308"/>
      <c r="K79" s="1615" t="s">
        <v>899</v>
      </c>
      <c r="L79" s="1616"/>
      <c r="M79" s="1308"/>
    </row>
    <row r="80" spans="2:13">
      <c r="B80" s="1373"/>
      <c r="C80" s="1308"/>
      <c r="D80" s="1313"/>
      <c r="E80" s="1332"/>
      <c r="F80" s="1332"/>
      <c r="G80" s="1332"/>
      <c r="H80" s="1332"/>
      <c r="I80" s="1333"/>
      <c r="J80" s="1308"/>
      <c r="K80" s="1373"/>
      <c r="L80" s="1343"/>
      <c r="M80" s="1308"/>
    </row>
    <row r="81" spans="2:13">
      <c r="B81" s="1373" t="s">
        <v>900</v>
      </c>
      <c r="C81" s="1312" t="s">
        <v>901</v>
      </c>
      <c r="D81" s="1311" t="s">
        <v>884</v>
      </c>
      <c r="E81" s="1310">
        <f>SUM(E79:I79)</f>
        <v>970.74349722208467</v>
      </c>
      <c r="F81" s="1332"/>
      <c r="G81" s="1332"/>
      <c r="H81" s="1332"/>
      <c r="I81" s="1333"/>
      <c r="J81" s="1308"/>
      <c r="K81" s="1615" t="s">
        <v>902</v>
      </c>
      <c r="L81" s="1616"/>
      <c r="M81" s="1308"/>
    </row>
    <row r="82" spans="2:13" ht="15" thickBot="1">
      <c r="B82" s="1334"/>
      <c r="C82" s="1335"/>
      <c r="D82" s="1336"/>
      <c r="E82" s="1335"/>
      <c r="F82" s="1335"/>
      <c r="G82" s="1335"/>
      <c r="H82" s="1335"/>
      <c r="I82" s="1337"/>
      <c r="J82" s="1308"/>
      <c r="K82" s="1342"/>
      <c r="L82" s="1337"/>
      <c r="M82" s="1308"/>
    </row>
    <row r="83" spans="2:13">
      <c r="B83" s="1309"/>
      <c r="C83" s="1308"/>
      <c r="D83" s="1308"/>
      <c r="E83" s="1308"/>
      <c r="F83" s="1308"/>
      <c r="G83" s="1308"/>
      <c r="H83" s="1308"/>
      <c r="I83" s="1308"/>
      <c r="J83" s="1308"/>
      <c r="K83" s="1309"/>
      <c r="L83" s="1308"/>
      <c r="M83" s="1308"/>
    </row>
    <row r="84" spans="2:13" ht="15" thickBot="1">
      <c r="B84" s="1309"/>
      <c r="C84" s="1308"/>
      <c r="D84" s="1308"/>
      <c r="E84" s="1308"/>
      <c r="F84" s="1308"/>
      <c r="G84" s="1308"/>
      <c r="H84" s="1308"/>
      <c r="I84" s="1308"/>
      <c r="J84" s="1308"/>
      <c r="K84" s="1309"/>
      <c r="L84" s="1308"/>
      <c r="M84" s="1308"/>
    </row>
    <row r="85" spans="2:13" ht="14.1" customHeight="1">
      <c r="B85" s="1600" t="s">
        <v>903</v>
      </c>
      <c r="C85" s="1601"/>
      <c r="D85" s="1601"/>
      <c r="E85" s="1601"/>
      <c r="F85" s="1601"/>
      <c r="G85" s="1601"/>
      <c r="H85" s="1601"/>
      <c r="I85" s="1602"/>
      <c r="J85" s="1308"/>
      <c r="K85" s="1309"/>
      <c r="L85" s="1308"/>
      <c r="M85" s="1308"/>
    </row>
    <row r="86" spans="2:13">
      <c r="B86" s="1603"/>
      <c r="C86" s="1604"/>
      <c r="D86" s="1604"/>
      <c r="E86" s="1604"/>
      <c r="F86" s="1604"/>
      <c r="G86" s="1604"/>
      <c r="H86" s="1604"/>
      <c r="I86" s="1605"/>
      <c r="K86" s="1308"/>
      <c r="L86" s="1309"/>
      <c r="M86" s="1308"/>
    </row>
    <row r="87" spans="2:13">
      <c r="B87" s="1603"/>
      <c r="C87" s="1604"/>
      <c r="D87" s="1604"/>
      <c r="E87" s="1604"/>
      <c r="F87" s="1604"/>
      <c r="G87" s="1604"/>
      <c r="H87" s="1604"/>
      <c r="I87" s="1605"/>
    </row>
    <row r="88" spans="2:13">
      <c r="B88" s="1603"/>
      <c r="C88" s="1604"/>
      <c r="D88" s="1604"/>
      <c r="E88" s="1604"/>
      <c r="F88" s="1604"/>
      <c r="G88" s="1604"/>
      <c r="H88" s="1604"/>
      <c r="I88" s="1605"/>
    </row>
    <row r="89" spans="2:13">
      <c r="B89" s="1603"/>
      <c r="C89" s="1604"/>
      <c r="D89" s="1604"/>
      <c r="E89" s="1604"/>
      <c r="F89" s="1604"/>
      <c r="G89" s="1604"/>
      <c r="H89" s="1604"/>
      <c r="I89" s="1605"/>
    </row>
    <row r="90" spans="2:13">
      <c r="B90" s="1603"/>
      <c r="C90" s="1604"/>
      <c r="D90" s="1604"/>
      <c r="E90" s="1604"/>
      <c r="F90" s="1604"/>
      <c r="G90" s="1604"/>
      <c r="H90" s="1604"/>
      <c r="I90" s="1605"/>
    </row>
    <row r="91" spans="2:13">
      <c r="B91" s="1603"/>
      <c r="C91" s="1604"/>
      <c r="D91" s="1604"/>
      <c r="E91" s="1604"/>
      <c r="F91" s="1604"/>
      <c r="G91" s="1604"/>
      <c r="H91" s="1604"/>
      <c r="I91" s="1605"/>
    </row>
    <row r="92" spans="2:13">
      <c r="B92" s="1603"/>
      <c r="C92" s="1604"/>
      <c r="D92" s="1604"/>
      <c r="E92" s="1604"/>
      <c r="F92" s="1604"/>
      <c r="G92" s="1604"/>
      <c r="H92" s="1604"/>
      <c r="I92" s="1605"/>
    </row>
    <row r="93" spans="2:13">
      <c r="B93" s="1603"/>
      <c r="C93" s="1604"/>
      <c r="D93" s="1604"/>
      <c r="E93" s="1604"/>
      <c r="F93" s="1604"/>
      <c r="G93" s="1604"/>
      <c r="H93" s="1604"/>
      <c r="I93" s="1605"/>
    </row>
    <row r="94" spans="2:13">
      <c r="B94" s="1603"/>
      <c r="C94" s="1604"/>
      <c r="D94" s="1604"/>
      <c r="E94" s="1604"/>
      <c r="F94" s="1604"/>
      <c r="G94" s="1604"/>
      <c r="H94" s="1604"/>
      <c r="I94" s="1605"/>
    </row>
    <row r="95" spans="2:13">
      <c r="B95" s="1603"/>
      <c r="C95" s="1604"/>
      <c r="D95" s="1604"/>
      <c r="E95" s="1604"/>
      <c r="F95" s="1604"/>
      <c r="G95" s="1604"/>
      <c r="H95" s="1604"/>
      <c r="I95" s="1605"/>
    </row>
    <row r="96" spans="2:13">
      <c r="B96" s="1603"/>
      <c r="C96" s="1604"/>
      <c r="D96" s="1604"/>
      <c r="E96" s="1604"/>
      <c r="F96" s="1604"/>
      <c r="G96" s="1604"/>
      <c r="H96" s="1604"/>
      <c r="I96" s="1605"/>
    </row>
    <row r="97" spans="2:9">
      <c r="B97" s="1603"/>
      <c r="C97" s="1604"/>
      <c r="D97" s="1604"/>
      <c r="E97" s="1604"/>
      <c r="F97" s="1604"/>
      <c r="G97" s="1604"/>
      <c r="H97" s="1604"/>
      <c r="I97" s="1605"/>
    </row>
    <row r="98" spans="2:9">
      <c r="B98" s="1603"/>
      <c r="C98" s="1604"/>
      <c r="D98" s="1604"/>
      <c r="E98" s="1604"/>
      <c r="F98" s="1604"/>
      <c r="G98" s="1604"/>
      <c r="H98" s="1604"/>
      <c r="I98" s="1605"/>
    </row>
    <row r="99" spans="2:9">
      <c r="B99" s="1603"/>
      <c r="C99" s="1604"/>
      <c r="D99" s="1604"/>
      <c r="E99" s="1604"/>
      <c r="F99" s="1604"/>
      <c r="G99" s="1604"/>
      <c r="H99" s="1604"/>
      <c r="I99" s="1605"/>
    </row>
    <row r="100" spans="2:9">
      <c r="B100" s="1603"/>
      <c r="C100" s="1604"/>
      <c r="D100" s="1604"/>
      <c r="E100" s="1604"/>
      <c r="F100" s="1604"/>
      <c r="G100" s="1604"/>
      <c r="H100" s="1604"/>
      <c r="I100" s="1605"/>
    </row>
    <row r="101" spans="2:9">
      <c r="B101" s="1603"/>
      <c r="C101" s="1604"/>
      <c r="D101" s="1604"/>
      <c r="E101" s="1604"/>
      <c r="F101" s="1604"/>
      <c r="G101" s="1604"/>
      <c r="H101" s="1604"/>
      <c r="I101" s="1605"/>
    </row>
    <row r="102" spans="2:9">
      <c r="B102" s="1603"/>
      <c r="C102" s="1604"/>
      <c r="D102" s="1604"/>
      <c r="E102" s="1604"/>
      <c r="F102" s="1604"/>
      <c r="G102" s="1604"/>
      <c r="H102" s="1604"/>
      <c r="I102" s="1605"/>
    </row>
    <row r="103" spans="2:9">
      <c r="B103" s="1603"/>
      <c r="C103" s="1604"/>
      <c r="D103" s="1604"/>
      <c r="E103" s="1604"/>
      <c r="F103" s="1604"/>
      <c r="G103" s="1604"/>
      <c r="H103" s="1604"/>
      <c r="I103" s="1605"/>
    </row>
    <row r="104" spans="2:9">
      <c r="B104" s="1603"/>
      <c r="C104" s="1604"/>
      <c r="D104" s="1604"/>
      <c r="E104" s="1604"/>
      <c r="F104" s="1604"/>
      <c r="G104" s="1604"/>
      <c r="H104" s="1604"/>
      <c r="I104" s="1605"/>
    </row>
    <row r="105" spans="2:9">
      <c r="B105" s="1603"/>
      <c r="C105" s="1604"/>
      <c r="D105" s="1604"/>
      <c r="E105" s="1604"/>
      <c r="F105" s="1604"/>
      <c r="G105" s="1604"/>
      <c r="H105" s="1604"/>
      <c r="I105" s="1605"/>
    </row>
    <row r="106" spans="2:9">
      <c r="B106" s="1603"/>
      <c r="C106" s="1604"/>
      <c r="D106" s="1604"/>
      <c r="E106" s="1604"/>
      <c r="F106" s="1604"/>
      <c r="G106" s="1604"/>
      <c r="H106" s="1604"/>
      <c r="I106" s="1605"/>
    </row>
    <row r="107" spans="2:9">
      <c r="B107" s="1603"/>
      <c r="C107" s="1604"/>
      <c r="D107" s="1604"/>
      <c r="E107" s="1604"/>
      <c r="F107" s="1604"/>
      <c r="G107" s="1604"/>
      <c r="H107" s="1604"/>
      <c r="I107" s="1605"/>
    </row>
    <row r="108" spans="2:9">
      <c r="B108" s="1603"/>
      <c r="C108" s="1604"/>
      <c r="D108" s="1604"/>
      <c r="E108" s="1604"/>
      <c r="F108" s="1604"/>
      <c r="G108" s="1604"/>
      <c r="H108" s="1604"/>
      <c r="I108" s="1605"/>
    </row>
    <row r="109" spans="2:9" ht="15" thickBot="1">
      <c r="B109" s="1606"/>
      <c r="C109" s="1607"/>
      <c r="D109" s="1607"/>
      <c r="E109" s="1607"/>
      <c r="F109" s="1607"/>
      <c r="G109" s="1607"/>
      <c r="H109" s="1607"/>
      <c r="I109" s="1608"/>
    </row>
  </sheetData>
  <mergeCells count="16">
    <mergeCell ref="B5:C5"/>
    <mergeCell ref="B19:B55"/>
    <mergeCell ref="B17:C17"/>
    <mergeCell ref="K77:L77"/>
    <mergeCell ref="K78:L78"/>
    <mergeCell ref="B60:C60"/>
    <mergeCell ref="B85:I109"/>
    <mergeCell ref="I15:M15"/>
    <mergeCell ref="B7:B15"/>
    <mergeCell ref="K79:L79"/>
    <mergeCell ref="K81:L81"/>
    <mergeCell ref="K69:L69"/>
    <mergeCell ref="K70:L70"/>
    <mergeCell ref="K74:L74"/>
    <mergeCell ref="K75:L75"/>
    <mergeCell ref="K76:L76"/>
  </mergeCells>
  <dataValidations count="4">
    <dataValidation type="list" allowBlank="1" showInputMessage="1" showErrorMessage="1" sqref="F53:F55 E19:E55 E12:E13 E16:E17" xr:uid="{00000000-0002-0000-0600-000000000000}">
      <formula1>Variables</formula1>
    </dataValidation>
    <dataValidation type="list" allowBlank="1" showInputMessage="1" showErrorMessage="1" sqref="H19:H53 H12:H13 H16:H17" xr:uid="{00000000-0002-0000-0600-000001000000}">
      <formula1>"Fixed,Variable"</formula1>
    </dataValidation>
    <dataValidation type="list" allowBlank="1" showInputMessage="1" showErrorMessage="1" sqref="F21:G35" xr:uid="{00000000-0002-0000-0600-000002000000}">
      <formula1>INDIRECT(IFERROR(RIGHT($C21,LEN($C21)-FIND(" ",$C21)),$C21)&amp;"Subs")</formula1>
    </dataValidation>
    <dataValidation type="list" allowBlank="1" showInputMessage="1" showErrorMessage="1" sqref="F19:G20" xr:uid="{00000000-0002-0000-0600-000003000000}">
      <formula1>INDIRECT(IFERROR(RIGHT(#REF!,LEN(#REF!)-FIND(" ",#REF!)),#REF!)&amp;"Subs")</formula1>
    </dataValidation>
  </dataValidations>
  <hyperlinks>
    <hyperlink ref="G3" location="'TITLE PAGE'!A1" display="Back to title page"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AK33"/>
  <sheetViews>
    <sheetView zoomScale="80" zoomScaleNormal="80" workbookViewId="0">
      <selection activeCell="E9" sqref="E9"/>
    </sheetView>
  </sheetViews>
  <sheetFormatPr defaultColWidth="8.77734375" defaultRowHeight="14.25"/>
  <cols>
    <col min="1" max="1" width="3.5546875" style="8" customWidth="1"/>
    <col min="2" max="2" width="16.77734375" style="8" bestFit="1" customWidth="1"/>
    <col min="3" max="3" width="27" style="8" customWidth="1"/>
    <col min="4" max="4" width="16.5546875" style="8" customWidth="1"/>
    <col min="5" max="5" width="8.77734375" style="8"/>
    <col min="6" max="6" width="17.5546875" style="8" customWidth="1"/>
    <col min="7" max="7" width="11" style="8" customWidth="1"/>
    <col min="8" max="8" width="11.77734375" style="8" customWidth="1"/>
    <col min="9" max="9" width="8.77734375" style="8"/>
    <col min="10" max="10" width="8.21875" style="8" customWidth="1"/>
    <col min="11" max="11" width="7.5546875" style="8" customWidth="1"/>
    <col min="12" max="12" width="7.21875" style="8" customWidth="1"/>
    <col min="13" max="13" width="7.44140625" style="8" customWidth="1"/>
    <col min="14" max="15" width="8.77734375" style="8" customWidth="1"/>
    <col min="16" max="16384" width="8.77734375" style="8"/>
  </cols>
  <sheetData>
    <row r="1" spans="2:37" ht="15" thickBot="1"/>
    <row r="2" spans="2:37" ht="15" customHeight="1" thickBot="1">
      <c r="B2" s="1420" t="s">
        <v>355</v>
      </c>
    </row>
    <row r="3" spans="2:37" ht="15" customHeight="1"/>
    <row r="7" spans="2:37" ht="15" thickBot="1"/>
    <row r="8" spans="2:37" ht="15" thickBot="1">
      <c r="B8" s="452" t="s">
        <v>57</v>
      </c>
      <c r="C8" s="453" t="str">
        <f>'TITLE PAGE'!$D$18</f>
        <v>South Staffordshire Water</v>
      </c>
      <c r="D8" s="458" t="s">
        <v>2</v>
      </c>
    </row>
    <row r="9" spans="2:37" ht="15" thickBot="1">
      <c r="B9" s="88" t="s">
        <v>354</v>
      </c>
      <c r="C9" s="66" t="s">
        <v>355</v>
      </c>
      <c r="D9" s="89">
        <v>5</v>
      </c>
      <c r="F9" s="69"/>
      <c r="G9" s="69"/>
    </row>
    <row r="10" spans="2:37" ht="15" thickBot="1">
      <c r="B10" s="90"/>
      <c r="C10" s="90"/>
      <c r="D10" s="1"/>
      <c r="E10" s="1"/>
      <c r="F10" s="1"/>
      <c r="G10" s="69"/>
      <c r="H10" s="69"/>
    </row>
    <row r="11" spans="2:37" ht="30.75" thickBot="1">
      <c r="B11" s="212" t="s">
        <v>904</v>
      </c>
      <c r="C11" s="1419" t="s">
        <v>115</v>
      </c>
      <c r="D11" s="83"/>
      <c r="E11" s="83"/>
      <c r="F11" s="83"/>
      <c r="G11" s="69"/>
      <c r="H11" s="69"/>
      <c r="I11" s="69"/>
      <c r="J11" s="1633" t="s">
        <v>905</v>
      </c>
      <c r="K11" s="1634"/>
      <c r="L11" s="1634"/>
      <c r="M11" s="1634"/>
      <c r="N11" s="1634"/>
      <c r="O11" s="1634"/>
      <c r="P11" s="1634"/>
      <c r="Q11" s="1633" t="s">
        <v>906</v>
      </c>
      <c r="R11" s="1634"/>
      <c r="S11" s="1634"/>
      <c r="T11" s="1634"/>
      <c r="U11" s="1634"/>
      <c r="V11" s="1634"/>
      <c r="W11" s="1634"/>
      <c r="X11" s="1633" t="s">
        <v>907</v>
      </c>
      <c r="Y11" s="1634"/>
      <c r="Z11" s="1634"/>
      <c r="AA11" s="1634"/>
      <c r="AB11" s="1634"/>
      <c r="AC11" s="1634"/>
      <c r="AD11" s="1634"/>
      <c r="AE11" s="1633" t="s">
        <v>908</v>
      </c>
      <c r="AF11" s="1634"/>
      <c r="AG11" s="1634"/>
      <c r="AH11" s="1634"/>
      <c r="AI11" s="1634"/>
      <c r="AJ11" s="1634"/>
      <c r="AK11" s="1635"/>
    </row>
    <row r="12" spans="2:37" ht="60.75" thickBot="1">
      <c r="B12" s="92" t="s">
        <v>909</v>
      </c>
      <c r="C12" s="93" t="s">
        <v>910</v>
      </c>
      <c r="D12" s="93" t="s">
        <v>911</v>
      </c>
      <c r="E12" s="93" t="s">
        <v>912</v>
      </c>
      <c r="F12" s="93" t="s">
        <v>913</v>
      </c>
      <c r="G12" s="93" t="s">
        <v>914</v>
      </c>
      <c r="H12" s="93" t="s">
        <v>117</v>
      </c>
      <c r="I12" s="107" t="s">
        <v>118</v>
      </c>
      <c r="J12" s="222" t="s">
        <v>915</v>
      </c>
      <c r="K12" s="216" t="s">
        <v>124</v>
      </c>
      <c r="L12" s="267" t="s">
        <v>129</v>
      </c>
      <c r="M12" s="216" t="s">
        <v>160</v>
      </c>
      <c r="N12" s="216" t="s">
        <v>164</v>
      </c>
      <c r="O12" s="220" t="s">
        <v>168</v>
      </c>
      <c r="P12" s="445" t="s">
        <v>172</v>
      </c>
      <c r="Q12" s="96" t="s">
        <v>916</v>
      </c>
      <c r="R12" s="94" t="s">
        <v>124</v>
      </c>
      <c r="S12" s="94" t="s">
        <v>129</v>
      </c>
      <c r="T12" s="94" t="s">
        <v>160</v>
      </c>
      <c r="U12" s="94" t="s">
        <v>164</v>
      </c>
      <c r="V12" s="95" t="s">
        <v>168</v>
      </c>
      <c r="W12" s="420" t="s">
        <v>172</v>
      </c>
      <c r="X12" s="96" t="s">
        <v>916</v>
      </c>
      <c r="Y12" s="94" t="s">
        <v>124</v>
      </c>
      <c r="Z12" s="94" t="s">
        <v>129</v>
      </c>
      <c r="AA12" s="94" t="s">
        <v>160</v>
      </c>
      <c r="AB12" s="94" t="s">
        <v>164</v>
      </c>
      <c r="AC12" s="95" t="s">
        <v>168</v>
      </c>
      <c r="AD12" s="420" t="s">
        <v>172</v>
      </c>
      <c r="AE12" s="96" t="s">
        <v>917</v>
      </c>
      <c r="AF12" s="94" t="s">
        <v>124</v>
      </c>
      <c r="AG12" s="94" t="s">
        <v>129</v>
      </c>
      <c r="AH12" s="94" t="s">
        <v>160</v>
      </c>
      <c r="AI12" s="94" t="s">
        <v>164</v>
      </c>
      <c r="AJ12" s="95" t="s">
        <v>168</v>
      </c>
      <c r="AK12" s="421" t="s">
        <v>172</v>
      </c>
    </row>
    <row r="13" spans="2:37" ht="42.75">
      <c r="B13" s="97" t="s">
        <v>918</v>
      </c>
      <c r="C13" s="98" t="s">
        <v>919</v>
      </c>
      <c r="D13" s="98" t="s">
        <v>1784</v>
      </c>
      <c r="E13" s="99" t="s">
        <v>920</v>
      </c>
      <c r="F13" s="98" t="s">
        <v>1785</v>
      </c>
      <c r="G13" s="98" t="s">
        <v>1696</v>
      </c>
      <c r="H13" s="99" t="s">
        <v>146</v>
      </c>
      <c r="I13" s="294">
        <v>2</v>
      </c>
      <c r="J13" s="443">
        <v>9</v>
      </c>
      <c r="K13" s="444">
        <v>9</v>
      </c>
      <c r="L13" s="350">
        <v>9</v>
      </c>
      <c r="M13" s="444">
        <v>9</v>
      </c>
      <c r="N13" s="444">
        <v>9</v>
      </c>
      <c r="O13" s="444">
        <v>9</v>
      </c>
      <c r="P13" s="351">
        <v>9</v>
      </c>
      <c r="Q13" s="433">
        <v>9</v>
      </c>
      <c r="R13" s="350">
        <v>9</v>
      </c>
      <c r="S13" s="350">
        <v>9</v>
      </c>
      <c r="T13" s="350">
        <v>9</v>
      </c>
      <c r="U13" s="350">
        <v>9</v>
      </c>
      <c r="V13" s="351">
        <v>9</v>
      </c>
      <c r="W13" s="351">
        <v>9</v>
      </c>
      <c r="X13" s="433">
        <v>9</v>
      </c>
      <c r="Y13" s="350">
        <v>9</v>
      </c>
      <c r="Z13" s="350">
        <v>9</v>
      </c>
      <c r="AA13" s="350">
        <v>9</v>
      </c>
      <c r="AB13" s="350">
        <v>9</v>
      </c>
      <c r="AC13" s="351">
        <v>9</v>
      </c>
      <c r="AD13" s="351">
        <v>9</v>
      </c>
      <c r="AE13" s="349">
        <v>9</v>
      </c>
      <c r="AF13" s="350">
        <v>9</v>
      </c>
      <c r="AG13" s="350">
        <v>9</v>
      </c>
      <c r="AH13" s="350">
        <v>9</v>
      </c>
      <c r="AI13" s="350">
        <v>9</v>
      </c>
      <c r="AJ13" s="351">
        <v>9</v>
      </c>
      <c r="AK13" s="238">
        <v>9</v>
      </c>
    </row>
    <row r="14" spans="2:37" ht="28.5">
      <c r="B14" s="100" t="s">
        <v>921</v>
      </c>
      <c r="C14" s="98" t="s">
        <v>922</v>
      </c>
      <c r="D14" s="98" t="s">
        <v>1791</v>
      </c>
      <c r="E14" s="99" t="s">
        <v>923</v>
      </c>
      <c r="F14" s="98" t="s">
        <v>761</v>
      </c>
      <c r="G14" s="98" t="s">
        <v>1695</v>
      </c>
      <c r="H14" s="99" t="s">
        <v>146</v>
      </c>
      <c r="I14" s="294">
        <v>2</v>
      </c>
      <c r="J14" s="434">
        <v>0</v>
      </c>
      <c r="K14" s="347">
        <v>0</v>
      </c>
      <c r="L14" s="347">
        <v>0</v>
      </c>
      <c r="M14" s="347">
        <v>0</v>
      </c>
      <c r="N14" s="347">
        <v>0</v>
      </c>
      <c r="O14" s="347">
        <v>0</v>
      </c>
      <c r="P14" s="348">
        <v>0</v>
      </c>
      <c r="Q14" s="434">
        <v>0</v>
      </c>
      <c r="R14" s="347">
        <v>0</v>
      </c>
      <c r="S14" s="347">
        <v>0</v>
      </c>
      <c r="T14" s="347">
        <v>0</v>
      </c>
      <c r="U14" s="347">
        <v>0</v>
      </c>
      <c r="V14" s="348">
        <v>0</v>
      </c>
      <c r="W14" s="348">
        <v>0</v>
      </c>
      <c r="X14" s="434">
        <v>0</v>
      </c>
      <c r="Y14" s="347">
        <v>0</v>
      </c>
      <c r="Z14" s="347">
        <v>0</v>
      </c>
      <c r="AA14" s="347">
        <v>0</v>
      </c>
      <c r="AB14" s="347">
        <v>0</v>
      </c>
      <c r="AC14" s="348">
        <v>0</v>
      </c>
      <c r="AD14" s="348">
        <v>0</v>
      </c>
      <c r="AE14" s="346">
        <v>0</v>
      </c>
      <c r="AF14" s="347">
        <v>0</v>
      </c>
      <c r="AG14" s="347">
        <v>0</v>
      </c>
      <c r="AH14" s="347">
        <v>0</v>
      </c>
      <c r="AI14" s="347">
        <v>0</v>
      </c>
      <c r="AJ14" s="348">
        <v>0</v>
      </c>
      <c r="AK14" s="239">
        <v>0</v>
      </c>
    </row>
    <row r="15" spans="2:37" ht="114">
      <c r="B15" s="101" t="s">
        <v>924</v>
      </c>
      <c r="C15" s="98" t="s">
        <v>925</v>
      </c>
      <c r="D15" s="98" t="s">
        <v>1783</v>
      </c>
      <c r="E15" s="99" t="s">
        <v>923</v>
      </c>
      <c r="F15" s="98" t="s">
        <v>1786</v>
      </c>
      <c r="G15" s="98" t="s">
        <v>1696</v>
      </c>
      <c r="H15" s="99" t="s">
        <v>146</v>
      </c>
      <c r="I15" s="294">
        <v>2</v>
      </c>
      <c r="J15" s="434">
        <v>0</v>
      </c>
      <c r="K15" s="347">
        <v>0</v>
      </c>
      <c r="L15" s="347">
        <v>0</v>
      </c>
      <c r="M15" s="347">
        <v>0</v>
      </c>
      <c r="N15" s="347">
        <v>0</v>
      </c>
      <c r="O15" s="347">
        <v>0</v>
      </c>
      <c r="P15" s="347">
        <v>0</v>
      </c>
      <c r="Q15" s="434">
        <v>0</v>
      </c>
      <c r="R15" s="347">
        <v>0</v>
      </c>
      <c r="S15" s="347">
        <v>0</v>
      </c>
      <c r="T15" s="347">
        <v>0</v>
      </c>
      <c r="U15" s="347">
        <v>0</v>
      </c>
      <c r="V15" s="347">
        <v>0</v>
      </c>
      <c r="W15" s="347">
        <v>0</v>
      </c>
      <c r="X15" s="434">
        <v>0</v>
      </c>
      <c r="Y15" s="347">
        <v>0</v>
      </c>
      <c r="Z15" s="347">
        <v>0</v>
      </c>
      <c r="AA15" s="347">
        <v>0</v>
      </c>
      <c r="AB15" s="347">
        <v>0</v>
      </c>
      <c r="AC15" s="347">
        <v>0</v>
      </c>
      <c r="AD15" s="347">
        <v>0</v>
      </c>
      <c r="AE15" s="346">
        <v>0</v>
      </c>
      <c r="AF15" s="347">
        <v>0</v>
      </c>
      <c r="AG15" s="347">
        <v>0</v>
      </c>
      <c r="AH15" s="347">
        <v>0</v>
      </c>
      <c r="AI15" s="347">
        <v>0</v>
      </c>
      <c r="AJ15" s="348">
        <v>0</v>
      </c>
      <c r="AK15" s="239">
        <v>0</v>
      </c>
    </row>
    <row r="16" spans="2:37" ht="57">
      <c r="B16" s="100" t="s">
        <v>926</v>
      </c>
      <c r="C16" s="98" t="s">
        <v>927</v>
      </c>
      <c r="D16" s="98" t="s">
        <v>1799</v>
      </c>
      <c r="E16" s="99" t="s">
        <v>920</v>
      </c>
      <c r="F16" s="98" t="s">
        <v>1785</v>
      </c>
      <c r="G16" s="98" t="s">
        <v>1696</v>
      </c>
      <c r="H16" s="99" t="s">
        <v>146</v>
      </c>
      <c r="I16" s="294">
        <v>2</v>
      </c>
      <c r="J16" s="434">
        <v>24</v>
      </c>
      <c r="K16" s="347">
        <v>24</v>
      </c>
      <c r="L16" s="347">
        <v>24</v>
      </c>
      <c r="M16" s="347">
        <v>24</v>
      </c>
      <c r="N16" s="347">
        <v>24</v>
      </c>
      <c r="O16" s="347">
        <v>24</v>
      </c>
      <c r="P16" s="347">
        <v>24</v>
      </c>
      <c r="Q16" s="434">
        <v>24</v>
      </c>
      <c r="R16" s="347">
        <v>24</v>
      </c>
      <c r="S16" s="347">
        <v>24</v>
      </c>
      <c r="T16" s="347">
        <v>24</v>
      </c>
      <c r="U16" s="347">
        <v>24</v>
      </c>
      <c r="V16" s="347">
        <v>24</v>
      </c>
      <c r="W16" s="347">
        <v>24</v>
      </c>
      <c r="X16" s="434">
        <v>24</v>
      </c>
      <c r="Y16" s="347">
        <v>24</v>
      </c>
      <c r="Z16" s="347">
        <v>24</v>
      </c>
      <c r="AA16" s="347">
        <v>24</v>
      </c>
      <c r="AB16" s="347">
        <v>24</v>
      </c>
      <c r="AC16" s="347">
        <v>24</v>
      </c>
      <c r="AD16" s="347">
        <v>24</v>
      </c>
      <c r="AE16" s="346">
        <v>24</v>
      </c>
      <c r="AF16" s="347">
        <v>24</v>
      </c>
      <c r="AG16" s="347">
        <v>24</v>
      </c>
      <c r="AH16" s="347">
        <v>24</v>
      </c>
      <c r="AI16" s="347">
        <v>24</v>
      </c>
      <c r="AJ16" s="347">
        <v>24</v>
      </c>
      <c r="AK16" s="347">
        <v>24</v>
      </c>
    </row>
    <row r="17" spans="2:37" ht="28.5">
      <c r="B17" s="100" t="s">
        <v>928</v>
      </c>
      <c r="C17" s="98" t="s">
        <v>929</v>
      </c>
      <c r="D17" s="98" t="s">
        <v>761</v>
      </c>
      <c r="E17" s="99" t="s">
        <v>923</v>
      </c>
      <c r="F17" s="98" t="s">
        <v>761</v>
      </c>
      <c r="G17" s="98" t="s">
        <v>1695</v>
      </c>
      <c r="H17" s="99" t="s">
        <v>146</v>
      </c>
      <c r="I17" s="294">
        <v>2</v>
      </c>
      <c r="J17" s="434">
        <v>0</v>
      </c>
      <c r="K17" s="347">
        <v>0</v>
      </c>
      <c r="L17" s="347">
        <v>0</v>
      </c>
      <c r="M17" s="347">
        <v>0</v>
      </c>
      <c r="N17" s="347">
        <v>0</v>
      </c>
      <c r="O17" s="347">
        <v>0</v>
      </c>
      <c r="P17" s="348">
        <v>0</v>
      </c>
      <c r="Q17" s="434">
        <v>0</v>
      </c>
      <c r="R17" s="347">
        <v>0</v>
      </c>
      <c r="S17" s="347">
        <v>0</v>
      </c>
      <c r="T17" s="347">
        <v>0</v>
      </c>
      <c r="U17" s="347">
        <v>0</v>
      </c>
      <c r="V17" s="347">
        <v>0</v>
      </c>
      <c r="W17" s="348">
        <v>0</v>
      </c>
      <c r="X17" s="434">
        <v>0</v>
      </c>
      <c r="Y17" s="347">
        <v>0</v>
      </c>
      <c r="Z17" s="347">
        <v>0</v>
      </c>
      <c r="AA17" s="347">
        <v>0</v>
      </c>
      <c r="AB17" s="347">
        <v>0</v>
      </c>
      <c r="AC17" s="347">
        <v>0</v>
      </c>
      <c r="AD17" s="348">
        <v>0</v>
      </c>
      <c r="AE17" s="346">
        <v>0</v>
      </c>
      <c r="AF17" s="347">
        <v>0</v>
      </c>
      <c r="AG17" s="347">
        <v>0</v>
      </c>
      <c r="AH17" s="347">
        <v>0</v>
      </c>
      <c r="AI17" s="347">
        <v>0</v>
      </c>
      <c r="AJ17" s="348">
        <v>0</v>
      </c>
      <c r="AK17" s="239">
        <v>0</v>
      </c>
    </row>
    <row r="18" spans="2:37" ht="28.5">
      <c r="B18" s="100" t="s">
        <v>930</v>
      </c>
      <c r="C18" s="98" t="s">
        <v>931</v>
      </c>
      <c r="D18" s="98" t="s">
        <v>1787</v>
      </c>
      <c r="E18" s="99" t="s">
        <v>923</v>
      </c>
      <c r="F18" s="98" t="s">
        <v>1786</v>
      </c>
      <c r="G18" s="98" t="s">
        <v>1695</v>
      </c>
      <c r="H18" s="99" t="s">
        <v>146</v>
      </c>
      <c r="I18" s="294">
        <v>2</v>
      </c>
      <c r="J18" s="434">
        <v>5</v>
      </c>
      <c r="K18" s="347">
        <v>5</v>
      </c>
      <c r="L18" s="347">
        <v>5</v>
      </c>
      <c r="M18" s="347">
        <v>5</v>
      </c>
      <c r="N18" s="347">
        <v>5</v>
      </c>
      <c r="O18" s="347">
        <v>5</v>
      </c>
      <c r="P18" s="348">
        <v>5</v>
      </c>
      <c r="Q18" s="434">
        <v>5</v>
      </c>
      <c r="R18" s="347">
        <v>5</v>
      </c>
      <c r="S18" s="347">
        <v>5</v>
      </c>
      <c r="T18" s="347">
        <v>5</v>
      </c>
      <c r="U18" s="347">
        <v>5</v>
      </c>
      <c r="V18" s="348">
        <v>5</v>
      </c>
      <c r="W18" s="348">
        <v>5</v>
      </c>
      <c r="X18" s="434">
        <v>5</v>
      </c>
      <c r="Y18" s="347">
        <v>5</v>
      </c>
      <c r="Z18" s="347">
        <v>5</v>
      </c>
      <c r="AA18" s="347">
        <v>5</v>
      </c>
      <c r="AB18" s="347">
        <v>5</v>
      </c>
      <c r="AC18" s="348">
        <v>5</v>
      </c>
      <c r="AD18" s="348">
        <v>5</v>
      </c>
      <c r="AE18" s="346">
        <v>5</v>
      </c>
      <c r="AF18" s="347">
        <v>5</v>
      </c>
      <c r="AG18" s="347">
        <v>5</v>
      </c>
      <c r="AH18" s="347">
        <v>5</v>
      </c>
      <c r="AI18" s="347">
        <v>5</v>
      </c>
      <c r="AJ18" s="348">
        <v>5</v>
      </c>
      <c r="AK18" s="239">
        <v>5</v>
      </c>
    </row>
    <row r="19" spans="2:37" ht="57">
      <c r="B19" s="100" t="s">
        <v>932</v>
      </c>
      <c r="C19" s="98" t="s">
        <v>933</v>
      </c>
      <c r="D19" s="98" t="s">
        <v>1788</v>
      </c>
      <c r="E19" s="99" t="s">
        <v>920</v>
      </c>
      <c r="F19" s="98" t="s">
        <v>1785</v>
      </c>
      <c r="G19" s="98" t="s">
        <v>1696</v>
      </c>
      <c r="H19" s="99" t="s">
        <v>146</v>
      </c>
      <c r="I19" s="294">
        <v>2</v>
      </c>
      <c r="J19" s="434">
        <v>15</v>
      </c>
      <c r="K19" s="347">
        <v>15</v>
      </c>
      <c r="L19" s="347">
        <v>15</v>
      </c>
      <c r="M19" s="347">
        <v>15</v>
      </c>
      <c r="N19" s="347">
        <v>15</v>
      </c>
      <c r="O19" s="347">
        <v>15</v>
      </c>
      <c r="P19" s="347">
        <v>15</v>
      </c>
      <c r="Q19" s="434">
        <v>15</v>
      </c>
      <c r="R19" s="347">
        <v>15</v>
      </c>
      <c r="S19" s="347">
        <v>15</v>
      </c>
      <c r="T19" s="347">
        <v>15</v>
      </c>
      <c r="U19" s="347">
        <v>15</v>
      </c>
      <c r="V19" s="347">
        <v>15</v>
      </c>
      <c r="W19" s="347">
        <v>15</v>
      </c>
      <c r="X19" s="434">
        <v>15</v>
      </c>
      <c r="Y19" s="347">
        <v>15</v>
      </c>
      <c r="Z19" s="347">
        <v>15</v>
      </c>
      <c r="AA19" s="347">
        <v>15</v>
      </c>
      <c r="AB19" s="347">
        <v>15</v>
      </c>
      <c r="AC19" s="347">
        <v>15</v>
      </c>
      <c r="AD19" s="347">
        <v>15</v>
      </c>
      <c r="AE19" s="346">
        <v>15</v>
      </c>
      <c r="AF19" s="347">
        <v>15</v>
      </c>
      <c r="AG19" s="347">
        <v>15</v>
      </c>
      <c r="AH19" s="347">
        <v>15</v>
      </c>
      <c r="AI19" s="347">
        <v>15</v>
      </c>
      <c r="AJ19" s="347">
        <v>15</v>
      </c>
      <c r="AK19" s="347">
        <v>15</v>
      </c>
    </row>
    <row r="20" spans="2:37" ht="42.75">
      <c r="B20" s="100" t="s">
        <v>934</v>
      </c>
      <c r="C20" s="98" t="s">
        <v>935</v>
      </c>
      <c r="D20" s="98" t="s">
        <v>1789</v>
      </c>
      <c r="E20" s="99" t="s">
        <v>923</v>
      </c>
      <c r="F20" s="98" t="s">
        <v>1786</v>
      </c>
      <c r="G20" s="98" t="s">
        <v>1696</v>
      </c>
      <c r="H20" s="99" t="s">
        <v>146</v>
      </c>
      <c r="I20" s="294">
        <v>2</v>
      </c>
      <c r="J20" s="435">
        <v>32</v>
      </c>
      <c r="K20" s="347">
        <v>32</v>
      </c>
      <c r="L20" s="347">
        <v>32</v>
      </c>
      <c r="M20" s="347">
        <v>32</v>
      </c>
      <c r="N20" s="347">
        <v>32</v>
      </c>
      <c r="O20" s="347">
        <v>32</v>
      </c>
      <c r="P20" s="347">
        <v>32</v>
      </c>
      <c r="Q20" s="435">
        <v>32</v>
      </c>
      <c r="R20" s="347">
        <v>32</v>
      </c>
      <c r="S20" s="347">
        <v>32</v>
      </c>
      <c r="T20" s="347">
        <v>32</v>
      </c>
      <c r="U20" s="347">
        <v>32</v>
      </c>
      <c r="V20" s="347">
        <v>32</v>
      </c>
      <c r="W20" s="347">
        <v>32</v>
      </c>
      <c r="X20" s="435">
        <v>32</v>
      </c>
      <c r="Y20" s="347">
        <v>32</v>
      </c>
      <c r="Z20" s="347">
        <v>32</v>
      </c>
      <c r="AA20" s="347">
        <v>32</v>
      </c>
      <c r="AB20" s="347">
        <v>32</v>
      </c>
      <c r="AC20" s="347">
        <v>32</v>
      </c>
      <c r="AD20" s="347">
        <v>32</v>
      </c>
      <c r="AE20" s="346">
        <v>32</v>
      </c>
      <c r="AF20" s="347">
        <v>32</v>
      </c>
      <c r="AG20" s="347">
        <v>32</v>
      </c>
      <c r="AH20" s="347">
        <v>32</v>
      </c>
      <c r="AI20" s="347">
        <v>32</v>
      </c>
      <c r="AJ20" s="347">
        <v>32</v>
      </c>
      <c r="AK20" s="347">
        <v>32</v>
      </c>
    </row>
    <row r="21" spans="2:37">
      <c r="B21" s="100" t="s">
        <v>936</v>
      </c>
      <c r="C21" s="98" t="s">
        <v>937</v>
      </c>
      <c r="D21" s="98" t="s">
        <v>1790</v>
      </c>
      <c r="E21" s="99"/>
      <c r="F21" s="98" t="s">
        <v>761</v>
      </c>
      <c r="G21" s="98" t="s">
        <v>1695</v>
      </c>
      <c r="H21" s="99"/>
      <c r="I21" s="294">
        <v>2</v>
      </c>
      <c r="J21" s="434"/>
      <c r="K21" s="347"/>
      <c r="L21" s="347"/>
      <c r="M21" s="347"/>
      <c r="N21" s="347"/>
      <c r="O21" s="347"/>
      <c r="P21" s="348"/>
      <c r="Q21" s="434"/>
      <c r="R21" s="347"/>
      <c r="S21" s="347"/>
      <c r="T21" s="347"/>
      <c r="U21" s="347"/>
      <c r="V21" s="348"/>
      <c r="W21" s="348"/>
      <c r="X21" s="434"/>
      <c r="Y21" s="347"/>
      <c r="Z21" s="347"/>
      <c r="AA21" s="347"/>
      <c r="AB21" s="347"/>
      <c r="AC21" s="348"/>
      <c r="AD21" s="348"/>
      <c r="AE21" s="346"/>
      <c r="AF21" s="347"/>
      <c r="AG21" s="347"/>
      <c r="AH21" s="347"/>
      <c r="AI21" s="347"/>
      <c r="AJ21" s="348"/>
      <c r="AK21" s="239"/>
    </row>
    <row r="22" spans="2:37" ht="72" thickBot="1">
      <c r="B22" s="102" t="s">
        <v>938</v>
      </c>
      <c r="C22" s="103" t="s">
        <v>939</v>
      </c>
      <c r="D22" s="104" t="s">
        <v>940</v>
      </c>
      <c r="E22" s="105"/>
      <c r="F22" s="106"/>
      <c r="G22" s="106"/>
      <c r="H22" s="106" t="s">
        <v>146</v>
      </c>
      <c r="I22" s="295">
        <v>2</v>
      </c>
      <c r="J22" s="352">
        <f>SUM($J13:$J21)</f>
        <v>85</v>
      </c>
      <c r="K22" s="353">
        <f>SUM($K13:$K21)</f>
        <v>85</v>
      </c>
      <c r="L22" s="353">
        <f>SUM($L13:$L21)</f>
        <v>85</v>
      </c>
      <c r="M22" s="353">
        <f>SUM($M13:$M21)</f>
        <v>85</v>
      </c>
      <c r="N22" s="353">
        <f>SUM($N13:$N21)</f>
        <v>85</v>
      </c>
      <c r="O22" s="353">
        <f>SUM($O13:$O21)</f>
        <v>85</v>
      </c>
      <c r="P22" s="354">
        <f>SUM($P13:$P21)</f>
        <v>85</v>
      </c>
      <c r="Q22" s="355">
        <f>SUM($Q13:$Q21)</f>
        <v>85</v>
      </c>
      <c r="R22" s="356">
        <f>SUM($R13:$R21)</f>
        <v>85</v>
      </c>
      <c r="S22" s="356">
        <f>SUM($S13:$S21)</f>
        <v>85</v>
      </c>
      <c r="T22" s="356">
        <f>SUM($T13:$T21)</f>
        <v>85</v>
      </c>
      <c r="U22" s="356">
        <f>SUM($U13:$U21)</f>
        <v>85</v>
      </c>
      <c r="V22" s="357">
        <f>SUM($V13:$V21)</f>
        <v>85</v>
      </c>
      <c r="W22" s="356">
        <f>SUM($W13:$W21)</f>
        <v>85</v>
      </c>
      <c r="X22" s="358">
        <f>SUM($X13:$X21)</f>
        <v>85</v>
      </c>
      <c r="Y22" s="356">
        <f>SUM($Y13:$Y21)</f>
        <v>85</v>
      </c>
      <c r="Z22" s="356">
        <f>SUM($Z13:$Z21)</f>
        <v>85</v>
      </c>
      <c r="AA22" s="356">
        <f>SUM($AA13:$AA21)</f>
        <v>85</v>
      </c>
      <c r="AB22" s="356">
        <f>SUM($AB13:$AB21)</f>
        <v>85</v>
      </c>
      <c r="AC22" s="357">
        <f>SUM($AC13:$AC21)</f>
        <v>85</v>
      </c>
      <c r="AD22" s="357">
        <f>SUM($AD13:$AD21)</f>
        <v>85</v>
      </c>
      <c r="AE22" s="358">
        <f>SUM($AE13:$AE21)</f>
        <v>85</v>
      </c>
      <c r="AF22" s="356">
        <f>SUM($AF13:$AF21)</f>
        <v>85</v>
      </c>
      <c r="AG22" s="356">
        <f>SUM($AG13:$AG21)</f>
        <v>85</v>
      </c>
      <c r="AH22" s="356">
        <f>SUM($AH13:$AH21)</f>
        <v>85</v>
      </c>
      <c r="AI22" s="356">
        <f>SUM($AI13:$AI21)</f>
        <v>85</v>
      </c>
      <c r="AJ22" s="357">
        <f>SUM($AJ13:$AJ21)</f>
        <v>85</v>
      </c>
      <c r="AK22" s="240">
        <f>SUM($AK13:$AK21)</f>
        <v>85</v>
      </c>
    </row>
    <row r="23" spans="2:37" ht="30.75" thickBot="1">
      <c r="B23" s="92" t="s">
        <v>909</v>
      </c>
      <c r="C23" s="93" t="s">
        <v>116</v>
      </c>
      <c r="D23" s="107" t="s">
        <v>64</v>
      </c>
      <c r="E23" s="107" t="s">
        <v>760</v>
      </c>
      <c r="F23" s="107" t="s">
        <v>760</v>
      </c>
      <c r="G23" s="217"/>
      <c r="H23" s="93" t="s">
        <v>117</v>
      </c>
      <c r="I23" s="107" t="s">
        <v>118</v>
      </c>
      <c r="J23" s="1195" t="s">
        <v>916</v>
      </c>
      <c r="K23" s="216" t="s">
        <v>124</v>
      </c>
      <c r="L23" s="216" t="s">
        <v>129</v>
      </c>
      <c r="M23" s="216" t="s">
        <v>160</v>
      </c>
      <c r="N23" s="216" t="s">
        <v>164</v>
      </c>
      <c r="O23" s="1196" t="s">
        <v>168</v>
      </c>
      <c r="P23" s="220" t="s">
        <v>172</v>
      </c>
      <c r="Q23" s="266" t="s">
        <v>916</v>
      </c>
      <c r="R23" s="93" t="s">
        <v>124</v>
      </c>
      <c r="S23" s="93" t="s">
        <v>129</v>
      </c>
      <c r="T23" s="93" t="s">
        <v>160</v>
      </c>
      <c r="U23" s="93" t="s">
        <v>164</v>
      </c>
      <c r="V23" s="220" t="s">
        <v>168</v>
      </c>
      <c r="W23" s="220" t="s">
        <v>172</v>
      </c>
      <c r="X23" s="222" t="s">
        <v>916</v>
      </c>
      <c r="Y23" s="93" t="s">
        <v>124</v>
      </c>
      <c r="Z23" s="93" t="s">
        <v>129</v>
      </c>
      <c r="AA23" s="93" t="s">
        <v>160</v>
      </c>
      <c r="AB23" s="93" t="s">
        <v>164</v>
      </c>
      <c r="AC23" s="439" t="s">
        <v>168</v>
      </c>
      <c r="AD23" s="220" t="s">
        <v>172</v>
      </c>
      <c r="AE23" s="222" t="s">
        <v>916</v>
      </c>
      <c r="AF23" s="216" t="s">
        <v>124</v>
      </c>
      <c r="AG23" s="216" t="s">
        <v>129</v>
      </c>
      <c r="AH23" s="216" t="s">
        <v>160</v>
      </c>
      <c r="AI23" s="216" t="s">
        <v>164</v>
      </c>
      <c r="AJ23" s="221" t="s">
        <v>168</v>
      </c>
      <c r="AK23" s="442" t="s">
        <v>172</v>
      </c>
    </row>
    <row r="24" spans="2:37">
      <c r="B24" s="108" t="s">
        <v>941</v>
      </c>
      <c r="C24" s="109" t="s">
        <v>942</v>
      </c>
      <c r="D24" s="1172" t="s">
        <v>943</v>
      </c>
      <c r="E24" s="110"/>
      <c r="F24" s="110"/>
      <c r="G24" s="440"/>
      <c r="H24" s="111" t="s">
        <v>146</v>
      </c>
      <c r="I24" s="296">
        <v>2</v>
      </c>
      <c r="J24" s="1180" t="s">
        <v>760</v>
      </c>
      <c r="K24" s="1181">
        <v>0</v>
      </c>
      <c r="L24" s="1182">
        <v>0</v>
      </c>
      <c r="M24" s="1182">
        <v>0</v>
      </c>
      <c r="N24" s="1182">
        <v>0</v>
      </c>
      <c r="O24" s="1182">
        <v>0</v>
      </c>
      <c r="P24" s="1183">
        <v>0</v>
      </c>
      <c r="Q24" s="1193" t="s">
        <v>760</v>
      </c>
      <c r="R24" s="234">
        <v>0</v>
      </c>
      <c r="S24" s="235">
        <v>0</v>
      </c>
      <c r="T24" s="235">
        <v>0</v>
      </c>
      <c r="U24" s="236">
        <v>0</v>
      </c>
      <c r="V24" s="437">
        <v>0</v>
      </c>
      <c r="W24" s="449">
        <v>0</v>
      </c>
      <c r="X24" s="446" t="s">
        <v>760</v>
      </c>
      <c r="Y24" s="234">
        <v>0</v>
      </c>
      <c r="Z24" s="235">
        <v>0</v>
      </c>
      <c r="AA24" s="235">
        <v>0</v>
      </c>
      <c r="AB24" s="236">
        <v>0</v>
      </c>
      <c r="AC24" s="265">
        <v>0</v>
      </c>
      <c r="AD24" s="438">
        <v>0</v>
      </c>
      <c r="AE24" s="441" t="s">
        <v>760</v>
      </c>
      <c r="AF24" s="437">
        <v>0</v>
      </c>
      <c r="AG24" s="437">
        <v>0</v>
      </c>
      <c r="AH24" s="437">
        <v>0</v>
      </c>
      <c r="AI24" s="437">
        <v>0</v>
      </c>
      <c r="AJ24" s="437">
        <v>0</v>
      </c>
      <c r="AK24" s="438">
        <v>0</v>
      </c>
    </row>
    <row r="25" spans="2:37">
      <c r="B25" s="112" t="s">
        <v>944</v>
      </c>
      <c r="C25" s="113" t="s">
        <v>945</v>
      </c>
      <c r="D25" s="114" t="s">
        <v>946</v>
      </c>
      <c r="E25" s="114"/>
      <c r="F25" s="114"/>
      <c r="G25" s="218"/>
      <c r="H25" s="111" t="s">
        <v>146</v>
      </c>
      <c r="I25" s="297">
        <v>2</v>
      </c>
      <c r="J25" s="1184"/>
      <c r="K25" s="223">
        <f>SSWSSW!$L$175+$K24</f>
        <v>310.41332985000003</v>
      </c>
      <c r="L25" s="224">
        <f>SSWSSW!$Q$175+$L24</f>
        <v>292.15517749209005</v>
      </c>
      <c r="M25" s="224">
        <f>SSWSSW!$V$175+$M24</f>
        <v>274.36668735265414</v>
      </c>
      <c r="N25" s="224">
        <f>SSWSSW!$AA$175+$N24</f>
        <v>263.43447909003544</v>
      </c>
      <c r="O25" s="224">
        <f>SSWSSW!$AF$175+$O24</f>
        <v>260.74290569710257</v>
      </c>
      <c r="P25" s="1185">
        <f>SSWSSW!$AK$175+$P24</f>
        <v>257.271267857</v>
      </c>
      <c r="Q25" s="450" t="s">
        <v>760</v>
      </c>
      <c r="R25" s="234">
        <v>0</v>
      </c>
      <c r="S25" s="235">
        <v>0</v>
      </c>
      <c r="T25" s="235">
        <v>0</v>
      </c>
      <c r="U25" s="236">
        <v>0</v>
      </c>
      <c r="V25" s="232">
        <v>0</v>
      </c>
      <c r="W25" s="233">
        <v>0</v>
      </c>
      <c r="X25" s="447" t="s">
        <v>760</v>
      </c>
      <c r="Y25" s="234">
        <v>0</v>
      </c>
      <c r="Z25" s="235">
        <v>0</v>
      </c>
      <c r="AA25" s="235">
        <v>0</v>
      </c>
      <c r="AB25" s="236">
        <v>0</v>
      </c>
      <c r="AC25" s="232">
        <v>0</v>
      </c>
      <c r="AD25" s="233">
        <v>0</v>
      </c>
      <c r="AE25" s="237" t="s">
        <v>760</v>
      </c>
      <c r="AF25" s="232">
        <v>0</v>
      </c>
      <c r="AG25" s="232">
        <v>0</v>
      </c>
      <c r="AH25" s="232">
        <v>0</v>
      </c>
      <c r="AI25" s="232">
        <v>0</v>
      </c>
      <c r="AJ25" s="232">
        <v>0</v>
      </c>
      <c r="AK25" s="241">
        <v>0</v>
      </c>
    </row>
    <row r="26" spans="2:37" ht="28.5">
      <c r="B26" s="112" t="s">
        <v>947</v>
      </c>
      <c r="C26" s="111" t="s">
        <v>297</v>
      </c>
      <c r="D26" s="114" t="s">
        <v>948</v>
      </c>
      <c r="E26" s="114"/>
      <c r="F26" s="114"/>
      <c r="G26" s="218"/>
      <c r="H26" s="111" t="s">
        <v>146</v>
      </c>
      <c r="I26" s="297">
        <v>2</v>
      </c>
      <c r="J26" s="1186" t="s">
        <v>760</v>
      </c>
      <c r="K26" s="1175">
        <f>SSWSSW!$L$131-(SSWSSW!$L$102+SSWSSW!$L$103)+$K22</f>
        <v>399.92000000000007</v>
      </c>
      <c r="L26" s="1175">
        <f>SSWSSW!$Q$131-(SSWSSW!$Q$102+SSWSSW!$Q$103)+$L22</f>
        <v>376.40999999999997</v>
      </c>
      <c r="M26" s="1175">
        <f>SSWSSW!$V$131-(SSWSSW!$V$102+SSWSSW!$V$103)+$M22</f>
        <v>357.51</v>
      </c>
      <c r="N26" s="1175">
        <f>SSWSSW!$AA$131-(SSWSSW!$AA$102+SSWSSW!$AA$103)+$N22</f>
        <v>345.95000000000005</v>
      </c>
      <c r="O26" s="1175">
        <f>SSWSSW!$AF$131-(SSWSSW!$AF$102+SSWSSW!$AF$103)+$O22</f>
        <v>345.22</v>
      </c>
      <c r="P26" s="1389">
        <f>SSWSSW!$AK$131-(SSWSSW!$AK$102+SSWSSW!$AK$103)+$P22</f>
        <v>344.67000000000007</v>
      </c>
      <c r="Q26" s="450" t="s">
        <v>760</v>
      </c>
      <c r="R26" s="234">
        <v>0</v>
      </c>
      <c r="S26" s="235">
        <v>0</v>
      </c>
      <c r="T26" s="235">
        <v>0</v>
      </c>
      <c r="U26" s="236">
        <v>0</v>
      </c>
      <c r="V26" s="232">
        <v>0</v>
      </c>
      <c r="W26" s="233">
        <v>0</v>
      </c>
      <c r="X26" s="447" t="s">
        <v>760</v>
      </c>
      <c r="Y26" s="234">
        <v>0</v>
      </c>
      <c r="Z26" s="235">
        <v>0</v>
      </c>
      <c r="AA26" s="235">
        <v>0</v>
      </c>
      <c r="AB26" s="236">
        <v>0</v>
      </c>
      <c r="AC26" s="232">
        <v>0</v>
      </c>
      <c r="AD26" s="233">
        <v>0</v>
      </c>
      <c r="AE26" s="237" t="s">
        <v>760</v>
      </c>
      <c r="AF26" s="232">
        <v>0</v>
      </c>
      <c r="AG26" s="232">
        <v>0</v>
      </c>
      <c r="AH26" s="232">
        <v>0</v>
      </c>
      <c r="AI26" s="232">
        <v>0</v>
      </c>
      <c r="AJ26" s="232">
        <v>0</v>
      </c>
      <c r="AK26" s="241">
        <v>0</v>
      </c>
    </row>
    <row r="27" spans="2:37" ht="28.5">
      <c r="B27" s="108" t="s">
        <v>949</v>
      </c>
      <c r="C27" s="115" t="s">
        <v>950</v>
      </c>
      <c r="D27" s="1172" t="s">
        <v>951</v>
      </c>
      <c r="E27" s="110"/>
      <c r="F27" s="110"/>
      <c r="G27" s="218"/>
      <c r="H27" s="115" t="s">
        <v>146</v>
      </c>
      <c r="I27" s="298">
        <v>2</v>
      </c>
      <c r="J27" s="1186" t="s">
        <v>760</v>
      </c>
      <c r="K27" s="1174">
        <v>0</v>
      </c>
      <c r="L27" s="1174">
        <v>0</v>
      </c>
      <c r="M27" s="1174">
        <v>0</v>
      </c>
      <c r="N27" s="1174">
        <v>0</v>
      </c>
      <c r="O27" s="1174">
        <v>0</v>
      </c>
      <c r="P27" s="1187">
        <v>0</v>
      </c>
      <c r="Q27" s="450" t="s">
        <v>760</v>
      </c>
      <c r="R27" s="234">
        <v>0</v>
      </c>
      <c r="S27" s="235">
        <v>0</v>
      </c>
      <c r="T27" s="235">
        <v>0</v>
      </c>
      <c r="U27" s="236">
        <v>0</v>
      </c>
      <c r="V27" s="232">
        <v>0</v>
      </c>
      <c r="W27" s="451">
        <v>0</v>
      </c>
      <c r="X27" s="450" t="s">
        <v>760</v>
      </c>
      <c r="Y27" s="234">
        <v>0</v>
      </c>
      <c r="Z27" s="235">
        <v>0</v>
      </c>
      <c r="AA27" s="235">
        <v>0</v>
      </c>
      <c r="AB27" s="236">
        <v>0</v>
      </c>
      <c r="AC27" s="232">
        <v>0</v>
      </c>
      <c r="AD27" s="233">
        <v>0</v>
      </c>
      <c r="AE27" s="237" t="s">
        <v>760</v>
      </c>
      <c r="AF27" s="232">
        <v>0</v>
      </c>
      <c r="AG27" s="232">
        <v>0</v>
      </c>
      <c r="AH27" s="232">
        <v>0</v>
      </c>
      <c r="AI27" s="232">
        <v>0</v>
      </c>
      <c r="AJ27" s="232">
        <v>0</v>
      </c>
      <c r="AK27" s="241">
        <v>0</v>
      </c>
    </row>
    <row r="28" spans="2:37" ht="42.75">
      <c r="B28" s="112" t="s">
        <v>952</v>
      </c>
      <c r="C28" s="113" t="s">
        <v>300</v>
      </c>
      <c r="D28" s="114" t="s">
        <v>953</v>
      </c>
      <c r="E28" s="114"/>
      <c r="F28" s="114"/>
      <c r="G28" s="218"/>
      <c r="H28" s="111" t="s">
        <v>146</v>
      </c>
      <c r="I28" s="297">
        <v>2</v>
      </c>
      <c r="J28" s="1186" t="s">
        <v>760</v>
      </c>
      <c r="K28" s="1175">
        <f>K26+SUM(SSWSSW!$L$124:$L$127)+K27</f>
        <v>358.32000000000005</v>
      </c>
      <c r="L28" s="1175">
        <f>L26+SUM(SSWSSW!$Q$124:$Q$127)+L27</f>
        <v>334.34999999999997</v>
      </c>
      <c r="M28" s="1175">
        <f>M26+SUM(SSWSSW!$V$124:$V$127)+M27</f>
        <v>315.45</v>
      </c>
      <c r="N28" s="1175">
        <f>N26+SUM(SSWSSW!$AA$124:$AA$127)+N27</f>
        <v>303.89000000000004</v>
      </c>
      <c r="O28" s="1175">
        <f>O26+SUM(SSWSSW!$AF$124:$AF$127)+O27</f>
        <v>303.16000000000003</v>
      </c>
      <c r="P28" s="1188">
        <f>P26+SUM(SSWSSW!$AK$124:$AK$127)+P27</f>
        <v>302.61000000000007</v>
      </c>
      <c r="Q28" s="450" t="s">
        <v>760</v>
      </c>
      <c r="R28" s="234">
        <v>0</v>
      </c>
      <c r="S28" s="235">
        <v>0</v>
      </c>
      <c r="T28" s="235">
        <v>0</v>
      </c>
      <c r="U28" s="236">
        <v>0</v>
      </c>
      <c r="V28" s="232">
        <v>0</v>
      </c>
      <c r="W28" s="233">
        <v>0</v>
      </c>
      <c r="X28" s="447" t="s">
        <v>760</v>
      </c>
      <c r="Y28" s="234">
        <v>0</v>
      </c>
      <c r="Z28" s="235">
        <v>0</v>
      </c>
      <c r="AA28" s="235">
        <v>0</v>
      </c>
      <c r="AB28" s="236">
        <v>0</v>
      </c>
      <c r="AC28" s="232">
        <v>0</v>
      </c>
      <c r="AD28" s="233">
        <v>0</v>
      </c>
      <c r="AE28" s="237" t="s">
        <v>760</v>
      </c>
      <c r="AF28" s="232">
        <v>0</v>
      </c>
      <c r="AG28" s="232">
        <v>0</v>
      </c>
      <c r="AH28" s="232">
        <v>0</v>
      </c>
      <c r="AI28" s="232">
        <v>0</v>
      </c>
      <c r="AJ28" s="232">
        <v>0</v>
      </c>
      <c r="AK28" s="241">
        <v>0</v>
      </c>
    </row>
    <row r="29" spans="2:37">
      <c r="B29" s="112" t="s">
        <v>954</v>
      </c>
      <c r="C29" s="113" t="s">
        <v>294</v>
      </c>
      <c r="D29" s="114" t="s">
        <v>681</v>
      </c>
      <c r="E29" s="114"/>
      <c r="F29" s="114"/>
      <c r="G29" s="218"/>
      <c r="H29" s="111" t="s">
        <v>146</v>
      </c>
      <c r="I29" s="297">
        <v>2</v>
      </c>
      <c r="J29" s="1186" t="s">
        <v>760</v>
      </c>
      <c r="K29" s="1175">
        <f>SSWSSW!$L$178</f>
        <v>9.8299999999999983</v>
      </c>
      <c r="L29" s="1175">
        <f>SSWSSW!$Q$178</f>
        <v>11.049999999999999</v>
      </c>
      <c r="M29" s="1175">
        <f>SSWSSW!$V$178</f>
        <v>12.66</v>
      </c>
      <c r="N29" s="1175">
        <f>SSWSSW!$AA$178</f>
        <v>14.02</v>
      </c>
      <c r="O29" s="1175">
        <f>SSWSSW!$AF$178</f>
        <v>13.48</v>
      </c>
      <c r="P29" s="1188">
        <f>SSWSSW!$AK$178</f>
        <v>14.399999999999999</v>
      </c>
      <c r="Q29" s="450" t="s">
        <v>760</v>
      </c>
      <c r="R29" s="234">
        <v>0</v>
      </c>
      <c r="S29" s="235">
        <v>0</v>
      </c>
      <c r="T29" s="235">
        <v>0</v>
      </c>
      <c r="U29" s="236">
        <v>0</v>
      </c>
      <c r="V29" s="232">
        <v>0</v>
      </c>
      <c r="W29" s="451">
        <v>0</v>
      </c>
      <c r="X29" s="450" t="s">
        <v>760</v>
      </c>
      <c r="Y29" s="234">
        <v>0</v>
      </c>
      <c r="Z29" s="235">
        <v>0</v>
      </c>
      <c r="AA29" s="235">
        <v>0</v>
      </c>
      <c r="AB29" s="236">
        <v>0</v>
      </c>
      <c r="AC29" s="232">
        <v>0</v>
      </c>
      <c r="AD29" s="233">
        <v>0</v>
      </c>
      <c r="AE29" s="237" t="s">
        <v>760</v>
      </c>
      <c r="AF29" s="232">
        <v>0</v>
      </c>
      <c r="AG29" s="232">
        <v>0</v>
      </c>
      <c r="AH29" s="232">
        <v>0</v>
      </c>
      <c r="AI29" s="232">
        <v>0</v>
      </c>
      <c r="AJ29" s="232">
        <v>0</v>
      </c>
      <c r="AK29" s="241">
        <v>0</v>
      </c>
    </row>
    <row r="30" spans="2:37">
      <c r="B30" s="108" t="s">
        <v>955</v>
      </c>
      <c r="C30" s="109" t="s">
        <v>956</v>
      </c>
      <c r="D30" s="1173" t="s">
        <v>957</v>
      </c>
      <c r="E30" s="116"/>
      <c r="F30" s="116"/>
      <c r="G30" s="219"/>
      <c r="H30" s="115" t="s">
        <v>146</v>
      </c>
      <c r="I30" s="298">
        <v>2</v>
      </c>
      <c r="J30" s="1186"/>
      <c r="K30" s="1174"/>
      <c r="L30" s="1174"/>
      <c r="M30" s="1174"/>
      <c r="N30" s="1174"/>
      <c r="O30" s="1174"/>
      <c r="P30" s="1187"/>
      <c r="Q30" s="450" t="s">
        <v>760</v>
      </c>
      <c r="R30" s="234">
        <v>0</v>
      </c>
      <c r="S30" s="235">
        <v>0</v>
      </c>
      <c r="T30" s="235">
        <v>0</v>
      </c>
      <c r="U30" s="236">
        <v>0</v>
      </c>
      <c r="V30" s="232">
        <v>0</v>
      </c>
      <c r="W30" s="451">
        <v>0</v>
      </c>
      <c r="X30" s="450" t="s">
        <v>760</v>
      </c>
      <c r="Y30" s="234">
        <v>0</v>
      </c>
      <c r="Z30" s="235">
        <v>0</v>
      </c>
      <c r="AA30" s="235">
        <v>0</v>
      </c>
      <c r="AB30" s="236">
        <v>0</v>
      </c>
      <c r="AC30" s="232">
        <v>0</v>
      </c>
      <c r="AD30" s="233">
        <v>0</v>
      </c>
      <c r="AE30" s="237" t="s">
        <v>760</v>
      </c>
      <c r="AF30" s="232">
        <v>0</v>
      </c>
      <c r="AG30" s="232">
        <v>0</v>
      </c>
      <c r="AH30" s="232">
        <v>0</v>
      </c>
      <c r="AI30" s="232">
        <v>0</v>
      </c>
      <c r="AJ30" s="232">
        <v>0</v>
      </c>
      <c r="AK30" s="241">
        <v>0</v>
      </c>
    </row>
    <row r="31" spans="2:37">
      <c r="B31" s="112" t="s">
        <v>958</v>
      </c>
      <c r="C31" s="113" t="s">
        <v>507</v>
      </c>
      <c r="D31" s="114" t="s">
        <v>959</v>
      </c>
      <c r="E31" s="114"/>
      <c r="F31" s="114"/>
      <c r="G31" s="218"/>
      <c r="H31" s="111" t="s">
        <v>146</v>
      </c>
      <c r="I31" s="297">
        <v>2</v>
      </c>
      <c r="J31" s="1186"/>
      <c r="K31" s="1175">
        <f>$K28-$K25</f>
        <v>47.906670150000025</v>
      </c>
      <c r="L31" s="1175">
        <f>$L28-$L25</f>
        <v>42.194822507909919</v>
      </c>
      <c r="M31" s="1175">
        <f>$M28-$M25</f>
        <v>41.083312647345849</v>
      </c>
      <c r="N31" s="1175">
        <f>$N28-$N25</f>
        <v>40.455520909964605</v>
      </c>
      <c r="O31" s="1175">
        <f>$O28-$O25</f>
        <v>42.417094302897453</v>
      </c>
      <c r="P31" s="1188">
        <f>$P28-$P25</f>
        <v>45.338732143000072</v>
      </c>
      <c r="Q31" s="450" t="s">
        <v>760</v>
      </c>
      <c r="R31" s="234">
        <v>0</v>
      </c>
      <c r="S31" s="235">
        <v>0</v>
      </c>
      <c r="T31" s="235">
        <v>0</v>
      </c>
      <c r="U31" s="236">
        <v>0</v>
      </c>
      <c r="V31" s="232">
        <v>0</v>
      </c>
      <c r="W31" s="451">
        <v>0</v>
      </c>
      <c r="X31" s="450" t="s">
        <v>760</v>
      </c>
      <c r="Y31" s="234">
        <v>0</v>
      </c>
      <c r="Z31" s="235">
        <v>0</v>
      </c>
      <c r="AA31" s="235">
        <v>0</v>
      </c>
      <c r="AB31" s="236">
        <v>0</v>
      </c>
      <c r="AC31" s="232">
        <v>0</v>
      </c>
      <c r="AD31" s="233">
        <v>0</v>
      </c>
      <c r="AE31" s="237" t="s">
        <v>760</v>
      </c>
      <c r="AF31" s="232">
        <v>0</v>
      </c>
      <c r="AG31" s="232">
        <v>0</v>
      </c>
      <c r="AH31" s="232">
        <v>0</v>
      </c>
      <c r="AI31" s="232">
        <v>0</v>
      </c>
      <c r="AJ31" s="232">
        <v>0</v>
      </c>
      <c r="AK31" s="241">
        <v>0</v>
      </c>
    </row>
    <row r="32" spans="2:37" ht="15" thickBot="1">
      <c r="B32" s="229" t="s">
        <v>960</v>
      </c>
      <c r="C32" s="230" t="s">
        <v>303</v>
      </c>
      <c r="D32" s="231" t="s">
        <v>961</v>
      </c>
      <c r="E32" s="225"/>
      <c r="F32" s="225"/>
      <c r="G32" s="226"/>
      <c r="H32" s="227" t="s">
        <v>146</v>
      </c>
      <c r="I32" s="299">
        <v>2</v>
      </c>
      <c r="J32" s="1189"/>
      <c r="K32" s="1190">
        <f>$K31-($K29+$K30)</f>
        <v>38.076670150000027</v>
      </c>
      <c r="L32" s="1191">
        <f>$L31-($L29+$L30)</f>
        <v>31.144822507909922</v>
      </c>
      <c r="M32" s="1191">
        <f>$M31-($M29+$M30)</f>
        <v>28.423312647345849</v>
      </c>
      <c r="N32" s="1191">
        <f>$N31-($N29+$N30)</f>
        <v>26.435520909964605</v>
      </c>
      <c r="O32" s="1191">
        <f>$O31-($O29+$O30)</f>
        <v>28.937094302897453</v>
      </c>
      <c r="P32" s="1192">
        <f>$P31-($P29+$P30)</f>
        <v>30.938732143000074</v>
      </c>
      <c r="Q32" s="1194" t="s">
        <v>760</v>
      </c>
      <c r="R32" s="234">
        <v>0</v>
      </c>
      <c r="S32" s="235">
        <v>0</v>
      </c>
      <c r="T32" s="235">
        <v>0</v>
      </c>
      <c r="U32" s="236">
        <v>0</v>
      </c>
      <c r="V32" s="232">
        <v>0</v>
      </c>
      <c r="W32" s="233">
        <v>0</v>
      </c>
      <c r="X32" s="448" t="s">
        <v>760</v>
      </c>
      <c r="Y32" s="234">
        <v>0</v>
      </c>
      <c r="Z32" s="235">
        <v>0</v>
      </c>
      <c r="AA32" s="235">
        <v>0</v>
      </c>
      <c r="AB32" s="236">
        <v>0</v>
      </c>
      <c r="AC32" s="232">
        <v>0</v>
      </c>
      <c r="AD32" s="233">
        <v>0</v>
      </c>
      <c r="AE32" s="237" t="s">
        <v>760</v>
      </c>
      <c r="AF32" s="232">
        <v>0</v>
      </c>
      <c r="AG32" s="232">
        <v>0</v>
      </c>
      <c r="AH32" s="232">
        <v>0</v>
      </c>
      <c r="AI32" s="232">
        <v>0</v>
      </c>
      <c r="AJ32" s="232">
        <v>0</v>
      </c>
      <c r="AK32" s="241">
        <v>0</v>
      </c>
    </row>
    <row r="33" spans="2:37" ht="15" thickTop="1">
      <c r="B33" s="228"/>
      <c r="C33" s="228"/>
      <c r="D33" s="228"/>
      <c r="E33" s="228"/>
      <c r="F33" s="228"/>
      <c r="G33" s="228"/>
      <c r="H33" s="228"/>
      <c r="I33" s="228"/>
      <c r="Q33" s="436"/>
      <c r="R33" s="228"/>
      <c r="S33" s="228"/>
      <c r="T33" s="228"/>
      <c r="U33" s="228"/>
      <c r="V33" s="228"/>
      <c r="W33" s="228"/>
      <c r="X33" s="436"/>
      <c r="Y33" s="228"/>
      <c r="Z33" s="228"/>
      <c r="AA33" s="228"/>
      <c r="AB33" s="228"/>
      <c r="AC33" s="228"/>
      <c r="AD33" s="228"/>
      <c r="AE33" s="228"/>
      <c r="AF33" s="228"/>
      <c r="AG33" s="228"/>
      <c r="AH33" s="228"/>
      <c r="AI33" s="228"/>
      <c r="AJ33" s="228"/>
      <c r="AK33" s="228"/>
    </row>
  </sheetData>
  <mergeCells count="4">
    <mergeCell ref="J11:P11"/>
    <mergeCell ref="Q11:W11"/>
    <mergeCell ref="X11:AD11"/>
    <mergeCell ref="AE11:AK11"/>
  </mergeCells>
  <hyperlinks>
    <hyperlink ref="B2" location="'6. Drought Plan Links'!$B$11" display="SSWSSW" xr:uid="{00000000-0004-0000-0700-000000000000}"/>
    <hyperlink ref="C11" location="'6. Drought Plan Links'!$A$1" display="Back to top of sheet" xr:uid="{00000000-0004-0000-0700-000001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Z131"/>
  <sheetViews>
    <sheetView topLeftCell="A46" zoomScale="70" zoomScaleNormal="70" workbookViewId="0">
      <selection activeCell="H57" sqref="H57:P57"/>
    </sheetView>
  </sheetViews>
  <sheetFormatPr defaultColWidth="8.77734375" defaultRowHeight="14.25"/>
  <cols>
    <col min="1" max="1" width="2.21875" style="8" customWidth="1"/>
    <col min="2" max="2" width="21.21875" style="8" customWidth="1"/>
    <col min="3" max="3" width="23.77734375" style="8" customWidth="1"/>
    <col min="4" max="4" width="10.21875" style="8" customWidth="1"/>
    <col min="5" max="7" width="8.77734375" style="8"/>
    <col min="8" max="8" width="8.5546875" style="8" customWidth="1"/>
    <col min="9" max="9" width="11.21875" style="8" customWidth="1"/>
    <col min="10" max="16384" width="8.77734375" style="8"/>
  </cols>
  <sheetData>
    <row r="1" spans="2:26" ht="15" thickBot="1">
      <c r="B1" s="69"/>
      <c r="C1" s="69"/>
      <c r="D1" s="69"/>
      <c r="E1" s="69"/>
      <c r="F1" s="69"/>
      <c r="G1" s="69"/>
      <c r="H1" s="69"/>
      <c r="I1" s="69"/>
      <c r="J1" s="69"/>
      <c r="K1" s="69"/>
      <c r="L1" s="69"/>
      <c r="M1" s="69"/>
      <c r="N1" s="69"/>
      <c r="O1" s="69"/>
      <c r="P1" s="69"/>
      <c r="Q1" s="69"/>
      <c r="R1" s="69"/>
    </row>
    <row r="2" spans="2:26" ht="30.75" thickBot="1">
      <c r="B2" s="117" t="s">
        <v>57</v>
      </c>
      <c r="C2" s="65" t="str">
        <f>'TITLE PAGE'!$D$18</f>
        <v>South Staffordshire Water</v>
      </c>
      <c r="D2" s="118" t="s">
        <v>962</v>
      </c>
      <c r="E2" s="66" t="s">
        <v>796</v>
      </c>
      <c r="F2" s="117" t="s">
        <v>964</v>
      </c>
      <c r="G2" s="66" t="s">
        <v>355</v>
      </c>
      <c r="H2" s="119" t="s">
        <v>111</v>
      </c>
      <c r="I2" s="66" t="s">
        <v>966</v>
      </c>
      <c r="K2" s="1233" t="s">
        <v>56</v>
      </c>
      <c r="M2" s="432"/>
      <c r="O2" s="69"/>
      <c r="S2" s="432"/>
    </row>
    <row r="3" spans="2:26" ht="71.25" customHeight="1" thickBot="1">
      <c r="B3" s="118" t="s">
        <v>967</v>
      </c>
      <c r="C3" s="1638" t="s">
        <v>1792</v>
      </c>
      <c r="D3" s="1639"/>
      <c r="E3" s="1639"/>
      <c r="F3" s="1639"/>
      <c r="G3" s="1639"/>
      <c r="H3" s="1639"/>
      <c r="I3" s="1640"/>
      <c r="N3" s="69"/>
    </row>
    <row r="4" spans="2:26" ht="71.25" customHeight="1" thickBot="1">
      <c r="B4" s="118" t="s">
        <v>969</v>
      </c>
      <c r="C4" s="1641" t="s">
        <v>1793</v>
      </c>
      <c r="D4" s="1642"/>
      <c r="E4" s="1642"/>
      <c r="F4" s="1642"/>
      <c r="G4" s="1642"/>
      <c r="H4" s="1642"/>
      <c r="I4" s="1643"/>
      <c r="N4" s="1652" t="s">
        <v>971</v>
      </c>
      <c r="O4" s="1653"/>
      <c r="P4" s="1653"/>
      <c r="Q4" s="1653"/>
      <c r="R4" s="1653"/>
      <c r="S4" s="1653"/>
      <c r="T4" s="1653"/>
      <c r="U4" s="1654"/>
    </row>
    <row r="5" spans="2:26" ht="78" customHeight="1" thickBot="1">
      <c r="B5" s="118" t="s">
        <v>972</v>
      </c>
      <c r="C5" s="1641" t="s">
        <v>1793</v>
      </c>
      <c r="D5" s="1642"/>
      <c r="E5" s="1642"/>
      <c r="F5" s="1642"/>
      <c r="G5" s="1642"/>
      <c r="H5" s="1642"/>
      <c r="I5" s="1643"/>
      <c r="N5" s="69"/>
    </row>
    <row r="6" spans="2:26" ht="60" customHeight="1" thickBot="1">
      <c r="B6" s="67" t="s">
        <v>974</v>
      </c>
      <c r="C6" s="419">
        <v>113.84</v>
      </c>
      <c r="D6" s="68" t="s">
        <v>975</v>
      </c>
      <c r="E6" s="120"/>
      <c r="F6" s="121" t="s">
        <v>976</v>
      </c>
      <c r="G6" s="122"/>
      <c r="H6" s="121" t="s">
        <v>2</v>
      </c>
      <c r="I6" s="122">
        <v>5</v>
      </c>
      <c r="K6" s="69"/>
    </row>
    <row r="7" spans="2:26" ht="15" thickBot="1">
      <c r="P7" s="69"/>
    </row>
    <row r="8" spans="2:26" ht="58.5" customHeight="1" thickBot="1">
      <c r="B8" s="212" t="str">
        <f>CONCATENATE("Table 7a: WC level - Alternative Programme ",E2, " Baseline SDB")</f>
        <v>Table 7a: WC level - Alternative Programme Least Cost Baseline SDB</v>
      </c>
      <c r="C8" s="1546"/>
      <c r="M8" s="1636" t="s">
        <v>977</v>
      </c>
      <c r="N8" s="1637"/>
      <c r="O8" s="1637"/>
      <c r="P8" s="1637"/>
      <c r="Q8" s="1637"/>
      <c r="R8" s="1637"/>
      <c r="S8" s="1637"/>
      <c r="T8" s="1637"/>
      <c r="U8" s="1637"/>
      <c r="V8" s="1637"/>
      <c r="W8" s="1637"/>
      <c r="X8" s="1637"/>
      <c r="Y8" s="1637"/>
      <c r="Z8" s="1637"/>
    </row>
    <row r="9" spans="2:26" ht="30.75" thickBot="1">
      <c r="B9" s="123" t="s">
        <v>63</v>
      </c>
      <c r="C9" s="124" t="s">
        <v>978</v>
      </c>
      <c r="D9" s="1644" t="s">
        <v>117</v>
      </c>
      <c r="E9" s="1645"/>
      <c r="F9" s="125" t="s">
        <v>118</v>
      </c>
      <c r="G9" s="137" t="s">
        <v>979</v>
      </c>
      <c r="H9" s="126" t="s">
        <v>980</v>
      </c>
      <c r="I9" s="126" t="s">
        <v>981</v>
      </c>
      <c r="J9" s="126" t="s">
        <v>982</v>
      </c>
      <c r="K9" s="126" t="s">
        <v>983</v>
      </c>
      <c r="L9" s="127" t="s">
        <v>984</v>
      </c>
      <c r="M9" s="138" t="s">
        <v>985</v>
      </c>
      <c r="N9" s="138" t="s">
        <v>986</v>
      </c>
      <c r="O9" s="138" t="s">
        <v>987</v>
      </c>
      <c r="P9" s="138" t="s">
        <v>988</v>
      </c>
      <c r="Q9" s="137" t="s">
        <v>989</v>
      </c>
      <c r="R9" s="126" t="s">
        <v>990</v>
      </c>
      <c r="S9" s="126" t="s">
        <v>991</v>
      </c>
      <c r="T9" s="126" t="s">
        <v>992</v>
      </c>
      <c r="U9" s="126" t="s">
        <v>993</v>
      </c>
      <c r="V9" s="127" t="s">
        <v>994</v>
      </c>
      <c r="W9" s="138" t="s">
        <v>995</v>
      </c>
      <c r="X9" s="138" t="s">
        <v>996</v>
      </c>
      <c r="Y9" s="138" t="s">
        <v>997</v>
      </c>
      <c r="Z9" s="138" t="s">
        <v>998</v>
      </c>
    </row>
    <row r="10" spans="2:26">
      <c r="B10" s="128" t="s">
        <v>999</v>
      </c>
      <c r="C10" s="129" t="s">
        <v>945</v>
      </c>
      <c r="D10" s="1646" t="s">
        <v>146</v>
      </c>
      <c r="E10" s="1647"/>
      <c r="F10" s="130">
        <v>2</v>
      </c>
      <c r="G10" s="330">
        <v>301.96332985000004</v>
      </c>
      <c r="H10" s="331">
        <v>308.98510453</v>
      </c>
      <c r="I10" s="331">
        <v>309.64134293000001</v>
      </c>
      <c r="J10" s="331">
        <v>310.31139693</v>
      </c>
      <c r="K10" s="331">
        <v>311.01337822000005</v>
      </c>
      <c r="L10" s="332">
        <v>311.72021065000001</v>
      </c>
      <c r="M10" s="333">
        <v>1568.23</v>
      </c>
      <c r="N10" s="333">
        <v>1584.87</v>
      </c>
      <c r="O10" s="333">
        <v>1602.27</v>
      </c>
      <c r="P10" s="333">
        <v>1617.45</v>
      </c>
      <c r="Q10" s="333">
        <v>1635.95</v>
      </c>
      <c r="R10" s="330">
        <v>1657.67</v>
      </c>
      <c r="S10" s="331">
        <v>1679.81</v>
      </c>
      <c r="T10" s="331">
        <v>1707.32</v>
      </c>
      <c r="U10" s="331">
        <v>1752.21</v>
      </c>
      <c r="V10" s="331">
        <v>1748.45</v>
      </c>
      <c r="W10" s="332">
        <v>1772.07</v>
      </c>
      <c r="X10" s="333">
        <v>1796.05</v>
      </c>
      <c r="Y10" s="333">
        <v>1820.4</v>
      </c>
      <c r="Z10" s="333">
        <v>1845.12</v>
      </c>
    </row>
    <row r="11" spans="2:26" ht="28.5" customHeight="1">
      <c r="B11" s="131" t="s">
        <v>1000</v>
      </c>
      <c r="C11" s="132" t="s">
        <v>300</v>
      </c>
      <c r="D11" s="1648" t="s">
        <v>146</v>
      </c>
      <c r="E11" s="1649"/>
      <c r="F11" s="133">
        <v>2</v>
      </c>
      <c r="G11" s="334">
        <v>273.32000000000005</v>
      </c>
      <c r="H11" s="335">
        <v>268.57</v>
      </c>
      <c r="I11" s="335">
        <v>268.45999999999998</v>
      </c>
      <c r="J11" s="335">
        <v>268.35000000000008</v>
      </c>
      <c r="K11" s="335">
        <v>268.24000000000007</v>
      </c>
      <c r="L11" s="336">
        <v>249.34999999999997</v>
      </c>
      <c r="M11" s="337">
        <v>1190.05</v>
      </c>
      <c r="N11" s="337">
        <v>1118.57</v>
      </c>
      <c r="O11" s="337">
        <v>1092.26</v>
      </c>
      <c r="P11" s="337">
        <v>1089.1500000000001</v>
      </c>
      <c r="Q11" s="334">
        <v>1085.8</v>
      </c>
      <c r="R11" s="335">
        <v>1082.75</v>
      </c>
      <c r="S11" s="335">
        <v>1079.46</v>
      </c>
      <c r="T11" s="335">
        <v>1076.3800000000001</v>
      </c>
      <c r="U11" s="335">
        <v>1073.1099999999999</v>
      </c>
      <c r="V11" s="336">
        <v>1070.46</v>
      </c>
      <c r="W11" s="337">
        <v>1066.3499999999999</v>
      </c>
      <c r="X11" s="337">
        <v>1063.06</v>
      </c>
      <c r="Y11" s="337">
        <v>1059.4100000000001</v>
      </c>
      <c r="Z11" s="337">
        <v>1055.76</v>
      </c>
    </row>
    <row r="12" spans="2:26">
      <c r="B12" s="214" t="s">
        <v>1001</v>
      </c>
      <c r="C12" s="215" t="s">
        <v>294</v>
      </c>
      <c r="D12" s="1648" t="s">
        <v>146</v>
      </c>
      <c r="E12" s="1649"/>
      <c r="F12" s="133">
        <v>2</v>
      </c>
      <c r="G12" s="338">
        <v>9.8273155601900104</v>
      </c>
      <c r="H12" s="339">
        <v>10.0415134748737</v>
      </c>
      <c r="I12" s="339">
        <v>10.4386391408271</v>
      </c>
      <c r="J12" s="339">
        <v>10.933324474709</v>
      </c>
      <c r="K12" s="339">
        <v>10.7444821700077</v>
      </c>
      <c r="L12" s="340">
        <v>11.051865993778399</v>
      </c>
      <c r="M12" s="341">
        <v>60.24</v>
      </c>
      <c r="N12" s="341">
        <v>66.05</v>
      </c>
      <c r="O12" s="341">
        <v>67.94</v>
      </c>
      <c r="P12" s="341">
        <v>70.8</v>
      </c>
      <c r="Q12" s="338">
        <v>72.819999999999993</v>
      </c>
      <c r="R12" s="339">
        <v>73.12</v>
      </c>
      <c r="S12" s="339">
        <v>75.33</v>
      </c>
      <c r="T12" s="339">
        <v>79.150000000000006</v>
      </c>
      <c r="U12" s="339">
        <v>81.63</v>
      </c>
      <c r="V12" s="340">
        <v>82.97</v>
      </c>
      <c r="W12" s="341">
        <v>83.01</v>
      </c>
      <c r="X12" s="341">
        <v>86.77</v>
      </c>
      <c r="Y12" s="341">
        <v>91.13</v>
      </c>
      <c r="Z12" s="341">
        <v>96</v>
      </c>
    </row>
    <row r="13" spans="2:26" ht="15" thickBot="1">
      <c r="B13" s="134" t="s">
        <v>1002</v>
      </c>
      <c r="C13" s="135" t="s">
        <v>303</v>
      </c>
      <c r="D13" s="1650" t="s">
        <v>146</v>
      </c>
      <c r="E13" s="1651"/>
      <c r="F13" s="136">
        <v>2</v>
      </c>
      <c r="G13" s="342">
        <v>-38.470645410189995</v>
      </c>
      <c r="H13" s="343">
        <v>-50.456618004873704</v>
      </c>
      <c r="I13" s="343">
        <v>-51.619982070827128</v>
      </c>
      <c r="J13" s="343">
        <v>-52.894721404708918</v>
      </c>
      <c r="K13" s="343">
        <v>-53.517860390007684</v>
      </c>
      <c r="L13" s="344">
        <v>-73.422076643778439</v>
      </c>
      <c r="M13" s="345">
        <v>-438.42</v>
      </c>
      <c r="N13" s="345">
        <v>-532.35</v>
      </c>
      <c r="O13" s="345">
        <v>-577.95000000000005</v>
      </c>
      <c r="P13" s="345">
        <v>-599.1</v>
      </c>
      <c r="Q13" s="342">
        <v>-622.97</v>
      </c>
      <c r="R13" s="343">
        <v>-648.04</v>
      </c>
      <c r="S13" s="343">
        <v>-675.68</v>
      </c>
      <c r="T13" s="343">
        <v>-705.09</v>
      </c>
      <c r="U13" s="343">
        <v>-733.73</v>
      </c>
      <c r="V13" s="344">
        <v>-760.97</v>
      </c>
      <c r="W13" s="345">
        <v>-788.73</v>
      </c>
      <c r="X13" s="345">
        <v>-819.76</v>
      </c>
      <c r="Y13" s="345">
        <v>-852.12</v>
      </c>
      <c r="Z13" s="345">
        <v>-885.36</v>
      </c>
    </row>
    <row r="14" spans="2:26" ht="15" thickBot="1">
      <c r="B14" s="154"/>
      <c r="C14" s="86"/>
      <c r="D14" s="86"/>
      <c r="E14" s="86"/>
      <c r="Q14" s="69"/>
      <c r="R14" s="69"/>
    </row>
    <row r="15" spans="2:26" ht="66" customHeight="1" thickBot="1">
      <c r="B15" s="212" t="str">
        <f>CONCATENATE("Table 7b: WC level - Alternative Programme  ",E2, " Final Plan SDB")</f>
        <v>Table 7b: WC level - Alternative Programme  Least Cost Final Plan SDB</v>
      </c>
      <c r="C15" s="156"/>
      <c r="D15" s="155"/>
      <c r="E15" s="155"/>
      <c r="F15" s="91"/>
      <c r="G15" s="91"/>
      <c r="H15" s="91"/>
      <c r="I15" s="91"/>
      <c r="J15" s="91"/>
      <c r="K15" s="91"/>
      <c r="L15" s="91"/>
      <c r="M15" s="1636" t="s">
        <v>977</v>
      </c>
      <c r="N15" s="1637"/>
      <c r="O15" s="1637"/>
      <c r="P15" s="1637"/>
      <c r="Q15" s="1637"/>
      <c r="R15" s="1637"/>
      <c r="S15" s="1637"/>
      <c r="T15" s="1637"/>
      <c r="U15" s="1637"/>
      <c r="V15" s="1637"/>
      <c r="W15" s="1637"/>
      <c r="X15" s="1637"/>
      <c r="Y15" s="1637"/>
      <c r="Z15" s="1637"/>
    </row>
    <row r="16" spans="2:26" ht="30.75" thickBot="1">
      <c r="B16" s="401" t="s">
        <v>63</v>
      </c>
      <c r="C16" s="402" t="s">
        <v>1003</v>
      </c>
      <c r="D16" s="1644" t="s">
        <v>117</v>
      </c>
      <c r="E16" s="1645"/>
      <c r="F16" s="403" t="s">
        <v>118</v>
      </c>
      <c r="G16" s="404" t="s">
        <v>979</v>
      </c>
      <c r="H16" s="405" t="s">
        <v>980</v>
      </c>
      <c r="I16" s="405" t="s">
        <v>981</v>
      </c>
      <c r="J16" s="405" t="s">
        <v>982</v>
      </c>
      <c r="K16" s="405" t="s">
        <v>983</v>
      </c>
      <c r="L16" s="406" t="s">
        <v>984</v>
      </c>
      <c r="M16" s="407" t="s">
        <v>985</v>
      </c>
      <c r="N16" s="407" t="s">
        <v>986</v>
      </c>
      <c r="O16" s="407" t="s">
        <v>987</v>
      </c>
      <c r="P16" s="407" t="s">
        <v>988</v>
      </c>
      <c r="Q16" s="137" t="s">
        <v>989</v>
      </c>
      <c r="R16" s="126" t="s">
        <v>990</v>
      </c>
      <c r="S16" s="126" t="s">
        <v>991</v>
      </c>
      <c r="T16" s="126" t="s">
        <v>992</v>
      </c>
      <c r="U16" s="126" t="s">
        <v>993</v>
      </c>
      <c r="V16" s="127" t="s">
        <v>994</v>
      </c>
      <c r="W16" s="138" t="s">
        <v>995</v>
      </c>
      <c r="X16" s="138" t="s">
        <v>996</v>
      </c>
      <c r="Y16" s="138" t="s">
        <v>997</v>
      </c>
      <c r="Z16" s="138" t="s">
        <v>998</v>
      </c>
    </row>
    <row r="17" spans="2:26">
      <c r="B17" s="381" t="s">
        <v>1004</v>
      </c>
      <c r="C17" s="382" t="s">
        <v>945</v>
      </c>
      <c r="D17" s="1646" t="s">
        <v>146</v>
      </c>
      <c r="E17" s="1647"/>
      <c r="F17" s="383">
        <v>2</v>
      </c>
      <c r="G17" s="384">
        <v>301.81595485000003</v>
      </c>
      <c r="H17" s="385">
        <v>304.86910453000002</v>
      </c>
      <c r="I17" s="385">
        <v>301.40934292999998</v>
      </c>
      <c r="J17" s="385">
        <v>297.96339693000004</v>
      </c>
      <c r="K17" s="385">
        <v>294.54937821999999</v>
      </c>
      <c r="L17" s="386">
        <v>291.14021064999997</v>
      </c>
      <c r="M17" s="387">
        <v>1398.73</v>
      </c>
      <c r="N17" s="387">
        <v>1317.66</v>
      </c>
      <c r="O17" s="387">
        <v>1281.3399999999999</v>
      </c>
      <c r="P17" s="388">
        <v>1264.93</v>
      </c>
      <c r="Q17" s="330">
        <v>1270.45</v>
      </c>
      <c r="R17" s="331">
        <v>1292.17</v>
      </c>
      <c r="S17" s="331">
        <v>1314.41</v>
      </c>
      <c r="T17" s="331">
        <v>1336.82</v>
      </c>
      <c r="U17" s="331">
        <v>1359.71</v>
      </c>
      <c r="V17" s="332">
        <v>1382.95</v>
      </c>
      <c r="W17" s="333">
        <v>1406.57</v>
      </c>
      <c r="X17" s="333">
        <v>1430.55</v>
      </c>
      <c r="Y17" s="333">
        <v>1454.9</v>
      </c>
      <c r="Z17" s="333">
        <v>1479.62</v>
      </c>
    </row>
    <row r="18" spans="2:26" ht="28.5" customHeight="1">
      <c r="B18" s="389" t="s">
        <v>1005</v>
      </c>
      <c r="C18" s="132" t="s">
        <v>300</v>
      </c>
      <c r="D18" s="1648" t="s">
        <v>146</v>
      </c>
      <c r="E18" s="1649"/>
      <c r="F18" s="133">
        <v>2</v>
      </c>
      <c r="G18" s="334">
        <v>353.32000000000005</v>
      </c>
      <c r="H18" s="335">
        <v>348.57</v>
      </c>
      <c r="I18" s="335">
        <v>348.46</v>
      </c>
      <c r="J18" s="335">
        <v>348.35000000000008</v>
      </c>
      <c r="K18" s="335">
        <v>348.24000000000007</v>
      </c>
      <c r="L18" s="336">
        <v>329.34999999999997</v>
      </c>
      <c r="M18" s="337">
        <v>1590.05</v>
      </c>
      <c r="N18" s="337">
        <v>1518.57</v>
      </c>
      <c r="O18" s="390">
        <v>1492.26</v>
      </c>
      <c r="P18" s="334">
        <v>1489.15</v>
      </c>
      <c r="Q18" s="335">
        <v>1485.8</v>
      </c>
      <c r="R18" s="335">
        <v>1482.75</v>
      </c>
      <c r="S18" s="335">
        <v>1479.46</v>
      </c>
      <c r="T18" s="335">
        <v>1476.38</v>
      </c>
      <c r="U18" s="336">
        <v>1473.11</v>
      </c>
      <c r="V18" s="337">
        <v>1470.46</v>
      </c>
      <c r="W18" s="337">
        <v>1466.35</v>
      </c>
      <c r="X18" s="337">
        <v>1463.06</v>
      </c>
      <c r="Y18" s="337">
        <v>1459.41</v>
      </c>
      <c r="Z18" s="337">
        <v>1455.76</v>
      </c>
    </row>
    <row r="19" spans="2:26">
      <c r="B19" s="391" t="s">
        <v>1006</v>
      </c>
      <c r="C19" s="215" t="s">
        <v>294</v>
      </c>
      <c r="D19" s="1648" t="s">
        <v>146</v>
      </c>
      <c r="E19" s="1649"/>
      <c r="F19" s="133">
        <v>2</v>
      </c>
      <c r="G19" s="338">
        <v>9.8273155601900104</v>
      </c>
      <c r="H19" s="339">
        <v>10.0415134748737</v>
      </c>
      <c r="I19" s="339">
        <v>10.4386391408271</v>
      </c>
      <c r="J19" s="339">
        <v>10.933324474709</v>
      </c>
      <c r="K19" s="339">
        <v>10.7444821700077</v>
      </c>
      <c r="L19" s="340">
        <v>11.051865993778399</v>
      </c>
      <c r="M19" s="341">
        <v>60.24</v>
      </c>
      <c r="N19" s="341">
        <v>66.05</v>
      </c>
      <c r="O19" s="341">
        <v>67.94</v>
      </c>
      <c r="P19" s="341">
        <v>70.8</v>
      </c>
      <c r="Q19" s="338">
        <v>72.819999999999993</v>
      </c>
      <c r="R19" s="339">
        <v>73.12</v>
      </c>
      <c r="S19" s="339">
        <v>75.33</v>
      </c>
      <c r="T19" s="339">
        <v>79.150000000000006</v>
      </c>
      <c r="U19" s="339">
        <v>81.63</v>
      </c>
      <c r="V19" s="340">
        <v>82.97</v>
      </c>
      <c r="W19" s="341">
        <v>83.01</v>
      </c>
      <c r="X19" s="341">
        <v>86.77</v>
      </c>
      <c r="Y19" s="341">
        <v>91.13</v>
      </c>
      <c r="Z19" s="341">
        <v>96</v>
      </c>
    </row>
    <row r="20" spans="2:26" ht="15" thickBot="1">
      <c r="B20" s="393" t="s">
        <v>1007</v>
      </c>
      <c r="C20" s="394" t="s">
        <v>303</v>
      </c>
      <c r="D20" s="1650" t="s">
        <v>146</v>
      </c>
      <c r="E20" s="1651"/>
      <c r="F20" s="395">
        <v>2</v>
      </c>
      <c r="G20" s="396">
        <v>41.676729589810016</v>
      </c>
      <c r="H20" s="397">
        <v>33.659381995126282</v>
      </c>
      <c r="I20" s="397">
        <v>36.6120179291729</v>
      </c>
      <c r="J20" s="397">
        <v>39.453278595291039</v>
      </c>
      <c r="K20" s="397">
        <v>42.946139609992372</v>
      </c>
      <c r="L20" s="398">
        <v>27.157923356221595</v>
      </c>
      <c r="M20" s="399">
        <v>131.08000000000001</v>
      </c>
      <c r="N20" s="399">
        <v>134.86000000000001</v>
      </c>
      <c r="O20" s="399">
        <v>142.97999999999999</v>
      </c>
      <c r="P20" s="400">
        <v>153.41999999999999</v>
      </c>
      <c r="Q20" s="342">
        <v>142.53</v>
      </c>
      <c r="R20" s="343">
        <v>117.46</v>
      </c>
      <c r="S20" s="343">
        <v>89.82</v>
      </c>
      <c r="T20" s="343">
        <v>60.41</v>
      </c>
      <c r="U20" s="343">
        <v>31.77</v>
      </c>
      <c r="V20" s="344">
        <v>4.53</v>
      </c>
      <c r="W20" s="345">
        <v>-23.23</v>
      </c>
      <c r="X20" s="345">
        <v>-54.26</v>
      </c>
      <c r="Y20" s="345">
        <v>-86.62</v>
      </c>
      <c r="Z20" s="345">
        <v>-119.86</v>
      </c>
    </row>
    <row r="21" spans="2:26" ht="15" thickBot="1">
      <c r="B21" s="69"/>
      <c r="C21" s="1546"/>
      <c r="Q21" s="69"/>
      <c r="R21" s="69"/>
    </row>
    <row r="22" spans="2:26" ht="60.75" customHeight="1" thickBot="1">
      <c r="B22" s="212" t="str">
        <f>CONCATENATE("Table 7c: WC level - Alternative Programme  ",E2, " Totex")</f>
        <v>Table 7c: WC level - Alternative Programme  Least Cost Totex</v>
      </c>
      <c r="C22" s="1547"/>
      <c r="D22" s="155"/>
      <c r="E22" s="91"/>
      <c r="F22" s="91"/>
      <c r="G22" s="91"/>
      <c r="H22" s="91"/>
      <c r="I22" s="91"/>
      <c r="J22" s="91"/>
      <c r="K22" s="91"/>
      <c r="L22" s="91"/>
      <c r="M22" s="1636" t="s">
        <v>977</v>
      </c>
      <c r="N22" s="1637"/>
      <c r="O22" s="1637"/>
      <c r="P22" s="1637"/>
      <c r="Q22" s="1637"/>
      <c r="R22" s="1637"/>
      <c r="S22" s="1637"/>
      <c r="T22" s="1637"/>
      <c r="U22" s="1637"/>
      <c r="V22" s="1637"/>
      <c r="W22" s="1637"/>
      <c r="X22" s="1637"/>
      <c r="Y22" s="1637"/>
      <c r="Z22" s="1637"/>
    </row>
    <row r="23" spans="2:26" ht="30.75" thickBot="1">
      <c r="B23" s="123" t="s">
        <v>63</v>
      </c>
      <c r="C23" s="124" t="s">
        <v>1008</v>
      </c>
      <c r="D23" s="124" t="s">
        <v>1009</v>
      </c>
      <c r="E23" s="124" t="s">
        <v>117</v>
      </c>
      <c r="F23" s="125" t="s">
        <v>118</v>
      </c>
      <c r="G23" s="137" t="s">
        <v>979</v>
      </c>
      <c r="H23" s="126" t="s">
        <v>980</v>
      </c>
      <c r="I23" s="126" t="s">
        <v>981</v>
      </c>
      <c r="J23" s="126" t="s">
        <v>982</v>
      </c>
      <c r="K23" s="126" t="s">
        <v>983</v>
      </c>
      <c r="L23" s="127" t="s">
        <v>984</v>
      </c>
      <c r="M23" s="138" t="s">
        <v>985</v>
      </c>
      <c r="N23" s="138" t="s">
        <v>986</v>
      </c>
      <c r="O23" s="138" t="s">
        <v>987</v>
      </c>
      <c r="P23" s="138" t="s">
        <v>988</v>
      </c>
      <c r="Q23" s="137" t="s">
        <v>989</v>
      </c>
      <c r="R23" s="126" t="s">
        <v>990</v>
      </c>
      <c r="S23" s="126" t="s">
        <v>991</v>
      </c>
      <c r="T23" s="126" t="s">
        <v>992</v>
      </c>
      <c r="U23" s="126" t="s">
        <v>993</v>
      </c>
      <c r="V23" s="127" t="s">
        <v>994</v>
      </c>
      <c r="W23" s="138" t="s">
        <v>995</v>
      </c>
      <c r="X23" s="138" t="s">
        <v>996</v>
      </c>
      <c r="Y23" s="138" t="s">
        <v>997</v>
      </c>
      <c r="Z23" s="138" t="s">
        <v>998</v>
      </c>
    </row>
    <row r="24" spans="2:26" ht="15" thickBot="1">
      <c r="B24" s="263" t="s">
        <v>1010</v>
      </c>
      <c r="C24" s="264" t="s">
        <v>1011</v>
      </c>
      <c r="D24" s="264" t="s">
        <v>1012</v>
      </c>
      <c r="E24" s="264" t="s">
        <v>1066</v>
      </c>
      <c r="F24" s="300">
        <v>3</v>
      </c>
      <c r="G24" s="318">
        <v>0</v>
      </c>
      <c r="H24" s="318">
        <v>0.27800000000000002</v>
      </c>
      <c r="I24" s="318">
        <v>0.27800000000000002</v>
      </c>
      <c r="J24" s="318">
        <v>0.27800000000000002</v>
      </c>
      <c r="K24" s="318">
        <v>0.27800000000000002</v>
      </c>
      <c r="L24" s="318">
        <v>0.27800000000000002</v>
      </c>
      <c r="M24" s="318">
        <v>0</v>
      </c>
      <c r="N24" s="318">
        <v>0</v>
      </c>
      <c r="O24" s="318">
        <v>0</v>
      </c>
      <c r="P24" s="318">
        <v>2.94</v>
      </c>
      <c r="Q24" s="318">
        <v>0</v>
      </c>
      <c r="R24" s="318">
        <v>0</v>
      </c>
      <c r="S24" s="318">
        <v>0</v>
      </c>
      <c r="T24" s="318">
        <v>0</v>
      </c>
      <c r="U24" s="318">
        <v>0</v>
      </c>
      <c r="V24" s="318">
        <v>0</v>
      </c>
      <c r="W24" s="318">
        <v>0</v>
      </c>
      <c r="X24" s="318">
        <v>0</v>
      </c>
      <c r="Y24" s="318">
        <v>0</v>
      </c>
      <c r="Z24" s="318">
        <v>0</v>
      </c>
    </row>
    <row r="25" spans="2:26" ht="15" thickBot="1">
      <c r="B25" s="131" t="s">
        <v>1013</v>
      </c>
      <c r="C25" s="132" t="s">
        <v>1014</v>
      </c>
      <c r="D25" s="132" t="s">
        <v>1012</v>
      </c>
      <c r="E25" s="264" t="s">
        <v>1066</v>
      </c>
      <c r="F25" s="301">
        <v>3</v>
      </c>
      <c r="G25" s="318">
        <v>0</v>
      </c>
      <c r="H25" s="318">
        <v>0</v>
      </c>
      <c r="I25" s="318">
        <v>0</v>
      </c>
      <c r="J25" s="318">
        <v>0</v>
      </c>
      <c r="K25" s="318">
        <v>0</v>
      </c>
      <c r="L25" s="318">
        <v>0</v>
      </c>
      <c r="M25" s="318">
        <v>0</v>
      </c>
      <c r="N25" s="318">
        <v>0</v>
      </c>
      <c r="O25" s="318">
        <v>0</v>
      </c>
      <c r="P25" s="318">
        <v>0</v>
      </c>
      <c r="Q25" s="318">
        <v>0</v>
      </c>
      <c r="R25" s="318">
        <v>0</v>
      </c>
      <c r="S25" s="318">
        <v>0</v>
      </c>
      <c r="T25" s="318">
        <v>0</v>
      </c>
      <c r="U25" s="318">
        <v>0</v>
      </c>
      <c r="V25" s="318">
        <v>0</v>
      </c>
      <c r="W25" s="318">
        <v>0</v>
      </c>
      <c r="X25" s="318">
        <v>0</v>
      </c>
      <c r="Y25" s="318">
        <v>0</v>
      </c>
      <c r="Z25" s="318">
        <v>0</v>
      </c>
    </row>
    <row r="26" spans="2:26" ht="15" thickBot="1">
      <c r="B26" s="134" t="s">
        <v>1015</v>
      </c>
      <c r="C26" s="135" t="s">
        <v>1016</v>
      </c>
      <c r="D26" s="135" t="s">
        <v>1012</v>
      </c>
      <c r="E26" s="264" t="s">
        <v>1066</v>
      </c>
      <c r="F26" s="302">
        <v>3</v>
      </c>
      <c r="G26" s="318">
        <v>0</v>
      </c>
      <c r="H26" s="318">
        <v>0</v>
      </c>
      <c r="I26" s="318">
        <v>0</v>
      </c>
      <c r="J26" s="318">
        <v>0</v>
      </c>
      <c r="K26" s="318">
        <v>0</v>
      </c>
      <c r="L26" s="318">
        <v>0</v>
      </c>
      <c r="M26" s="318">
        <v>0</v>
      </c>
      <c r="N26" s="318">
        <v>0</v>
      </c>
      <c r="O26" s="318">
        <v>0</v>
      </c>
      <c r="P26" s="318">
        <v>0</v>
      </c>
      <c r="Q26" s="318">
        <v>0</v>
      </c>
      <c r="R26" s="318">
        <v>0</v>
      </c>
      <c r="S26" s="318">
        <v>0</v>
      </c>
      <c r="T26" s="318">
        <v>0</v>
      </c>
      <c r="U26" s="318">
        <v>0</v>
      </c>
      <c r="V26" s="318">
        <v>0</v>
      </c>
      <c r="W26" s="318">
        <v>0</v>
      </c>
      <c r="X26" s="318">
        <v>0</v>
      </c>
      <c r="Y26" s="318">
        <v>0</v>
      </c>
      <c r="Z26" s="318">
        <v>0</v>
      </c>
    </row>
    <row r="27" spans="2:26" ht="15" thickBot="1">
      <c r="R27" s="69"/>
      <c r="S27" s="69"/>
    </row>
    <row r="28" spans="2:26" ht="60.75" thickBot="1">
      <c r="B28" s="212" t="str">
        <f>CONCATENATE("Table 7d: WC level - Alternative Programme  ",E2, " Enhancement Expenditure")</f>
        <v>Table 7d: WC level - Alternative Programme  Least Cost Enhancement Expenditure</v>
      </c>
      <c r="C28" s="156"/>
      <c r="D28" s="155"/>
      <c r="E28" s="155"/>
      <c r="F28" s="91"/>
      <c r="G28" s="91"/>
      <c r="H28" s="91"/>
      <c r="I28" s="91"/>
      <c r="J28" s="91"/>
      <c r="K28" s="91"/>
      <c r="L28" s="91"/>
      <c r="M28" s="1636" t="s">
        <v>977</v>
      </c>
      <c r="N28" s="1637"/>
      <c r="O28" s="1637"/>
      <c r="P28" s="1637"/>
      <c r="Q28" s="1637"/>
      <c r="R28" s="1637"/>
      <c r="S28" s="1637"/>
      <c r="T28" s="1637"/>
      <c r="U28" s="1637"/>
      <c r="V28" s="1637"/>
      <c r="W28" s="1637"/>
      <c r="X28" s="1637"/>
      <c r="Y28" s="1637"/>
      <c r="Z28" s="1637"/>
    </row>
    <row r="29" spans="2:26" ht="30.75" thickBot="1">
      <c r="B29" s="123" t="s">
        <v>63</v>
      </c>
      <c r="C29" s="124" t="s">
        <v>1008</v>
      </c>
      <c r="D29" s="124" t="s">
        <v>1009</v>
      </c>
      <c r="E29" s="124" t="s">
        <v>117</v>
      </c>
      <c r="F29" s="125" t="s">
        <v>118</v>
      </c>
      <c r="G29" s="137" t="s">
        <v>979</v>
      </c>
      <c r="H29" s="126" t="s">
        <v>980</v>
      </c>
      <c r="I29" s="126" t="s">
        <v>981</v>
      </c>
      <c r="J29" s="126" t="s">
        <v>982</v>
      </c>
      <c r="K29" s="126" t="s">
        <v>983</v>
      </c>
      <c r="L29" s="127" t="s">
        <v>984</v>
      </c>
      <c r="M29" s="138" t="s">
        <v>985</v>
      </c>
      <c r="N29" s="138" t="s">
        <v>986</v>
      </c>
      <c r="O29" s="138" t="s">
        <v>987</v>
      </c>
      <c r="P29" s="138" t="s">
        <v>988</v>
      </c>
      <c r="Q29" s="137" t="s">
        <v>989</v>
      </c>
      <c r="R29" s="126" t="s">
        <v>990</v>
      </c>
      <c r="S29" s="126" t="s">
        <v>991</v>
      </c>
      <c r="T29" s="126" t="s">
        <v>992</v>
      </c>
      <c r="U29" s="126" t="s">
        <v>993</v>
      </c>
      <c r="V29" s="127" t="s">
        <v>994</v>
      </c>
      <c r="W29" s="138" t="s">
        <v>995</v>
      </c>
      <c r="X29" s="138" t="s">
        <v>996</v>
      </c>
      <c r="Y29" s="138" t="s">
        <v>997</v>
      </c>
      <c r="Z29" s="138" t="s">
        <v>998</v>
      </c>
    </row>
    <row r="30" spans="2:26" ht="13.9" customHeight="1">
      <c r="B30" s="263" t="s">
        <v>1017</v>
      </c>
      <c r="C30" s="264" t="s">
        <v>1018</v>
      </c>
      <c r="D30" s="264" t="s">
        <v>816</v>
      </c>
      <c r="E30" s="264" t="s">
        <v>1066</v>
      </c>
      <c r="F30" s="300">
        <v>3</v>
      </c>
      <c r="G30" s="318">
        <v>0</v>
      </c>
      <c r="H30" s="319">
        <v>6.7279999999999998</v>
      </c>
      <c r="I30" s="319">
        <v>6.7279999999999998</v>
      </c>
      <c r="J30" s="319">
        <v>6.7279999999999998</v>
      </c>
      <c r="K30" s="319">
        <v>6.7279999999999998</v>
      </c>
      <c r="L30" s="320">
        <v>6.7279999999999998</v>
      </c>
      <c r="M30" s="321">
        <v>29.422000000000001</v>
      </c>
      <c r="N30" s="321">
        <v>0.25</v>
      </c>
      <c r="O30" s="321">
        <v>0.25</v>
      </c>
      <c r="P30" s="321">
        <v>20.350000000000001</v>
      </c>
      <c r="Q30" s="330">
        <v>0</v>
      </c>
      <c r="R30" s="331">
        <v>0</v>
      </c>
      <c r="S30" s="331">
        <v>0</v>
      </c>
      <c r="T30" s="331">
        <v>0</v>
      </c>
      <c r="U30" s="331">
        <v>0</v>
      </c>
      <c r="V30" s="332">
        <v>0</v>
      </c>
      <c r="W30" s="332">
        <v>0</v>
      </c>
      <c r="X30" s="332">
        <v>0</v>
      </c>
      <c r="Y30" s="332">
        <v>0</v>
      </c>
      <c r="Z30" s="332">
        <v>0</v>
      </c>
    </row>
    <row r="31" spans="2:26" ht="13.9" customHeight="1">
      <c r="B31" s="131" t="s">
        <v>1019</v>
      </c>
      <c r="C31" s="132" t="s">
        <v>1018</v>
      </c>
      <c r="D31" s="132" t="s">
        <v>811</v>
      </c>
      <c r="E31" s="132" t="s">
        <v>1066</v>
      </c>
      <c r="F31" s="301">
        <v>3</v>
      </c>
      <c r="G31" s="322">
        <v>0</v>
      </c>
      <c r="H31" s="323">
        <v>1.4580000000000002</v>
      </c>
      <c r="I31" s="323">
        <v>1.4580000000000002</v>
      </c>
      <c r="J31" s="323">
        <v>1.4580000000000002</v>
      </c>
      <c r="K31" s="323">
        <v>1.4580000000000002</v>
      </c>
      <c r="L31" s="324">
        <v>1.4580000000000002</v>
      </c>
      <c r="M31" s="325">
        <v>9.0399999999999991</v>
      </c>
      <c r="N31" s="325">
        <v>3.9400000000000004</v>
      </c>
      <c r="O31" s="325">
        <v>4.2300000000000004</v>
      </c>
      <c r="P31" s="325">
        <v>1.1000000000000001</v>
      </c>
      <c r="Q31" s="334">
        <v>0</v>
      </c>
      <c r="R31" s="335">
        <v>0</v>
      </c>
      <c r="S31" s="335">
        <v>0</v>
      </c>
      <c r="T31" s="335">
        <v>0</v>
      </c>
      <c r="U31" s="335">
        <v>0</v>
      </c>
      <c r="V31" s="336">
        <v>0</v>
      </c>
      <c r="W31" s="336">
        <v>0</v>
      </c>
      <c r="X31" s="336">
        <v>0</v>
      </c>
      <c r="Y31" s="336">
        <v>0</v>
      </c>
      <c r="Z31" s="336">
        <v>0</v>
      </c>
    </row>
    <row r="32" spans="2:26" ht="13.9" customHeight="1" thickBot="1">
      <c r="B32" s="134" t="s">
        <v>1020</v>
      </c>
      <c r="C32" s="135" t="s">
        <v>1018</v>
      </c>
      <c r="D32" s="135" t="s">
        <v>1012</v>
      </c>
      <c r="E32" s="135" t="s">
        <v>1066</v>
      </c>
      <c r="F32" s="302">
        <v>3</v>
      </c>
      <c r="G32" s="326">
        <v>0</v>
      </c>
      <c r="H32" s="327">
        <v>8.1859999999999999</v>
      </c>
      <c r="I32" s="327">
        <v>8.1859999999999999</v>
      </c>
      <c r="J32" s="327">
        <v>8.1859999999999999</v>
      </c>
      <c r="K32" s="327">
        <v>8.1859999999999999</v>
      </c>
      <c r="L32" s="328">
        <v>8.1859999999999999</v>
      </c>
      <c r="M32" s="329">
        <v>38.462000000000003</v>
      </c>
      <c r="N32" s="329">
        <v>4.1900000000000004</v>
      </c>
      <c r="O32" s="329">
        <v>4.4800000000000004</v>
      </c>
      <c r="P32" s="329">
        <v>21.450000000000003</v>
      </c>
      <c r="Q32" s="342">
        <v>0</v>
      </c>
      <c r="R32" s="343">
        <v>0</v>
      </c>
      <c r="S32" s="343">
        <v>0</v>
      </c>
      <c r="T32" s="343">
        <v>0</v>
      </c>
      <c r="U32" s="343">
        <v>0</v>
      </c>
      <c r="V32" s="344">
        <v>0</v>
      </c>
      <c r="W32" s="344">
        <v>0</v>
      </c>
      <c r="X32" s="344">
        <v>0</v>
      </c>
      <c r="Y32" s="344">
        <v>0</v>
      </c>
      <c r="Z32" s="344">
        <v>0</v>
      </c>
    </row>
    <row r="33" spans="2:26">
      <c r="Q33" s="69"/>
      <c r="R33" s="69"/>
    </row>
    <row r="34" spans="2:26" ht="15" thickBot="1">
      <c r="Q34" s="69"/>
      <c r="R34" s="69"/>
    </row>
    <row r="35" spans="2:26" ht="42.6" customHeight="1" thickBot="1">
      <c r="B35" s="117" t="s">
        <v>57</v>
      </c>
      <c r="C35" s="65" t="str">
        <f>'TITLE PAGE'!$D$18</f>
        <v>South Staffordshire Water</v>
      </c>
      <c r="D35" s="118" t="s">
        <v>962</v>
      </c>
      <c r="E35" s="66" t="s">
        <v>797</v>
      </c>
      <c r="F35" s="117" t="s">
        <v>964</v>
      </c>
      <c r="G35" s="66" t="s">
        <v>355</v>
      </c>
      <c r="H35" s="119" t="s">
        <v>111</v>
      </c>
      <c r="I35" s="66" t="s">
        <v>966</v>
      </c>
      <c r="Q35" s="69"/>
      <c r="R35" s="69"/>
    </row>
    <row r="36" spans="2:26" ht="42.6" customHeight="1" thickBot="1">
      <c r="B36" s="118" t="s">
        <v>967</v>
      </c>
      <c r="C36" s="1638" t="s">
        <v>1794</v>
      </c>
      <c r="D36" s="1639"/>
      <c r="E36" s="1639"/>
      <c r="F36" s="1639"/>
      <c r="G36" s="1639"/>
      <c r="H36" s="1639"/>
      <c r="I36" s="1640"/>
      <c r="Q36" s="69"/>
      <c r="R36" s="69"/>
    </row>
    <row r="37" spans="2:26" ht="42.6" customHeight="1" thickBot="1">
      <c r="B37" s="118" t="s">
        <v>969</v>
      </c>
      <c r="C37" s="1641" t="s">
        <v>1793</v>
      </c>
      <c r="D37" s="1642"/>
      <c r="E37" s="1642"/>
      <c r="F37" s="1642"/>
      <c r="G37" s="1642"/>
      <c r="H37" s="1642"/>
      <c r="I37" s="1643"/>
      <c r="Q37" s="69"/>
      <c r="R37" s="69"/>
    </row>
    <row r="38" spans="2:26" ht="87.6" customHeight="1" thickBot="1">
      <c r="B38" s="118" t="s">
        <v>972</v>
      </c>
      <c r="C38" s="1641" t="s">
        <v>1793</v>
      </c>
      <c r="D38" s="1642"/>
      <c r="E38" s="1642"/>
      <c r="F38" s="1642"/>
      <c r="G38" s="1642"/>
      <c r="H38" s="1642"/>
      <c r="I38" s="1643"/>
    </row>
    <row r="39" spans="2:26" ht="57.75" thickBot="1">
      <c r="B39" s="67" t="s">
        <v>974</v>
      </c>
      <c r="C39" s="419">
        <v>113.84</v>
      </c>
      <c r="D39" s="68" t="s">
        <v>975</v>
      </c>
      <c r="E39" s="120"/>
      <c r="F39" s="121" t="s">
        <v>976</v>
      </c>
      <c r="G39" s="122"/>
      <c r="H39" s="121" t="s">
        <v>2</v>
      </c>
      <c r="I39" s="122">
        <v>5</v>
      </c>
    </row>
    <row r="40" spans="2:26" ht="15" thickBot="1"/>
    <row r="41" spans="2:26" ht="60.75" thickBot="1">
      <c r="B41" s="212" t="str">
        <f>CONCATENATE("Table 7a: WC level - Alternative Programme ",E35, " Baseline SDB")</f>
        <v>Table 7a: WC level - Alternative Programme Ofwat Core Baseline SDB</v>
      </c>
      <c r="M41" s="1636" t="s">
        <v>977</v>
      </c>
      <c r="N41" s="1637"/>
      <c r="O41" s="1637"/>
      <c r="P41" s="1637"/>
      <c r="Q41" s="1637"/>
      <c r="R41" s="1637"/>
      <c r="S41" s="1637"/>
      <c r="T41" s="1637"/>
      <c r="U41" s="1637"/>
      <c r="V41" s="1637"/>
      <c r="W41" s="1637"/>
      <c r="X41" s="1637"/>
      <c r="Y41" s="1637"/>
      <c r="Z41" s="1637"/>
    </row>
    <row r="42" spans="2:26" ht="30.75" thickBot="1">
      <c r="B42" s="123" t="s">
        <v>63</v>
      </c>
      <c r="C42" s="124" t="s">
        <v>978</v>
      </c>
      <c r="D42" s="1644" t="s">
        <v>117</v>
      </c>
      <c r="E42" s="1645"/>
      <c r="F42" s="125" t="s">
        <v>118</v>
      </c>
      <c r="G42" s="137" t="s">
        <v>979</v>
      </c>
      <c r="H42" s="126" t="s">
        <v>980</v>
      </c>
      <c r="I42" s="126" t="s">
        <v>981</v>
      </c>
      <c r="J42" s="126" t="s">
        <v>982</v>
      </c>
      <c r="K42" s="126" t="s">
        <v>983</v>
      </c>
      <c r="L42" s="127" t="s">
        <v>984</v>
      </c>
      <c r="M42" s="138" t="s">
        <v>985</v>
      </c>
      <c r="N42" s="138" t="s">
        <v>986</v>
      </c>
      <c r="O42" s="138" t="s">
        <v>987</v>
      </c>
      <c r="P42" s="138" t="s">
        <v>988</v>
      </c>
      <c r="Q42" s="137" t="s">
        <v>989</v>
      </c>
      <c r="R42" s="126" t="s">
        <v>990</v>
      </c>
      <c r="S42" s="126" t="s">
        <v>991</v>
      </c>
      <c r="T42" s="126" t="s">
        <v>992</v>
      </c>
      <c r="U42" s="126" t="s">
        <v>993</v>
      </c>
      <c r="V42" s="127" t="s">
        <v>994</v>
      </c>
      <c r="W42" s="138" t="s">
        <v>995</v>
      </c>
      <c r="X42" s="138" t="s">
        <v>996</v>
      </c>
      <c r="Y42" s="138" t="s">
        <v>997</v>
      </c>
      <c r="Z42" s="138" t="s">
        <v>998</v>
      </c>
    </row>
    <row r="43" spans="2:26">
      <c r="B43" s="128" t="s">
        <v>999</v>
      </c>
      <c r="C43" s="129" t="s">
        <v>945</v>
      </c>
      <c r="D43" s="1646" t="s">
        <v>146</v>
      </c>
      <c r="E43" s="1647"/>
      <c r="F43" s="130">
        <v>2</v>
      </c>
      <c r="G43" s="330">
        <v>301.96332985000004</v>
      </c>
      <c r="H43" s="331">
        <v>308.98510453</v>
      </c>
      <c r="I43" s="331">
        <v>309.64134293000001</v>
      </c>
      <c r="J43" s="331">
        <v>310.31139693</v>
      </c>
      <c r="K43" s="331">
        <v>311.01337822000005</v>
      </c>
      <c r="L43" s="332">
        <v>311.72021065000001</v>
      </c>
      <c r="M43" s="333">
        <v>1568.23</v>
      </c>
      <c r="N43" s="333">
        <v>1584.87</v>
      </c>
      <c r="O43" s="333">
        <v>1602.27</v>
      </c>
      <c r="P43" s="333">
        <v>1617.45</v>
      </c>
      <c r="Q43" s="333">
        <v>1635.95</v>
      </c>
      <c r="R43" s="330">
        <v>1657.67</v>
      </c>
      <c r="S43" s="331">
        <v>1679.81</v>
      </c>
      <c r="T43" s="331">
        <v>1707.32</v>
      </c>
      <c r="U43" s="331">
        <v>1752.21</v>
      </c>
      <c r="V43" s="331">
        <v>1748.45</v>
      </c>
      <c r="W43" s="332">
        <v>1772.07</v>
      </c>
      <c r="X43" s="333">
        <v>1796.05</v>
      </c>
      <c r="Y43" s="333">
        <v>1820.4</v>
      </c>
      <c r="Z43" s="333">
        <v>1845.12</v>
      </c>
    </row>
    <row r="44" spans="2:26">
      <c r="B44" s="131" t="s">
        <v>1000</v>
      </c>
      <c r="C44" s="132" t="s">
        <v>300</v>
      </c>
      <c r="D44" s="1648" t="s">
        <v>146</v>
      </c>
      <c r="E44" s="1649"/>
      <c r="F44" s="133">
        <v>2</v>
      </c>
      <c r="G44" s="334">
        <v>273.32000000000005</v>
      </c>
      <c r="H44" s="335">
        <v>268.57</v>
      </c>
      <c r="I44" s="335">
        <v>268.45999999999998</v>
      </c>
      <c r="J44" s="335">
        <v>268.35000000000008</v>
      </c>
      <c r="K44" s="335">
        <v>268.24000000000007</v>
      </c>
      <c r="L44" s="336">
        <v>249.34999999999997</v>
      </c>
      <c r="M44" s="337">
        <v>1190.05</v>
      </c>
      <c r="N44" s="337">
        <v>1118.57</v>
      </c>
      <c r="O44" s="337">
        <v>1092.26</v>
      </c>
      <c r="P44" s="337">
        <v>1089.1500000000001</v>
      </c>
      <c r="Q44" s="334">
        <v>1085.8</v>
      </c>
      <c r="R44" s="335">
        <v>1082.75</v>
      </c>
      <c r="S44" s="335">
        <v>1079.46</v>
      </c>
      <c r="T44" s="335">
        <v>1076.3800000000001</v>
      </c>
      <c r="U44" s="335">
        <v>1073.1099999999999</v>
      </c>
      <c r="V44" s="336">
        <v>1070.46</v>
      </c>
      <c r="W44" s="337">
        <v>1066.3499999999999</v>
      </c>
      <c r="X44" s="337">
        <v>1063.06</v>
      </c>
      <c r="Y44" s="337">
        <v>1059.4100000000001</v>
      </c>
      <c r="Z44" s="337">
        <v>1055.76</v>
      </c>
    </row>
    <row r="45" spans="2:26">
      <c r="B45" s="214" t="s">
        <v>1001</v>
      </c>
      <c r="C45" s="215" t="s">
        <v>294</v>
      </c>
      <c r="D45" s="1648" t="s">
        <v>146</v>
      </c>
      <c r="E45" s="1649"/>
      <c r="F45" s="133">
        <v>2</v>
      </c>
      <c r="G45" s="338">
        <v>9.8273155601900104</v>
      </c>
      <c r="H45" s="339">
        <v>10.0415134748737</v>
      </c>
      <c r="I45" s="339">
        <v>10.4386391408271</v>
      </c>
      <c r="J45" s="339">
        <v>10.933324474709</v>
      </c>
      <c r="K45" s="339">
        <v>10.7444821700077</v>
      </c>
      <c r="L45" s="340">
        <v>11.051865993778399</v>
      </c>
      <c r="M45" s="341">
        <v>60.24</v>
      </c>
      <c r="N45" s="341">
        <v>66.05</v>
      </c>
      <c r="O45" s="341">
        <v>67.94</v>
      </c>
      <c r="P45" s="341">
        <v>70.8</v>
      </c>
      <c r="Q45" s="338">
        <v>72.819999999999993</v>
      </c>
      <c r="R45" s="339">
        <v>73.12</v>
      </c>
      <c r="S45" s="339">
        <v>75.33</v>
      </c>
      <c r="T45" s="339">
        <v>79.150000000000006</v>
      </c>
      <c r="U45" s="339">
        <v>81.63</v>
      </c>
      <c r="V45" s="340">
        <v>82.97</v>
      </c>
      <c r="W45" s="341">
        <v>83.01</v>
      </c>
      <c r="X45" s="341">
        <v>86.77</v>
      </c>
      <c r="Y45" s="341">
        <v>91.13</v>
      </c>
      <c r="Z45" s="341">
        <v>96</v>
      </c>
    </row>
    <row r="46" spans="2:26" ht="15" thickBot="1">
      <c r="B46" s="134" t="s">
        <v>1002</v>
      </c>
      <c r="C46" s="135" t="s">
        <v>303</v>
      </c>
      <c r="D46" s="1650" t="s">
        <v>146</v>
      </c>
      <c r="E46" s="1651"/>
      <c r="F46" s="136">
        <v>2</v>
      </c>
      <c r="G46" s="342">
        <v>-38.470645410189995</v>
      </c>
      <c r="H46" s="343">
        <v>-50.456618004873704</v>
      </c>
      <c r="I46" s="343">
        <v>-51.619982070827128</v>
      </c>
      <c r="J46" s="343">
        <v>-52.894721404708918</v>
      </c>
      <c r="K46" s="343">
        <v>-53.517860390007684</v>
      </c>
      <c r="L46" s="344">
        <v>-73.422076643778439</v>
      </c>
      <c r="M46" s="345">
        <v>-438.42</v>
      </c>
      <c r="N46" s="345">
        <v>-532.35</v>
      </c>
      <c r="O46" s="345">
        <v>-577.95000000000005</v>
      </c>
      <c r="P46" s="345">
        <v>-599.1</v>
      </c>
      <c r="Q46" s="342">
        <v>-622.97</v>
      </c>
      <c r="R46" s="343">
        <v>-648.04</v>
      </c>
      <c r="S46" s="343">
        <v>-675.68</v>
      </c>
      <c r="T46" s="343">
        <v>-705.09</v>
      </c>
      <c r="U46" s="343">
        <v>-733.73</v>
      </c>
      <c r="V46" s="344">
        <v>-760.97</v>
      </c>
      <c r="W46" s="345">
        <v>-788.73</v>
      </c>
      <c r="X46" s="345">
        <v>-819.76</v>
      </c>
      <c r="Y46" s="345">
        <v>-852.12</v>
      </c>
      <c r="Z46" s="345">
        <v>-885.36</v>
      </c>
    </row>
    <row r="47" spans="2:26" ht="15" thickBot="1">
      <c r="B47" s="154"/>
      <c r="C47" s="86"/>
      <c r="D47" s="86"/>
      <c r="E47" s="86"/>
      <c r="Q47" s="69"/>
      <c r="R47" s="69"/>
    </row>
    <row r="48" spans="2:26" ht="60.75" thickBot="1">
      <c r="B48" s="212" t="str">
        <f>CONCATENATE("Table 7b: WC level - Alternative Programme  ",E35, " Final Plan SDB")</f>
        <v>Table 7b: WC level - Alternative Programme  Ofwat Core Final Plan SDB</v>
      </c>
      <c r="C48" s="156"/>
      <c r="D48" s="155"/>
      <c r="E48" s="155"/>
      <c r="F48" s="91"/>
      <c r="G48" s="91"/>
      <c r="H48" s="91"/>
      <c r="I48" s="91"/>
      <c r="J48" s="91"/>
      <c r="K48" s="91"/>
      <c r="L48" s="91"/>
      <c r="M48" s="1636" t="s">
        <v>977</v>
      </c>
      <c r="N48" s="1637"/>
      <c r="O48" s="1637"/>
      <c r="P48" s="1637"/>
      <c r="Q48" s="1637"/>
      <c r="R48" s="1637"/>
      <c r="S48" s="1637"/>
      <c r="T48" s="1637"/>
      <c r="U48" s="1637"/>
      <c r="V48" s="1637"/>
      <c r="W48" s="1637"/>
      <c r="X48" s="1637"/>
      <c r="Y48" s="1637"/>
      <c r="Z48" s="1637"/>
    </row>
    <row r="49" spans="2:26" ht="30.75" thickBot="1">
      <c r="B49" s="401" t="s">
        <v>63</v>
      </c>
      <c r="C49" s="402" t="s">
        <v>1003</v>
      </c>
      <c r="D49" s="1644" t="s">
        <v>117</v>
      </c>
      <c r="E49" s="1645"/>
      <c r="F49" s="403" t="s">
        <v>118</v>
      </c>
      <c r="G49" s="404" t="s">
        <v>979</v>
      </c>
      <c r="H49" s="405" t="s">
        <v>980</v>
      </c>
      <c r="I49" s="405" t="s">
        <v>981</v>
      </c>
      <c r="J49" s="405" t="s">
        <v>982</v>
      </c>
      <c r="K49" s="405" t="s">
        <v>983</v>
      </c>
      <c r="L49" s="406" t="s">
        <v>984</v>
      </c>
      <c r="M49" s="407" t="s">
        <v>985</v>
      </c>
      <c r="N49" s="407" t="s">
        <v>986</v>
      </c>
      <c r="O49" s="407" t="s">
        <v>987</v>
      </c>
      <c r="P49" s="407" t="s">
        <v>988</v>
      </c>
      <c r="Q49" s="137" t="s">
        <v>989</v>
      </c>
      <c r="R49" s="126" t="s">
        <v>990</v>
      </c>
      <c r="S49" s="126" t="s">
        <v>991</v>
      </c>
      <c r="T49" s="126" t="s">
        <v>992</v>
      </c>
      <c r="U49" s="126" t="s">
        <v>993</v>
      </c>
      <c r="V49" s="127" t="s">
        <v>994</v>
      </c>
      <c r="W49" s="138" t="s">
        <v>995</v>
      </c>
      <c r="X49" s="138" t="s">
        <v>996</v>
      </c>
      <c r="Y49" s="138" t="s">
        <v>997</v>
      </c>
      <c r="Z49" s="138" t="s">
        <v>998</v>
      </c>
    </row>
    <row r="50" spans="2:26">
      <c r="B50" s="381" t="s">
        <v>1004</v>
      </c>
      <c r="C50" s="382" t="s">
        <v>945</v>
      </c>
      <c r="D50" s="1646" t="s">
        <v>146</v>
      </c>
      <c r="E50" s="1647"/>
      <c r="F50" s="383">
        <v>2</v>
      </c>
      <c r="G50" s="384">
        <v>301.81595485000003</v>
      </c>
      <c r="H50" s="385">
        <v>304.86910453000002</v>
      </c>
      <c r="I50" s="385">
        <v>301.40934292999998</v>
      </c>
      <c r="J50" s="385">
        <v>297.96339693000004</v>
      </c>
      <c r="K50" s="385">
        <v>294.54937821999999</v>
      </c>
      <c r="L50" s="386">
        <v>291.14021064999997</v>
      </c>
      <c r="M50" s="387">
        <v>1398.73</v>
      </c>
      <c r="N50" s="387">
        <v>1317.66</v>
      </c>
      <c r="O50" s="387">
        <v>1281.3399999999999</v>
      </c>
      <c r="P50" s="388">
        <v>1264.93</v>
      </c>
      <c r="Q50" s="330">
        <v>1270.45</v>
      </c>
      <c r="R50" s="331">
        <v>1292.17</v>
      </c>
      <c r="S50" s="331">
        <v>1314.41</v>
      </c>
      <c r="T50" s="331">
        <v>1336.82</v>
      </c>
      <c r="U50" s="331">
        <v>1359.71</v>
      </c>
      <c r="V50" s="332">
        <v>1382.95</v>
      </c>
      <c r="W50" s="333">
        <v>1406.57</v>
      </c>
      <c r="X50" s="333">
        <v>1430.55</v>
      </c>
      <c r="Y50" s="333">
        <v>1454.9</v>
      </c>
      <c r="Z50" s="333">
        <v>1479.62</v>
      </c>
    </row>
    <row r="51" spans="2:26">
      <c r="B51" s="389" t="s">
        <v>1005</v>
      </c>
      <c r="C51" s="132" t="s">
        <v>300</v>
      </c>
      <c r="D51" s="1648" t="s">
        <v>146</v>
      </c>
      <c r="E51" s="1649"/>
      <c r="F51" s="133">
        <v>2</v>
      </c>
      <c r="G51" s="334">
        <v>353.32000000000005</v>
      </c>
      <c r="H51" s="335">
        <v>348.57</v>
      </c>
      <c r="I51" s="335">
        <v>348.46</v>
      </c>
      <c r="J51" s="335">
        <v>348.35000000000008</v>
      </c>
      <c r="K51" s="335">
        <v>348.24000000000007</v>
      </c>
      <c r="L51" s="336">
        <v>329.34999999999997</v>
      </c>
      <c r="M51" s="337">
        <v>1590.05</v>
      </c>
      <c r="N51" s="337">
        <v>1518.57</v>
      </c>
      <c r="O51" s="390">
        <v>1492.26</v>
      </c>
      <c r="P51" s="334">
        <v>1489.15</v>
      </c>
      <c r="Q51" s="335">
        <v>1485.8</v>
      </c>
      <c r="R51" s="335">
        <v>1482.75</v>
      </c>
      <c r="S51" s="335">
        <v>1479.46</v>
      </c>
      <c r="T51" s="335">
        <v>1476.38</v>
      </c>
      <c r="U51" s="336">
        <v>1473.11</v>
      </c>
      <c r="V51" s="337">
        <v>1470.46</v>
      </c>
      <c r="W51" s="337">
        <v>1466.35</v>
      </c>
      <c r="X51" s="337">
        <v>1463.06</v>
      </c>
      <c r="Y51" s="337">
        <v>1459.41</v>
      </c>
      <c r="Z51" s="337">
        <v>1455.76</v>
      </c>
    </row>
    <row r="52" spans="2:26">
      <c r="B52" s="391" t="s">
        <v>1006</v>
      </c>
      <c r="C52" s="215" t="s">
        <v>294</v>
      </c>
      <c r="D52" s="1648" t="s">
        <v>146</v>
      </c>
      <c r="E52" s="1649"/>
      <c r="F52" s="133">
        <v>2</v>
      </c>
      <c r="G52" s="338">
        <v>9.8273155601900104</v>
      </c>
      <c r="H52" s="339">
        <v>10.0415134748737</v>
      </c>
      <c r="I52" s="339">
        <v>10.4386391408271</v>
      </c>
      <c r="J52" s="339">
        <v>10.933324474709</v>
      </c>
      <c r="K52" s="339">
        <v>10.7444821700077</v>
      </c>
      <c r="L52" s="340">
        <v>11.051865993778399</v>
      </c>
      <c r="M52" s="341">
        <v>60.24</v>
      </c>
      <c r="N52" s="341">
        <v>66.05</v>
      </c>
      <c r="O52" s="341">
        <v>67.94</v>
      </c>
      <c r="P52" s="341">
        <v>70.8</v>
      </c>
      <c r="Q52" s="338">
        <v>72.819999999999993</v>
      </c>
      <c r="R52" s="339">
        <v>73.12</v>
      </c>
      <c r="S52" s="339">
        <v>75.33</v>
      </c>
      <c r="T52" s="339">
        <v>79.150000000000006</v>
      </c>
      <c r="U52" s="339">
        <v>81.63</v>
      </c>
      <c r="V52" s="340">
        <v>82.97</v>
      </c>
      <c r="W52" s="341">
        <v>83.01</v>
      </c>
      <c r="X52" s="341">
        <v>86.77</v>
      </c>
      <c r="Y52" s="341">
        <v>91.13</v>
      </c>
      <c r="Z52" s="341">
        <v>96</v>
      </c>
    </row>
    <row r="53" spans="2:26" ht="15" thickBot="1">
      <c r="B53" s="393" t="s">
        <v>1007</v>
      </c>
      <c r="C53" s="394" t="s">
        <v>303</v>
      </c>
      <c r="D53" s="1650" t="s">
        <v>146</v>
      </c>
      <c r="E53" s="1651"/>
      <c r="F53" s="395">
        <v>2</v>
      </c>
      <c r="G53" s="396">
        <v>41.676729589810016</v>
      </c>
      <c r="H53" s="397">
        <v>33.659381995126282</v>
      </c>
      <c r="I53" s="397">
        <v>36.6120179291729</v>
      </c>
      <c r="J53" s="397">
        <v>39.453278595291039</v>
      </c>
      <c r="K53" s="397">
        <v>42.946139609992372</v>
      </c>
      <c r="L53" s="398">
        <v>27.157923356221595</v>
      </c>
      <c r="M53" s="399">
        <v>131.08000000000001</v>
      </c>
      <c r="N53" s="399">
        <v>134.86000000000001</v>
      </c>
      <c r="O53" s="399">
        <v>142.97999999999999</v>
      </c>
      <c r="P53" s="400">
        <v>153.41999999999999</v>
      </c>
      <c r="Q53" s="342">
        <v>142.53</v>
      </c>
      <c r="R53" s="343">
        <v>117.46</v>
      </c>
      <c r="S53" s="343">
        <v>89.82</v>
      </c>
      <c r="T53" s="343">
        <v>60.41</v>
      </c>
      <c r="U53" s="343">
        <v>31.77</v>
      </c>
      <c r="V53" s="344">
        <v>4.53</v>
      </c>
      <c r="W53" s="345">
        <v>-23.23</v>
      </c>
      <c r="X53" s="345">
        <v>-54.26</v>
      </c>
      <c r="Y53" s="345">
        <v>-86.62</v>
      </c>
      <c r="Z53" s="345">
        <v>-119.86</v>
      </c>
    </row>
    <row r="54" spans="2:26" ht="15" thickBot="1">
      <c r="B54" s="69"/>
      <c r="Q54" s="69"/>
      <c r="R54" s="69"/>
    </row>
    <row r="55" spans="2:26" ht="45.75" thickBot="1">
      <c r="B55" s="212" t="str">
        <f>CONCATENATE("Table 7c: WC level - Alternative Programme  ",E35, " Totex")</f>
        <v>Table 7c: WC level - Alternative Programme  Ofwat Core Totex</v>
      </c>
      <c r="C55" s="156"/>
      <c r="D55" s="155"/>
      <c r="E55" s="91"/>
      <c r="F55" s="91"/>
      <c r="G55" s="91"/>
      <c r="H55" s="91"/>
      <c r="I55" s="91"/>
      <c r="J55" s="91"/>
      <c r="K55" s="91"/>
      <c r="L55" s="91"/>
      <c r="M55" s="1636" t="s">
        <v>977</v>
      </c>
      <c r="N55" s="1637"/>
      <c r="O55" s="1637"/>
      <c r="P55" s="1637"/>
      <c r="Q55" s="1637"/>
      <c r="R55" s="1637"/>
      <c r="S55" s="1637"/>
      <c r="T55" s="1637"/>
      <c r="U55" s="1637"/>
      <c r="V55" s="1637"/>
      <c r="W55" s="1637"/>
      <c r="X55" s="1637"/>
      <c r="Y55" s="1637"/>
      <c r="Z55" s="1637"/>
    </row>
    <row r="56" spans="2:26" ht="30.75" thickBot="1">
      <c r="B56" s="123" t="s">
        <v>63</v>
      </c>
      <c r="C56" s="124" t="s">
        <v>1008</v>
      </c>
      <c r="D56" s="124" t="s">
        <v>1009</v>
      </c>
      <c r="E56" s="124" t="s">
        <v>117</v>
      </c>
      <c r="F56" s="125" t="s">
        <v>118</v>
      </c>
      <c r="G56" s="137" t="s">
        <v>979</v>
      </c>
      <c r="H56" s="126" t="s">
        <v>980</v>
      </c>
      <c r="I56" s="126" t="s">
        <v>981</v>
      </c>
      <c r="J56" s="126" t="s">
        <v>982</v>
      </c>
      <c r="K56" s="126" t="s">
        <v>983</v>
      </c>
      <c r="L56" s="127" t="s">
        <v>984</v>
      </c>
      <c r="M56" s="138" t="s">
        <v>985</v>
      </c>
      <c r="N56" s="138" t="s">
        <v>986</v>
      </c>
      <c r="O56" s="138" t="s">
        <v>987</v>
      </c>
      <c r="P56" s="138" t="s">
        <v>988</v>
      </c>
      <c r="Q56" s="137" t="s">
        <v>989</v>
      </c>
      <c r="R56" s="126" t="s">
        <v>990</v>
      </c>
      <c r="S56" s="126" t="s">
        <v>991</v>
      </c>
      <c r="T56" s="126" t="s">
        <v>992</v>
      </c>
      <c r="U56" s="126" t="s">
        <v>993</v>
      </c>
      <c r="V56" s="127" t="s">
        <v>994</v>
      </c>
      <c r="W56" s="138" t="s">
        <v>995</v>
      </c>
      <c r="X56" s="138" t="s">
        <v>996</v>
      </c>
      <c r="Y56" s="138" t="s">
        <v>997</v>
      </c>
      <c r="Z56" s="138" t="s">
        <v>998</v>
      </c>
    </row>
    <row r="57" spans="2:26">
      <c r="B57" s="263" t="s">
        <v>1010</v>
      </c>
      <c r="C57" s="264" t="s">
        <v>1011</v>
      </c>
      <c r="D57" s="264" t="s">
        <v>1012</v>
      </c>
      <c r="E57" s="264" t="s">
        <v>1066</v>
      </c>
      <c r="F57" s="300">
        <v>3</v>
      </c>
      <c r="G57" s="318">
        <v>0</v>
      </c>
      <c r="H57" s="318">
        <v>0.27800000000000002</v>
      </c>
      <c r="I57" s="318">
        <v>0.27800000000000002</v>
      </c>
      <c r="J57" s="318">
        <v>0.27800000000000002</v>
      </c>
      <c r="K57" s="318">
        <v>0.27800000000000002</v>
      </c>
      <c r="L57" s="318">
        <v>0.27800000000000002</v>
      </c>
      <c r="M57" s="318">
        <v>0</v>
      </c>
      <c r="N57" s="318">
        <v>0</v>
      </c>
      <c r="O57" s="318">
        <v>0</v>
      </c>
      <c r="P57" s="318">
        <v>2.94</v>
      </c>
      <c r="Q57" s="318">
        <v>0</v>
      </c>
      <c r="R57" s="318">
        <v>0</v>
      </c>
      <c r="S57" s="318">
        <v>0</v>
      </c>
      <c r="T57" s="318">
        <v>0</v>
      </c>
      <c r="U57" s="318">
        <v>0</v>
      </c>
      <c r="V57" s="318">
        <v>0</v>
      </c>
      <c r="W57" s="318">
        <v>0</v>
      </c>
      <c r="X57" s="318">
        <v>0</v>
      </c>
      <c r="Y57" s="318">
        <v>0</v>
      </c>
      <c r="Z57" s="318">
        <v>0</v>
      </c>
    </row>
    <row r="58" spans="2:26">
      <c r="B58" s="131" t="s">
        <v>1013</v>
      </c>
      <c r="C58" s="132" t="s">
        <v>1014</v>
      </c>
      <c r="D58" s="132" t="s">
        <v>1012</v>
      </c>
      <c r="E58" s="132" t="s">
        <v>1066</v>
      </c>
      <c r="F58" s="301">
        <v>3</v>
      </c>
      <c r="G58" s="322">
        <v>0</v>
      </c>
      <c r="H58" s="322">
        <v>0</v>
      </c>
      <c r="I58" s="322">
        <v>0</v>
      </c>
      <c r="J58" s="322">
        <v>0</v>
      </c>
      <c r="K58" s="322">
        <v>0</v>
      </c>
      <c r="L58" s="322">
        <v>0</v>
      </c>
      <c r="M58" s="322">
        <v>0</v>
      </c>
      <c r="N58" s="322">
        <v>0</v>
      </c>
      <c r="O58" s="322">
        <v>0</v>
      </c>
      <c r="P58" s="322">
        <v>0</v>
      </c>
      <c r="Q58" s="322">
        <v>0</v>
      </c>
      <c r="R58" s="322">
        <v>0</v>
      </c>
      <c r="S58" s="322">
        <v>0</v>
      </c>
      <c r="T58" s="322">
        <v>0</v>
      </c>
      <c r="U58" s="322">
        <v>0</v>
      </c>
      <c r="V58" s="322">
        <v>0</v>
      </c>
      <c r="W58" s="322">
        <v>0</v>
      </c>
      <c r="X58" s="322">
        <v>0</v>
      </c>
      <c r="Y58" s="322">
        <v>0</v>
      </c>
      <c r="Z58" s="322">
        <v>0</v>
      </c>
    </row>
    <row r="59" spans="2:26" ht="15" thickBot="1">
      <c r="B59" s="134" t="s">
        <v>1015</v>
      </c>
      <c r="C59" s="135" t="s">
        <v>1016</v>
      </c>
      <c r="D59" s="135" t="s">
        <v>1012</v>
      </c>
      <c r="E59" s="135" t="s">
        <v>1066</v>
      </c>
      <c r="F59" s="302">
        <v>3</v>
      </c>
      <c r="G59" s="326">
        <v>0</v>
      </c>
      <c r="H59" s="326">
        <v>0</v>
      </c>
      <c r="I59" s="326">
        <v>0</v>
      </c>
      <c r="J59" s="326">
        <v>0</v>
      </c>
      <c r="K59" s="326">
        <v>0</v>
      </c>
      <c r="L59" s="326">
        <v>0</v>
      </c>
      <c r="M59" s="326">
        <v>0</v>
      </c>
      <c r="N59" s="326">
        <v>0</v>
      </c>
      <c r="O59" s="326">
        <v>0</v>
      </c>
      <c r="P59" s="326">
        <v>0</v>
      </c>
      <c r="Q59" s="326">
        <v>0</v>
      </c>
      <c r="R59" s="326">
        <v>0</v>
      </c>
      <c r="S59" s="326">
        <v>0</v>
      </c>
      <c r="T59" s="326">
        <v>0</v>
      </c>
      <c r="U59" s="326">
        <v>0</v>
      </c>
      <c r="V59" s="326">
        <v>0</v>
      </c>
      <c r="W59" s="326">
        <v>0</v>
      </c>
      <c r="X59" s="326">
        <v>0</v>
      </c>
      <c r="Y59" s="326">
        <v>0</v>
      </c>
      <c r="Z59" s="326">
        <v>0</v>
      </c>
    </row>
    <row r="60" spans="2:26" ht="15" thickBot="1">
      <c r="R60" s="69"/>
      <c r="S60" s="69"/>
    </row>
    <row r="61" spans="2:26" ht="75.75" thickBot="1">
      <c r="B61" s="212" t="str">
        <f>CONCATENATE("Table 7d: WC level - Alternative Programme  ",E35, " Enhancement Expenditure")</f>
        <v>Table 7d: WC level - Alternative Programme  Ofwat Core Enhancement Expenditure</v>
      </c>
      <c r="C61" s="156"/>
      <c r="D61" s="155"/>
      <c r="E61" s="155"/>
      <c r="F61" s="91"/>
      <c r="G61" s="91"/>
      <c r="H61" s="91"/>
      <c r="I61" s="91"/>
      <c r="J61" s="91"/>
      <c r="K61" s="91"/>
      <c r="L61" s="91"/>
      <c r="M61" s="1636" t="s">
        <v>977</v>
      </c>
      <c r="N61" s="1637"/>
      <c r="O61" s="1637"/>
      <c r="P61" s="1637"/>
      <c r="Q61" s="1637"/>
      <c r="R61" s="1637"/>
      <c r="S61" s="1637"/>
      <c r="T61" s="1637"/>
      <c r="U61" s="1637"/>
      <c r="V61" s="1637"/>
      <c r="W61" s="1637"/>
      <c r="X61" s="1637"/>
      <c r="Y61" s="1637"/>
      <c r="Z61" s="1637"/>
    </row>
    <row r="62" spans="2:26" ht="30.75" thickBot="1">
      <c r="B62" s="123" t="s">
        <v>63</v>
      </c>
      <c r="C62" s="124" t="s">
        <v>1008</v>
      </c>
      <c r="D62" s="124" t="s">
        <v>1009</v>
      </c>
      <c r="E62" s="124" t="s">
        <v>117</v>
      </c>
      <c r="F62" s="125" t="s">
        <v>118</v>
      </c>
      <c r="G62" s="137" t="s">
        <v>979</v>
      </c>
      <c r="H62" s="126" t="s">
        <v>980</v>
      </c>
      <c r="I62" s="126" t="s">
        <v>981</v>
      </c>
      <c r="J62" s="126" t="s">
        <v>982</v>
      </c>
      <c r="K62" s="126" t="s">
        <v>983</v>
      </c>
      <c r="L62" s="127" t="s">
        <v>984</v>
      </c>
      <c r="M62" s="138" t="s">
        <v>985</v>
      </c>
      <c r="N62" s="138" t="s">
        <v>986</v>
      </c>
      <c r="O62" s="138" t="s">
        <v>987</v>
      </c>
      <c r="P62" s="138" t="s">
        <v>988</v>
      </c>
      <c r="Q62" s="137" t="s">
        <v>989</v>
      </c>
      <c r="R62" s="126" t="s">
        <v>990</v>
      </c>
      <c r="S62" s="126" t="s">
        <v>991</v>
      </c>
      <c r="T62" s="126" t="s">
        <v>992</v>
      </c>
      <c r="U62" s="126" t="s">
        <v>993</v>
      </c>
      <c r="V62" s="127" t="s">
        <v>994</v>
      </c>
      <c r="W62" s="138" t="s">
        <v>995</v>
      </c>
      <c r="X62" s="138" t="s">
        <v>996</v>
      </c>
      <c r="Y62" s="138" t="s">
        <v>997</v>
      </c>
      <c r="Z62" s="138" t="s">
        <v>998</v>
      </c>
    </row>
    <row r="63" spans="2:26" ht="28.5">
      <c r="B63" s="263" t="s">
        <v>1017</v>
      </c>
      <c r="C63" s="264" t="s">
        <v>1018</v>
      </c>
      <c r="D63" s="264" t="s">
        <v>816</v>
      </c>
      <c r="E63" s="264" t="s">
        <v>1066</v>
      </c>
      <c r="F63" s="300">
        <v>3</v>
      </c>
      <c r="G63" s="318">
        <v>0</v>
      </c>
      <c r="H63" s="319">
        <v>6.7279999999999998</v>
      </c>
      <c r="I63" s="319">
        <v>6.7279999999999998</v>
      </c>
      <c r="J63" s="319">
        <v>6.7279999999999998</v>
      </c>
      <c r="K63" s="319">
        <v>6.7279999999999998</v>
      </c>
      <c r="L63" s="320">
        <v>6.7279999999999998</v>
      </c>
      <c r="M63" s="321">
        <v>29.891999999999999</v>
      </c>
      <c r="N63" s="321">
        <v>0.72</v>
      </c>
      <c r="O63" s="321">
        <v>0.72</v>
      </c>
      <c r="P63" s="321">
        <v>20.82</v>
      </c>
      <c r="Q63" s="330">
        <v>0</v>
      </c>
      <c r="R63" s="331">
        <v>0</v>
      </c>
      <c r="S63" s="331">
        <v>0</v>
      </c>
      <c r="T63" s="331">
        <v>0</v>
      </c>
      <c r="U63" s="331">
        <v>0</v>
      </c>
      <c r="V63" s="332">
        <v>0</v>
      </c>
      <c r="W63" s="332">
        <v>0</v>
      </c>
      <c r="X63" s="332">
        <v>0</v>
      </c>
      <c r="Y63" s="332">
        <v>0</v>
      </c>
      <c r="Z63" s="332">
        <v>0</v>
      </c>
    </row>
    <row r="64" spans="2:26" ht="28.5">
      <c r="B64" s="131" t="s">
        <v>1019</v>
      </c>
      <c r="C64" s="132" t="s">
        <v>1018</v>
      </c>
      <c r="D64" s="132" t="s">
        <v>811</v>
      </c>
      <c r="E64" s="132" t="s">
        <v>1066</v>
      </c>
      <c r="F64" s="301">
        <v>3</v>
      </c>
      <c r="G64" s="322">
        <v>0</v>
      </c>
      <c r="H64" s="323">
        <v>1.4580000000000002</v>
      </c>
      <c r="I64" s="323">
        <v>1.4580000000000002</v>
      </c>
      <c r="J64" s="323">
        <v>1.4580000000000002</v>
      </c>
      <c r="K64" s="323">
        <v>1.4580000000000002</v>
      </c>
      <c r="L64" s="324">
        <v>1.4580000000000002</v>
      </c>
      <c r="M64" s="325">
        <v>9.0399999999999991</v>
      </c>
      <c r="N64" s="325">
        <v>4.34</v>
      </c>
      <c r="O64" s="325">
        <v>4.2300000000000004</v>
      </c>
      <c r="P64" s="325">
        <v>1.1000000000000001</v>
      </c>
      <c r="Q64" s="334">
        <v>0</v>
      </c>
      <c r="R64" s="335">
        <v>0</v>
      </c>
      <c r="S64" s="335">
        <v>0</v>
      </c>
      <c r="T64" s="335">
        <v>0</v>
      </c>
      <c r="U64" s="335">
        <v>0</v>
      </c>
      <c r="V64" s="336">
        <v>0</v>
      </c>
      <c r="W64" s="336">
        <v>0</v>
      </c>
      <c r="X64" s="336">
        <v>0</v>
      </c>
      <c r="Y64" s="336">
        <v>0</v>
      </c>
      <c r="Z64" s="336">
        <v>0</v>
      </c>
    </row>
    <row r="65" spans="2:26" ht="29.25" thickBot="1">
      <c r="B65" s="134" t="s">
        <v>1020</v>
      </c>
      <c r="C65" s="135" t="s">
        <v>1018</v>
      </c>
      <c r="D65" s="135" t="s">
        <v>1012</v>
      </c>
      <c r="E65" s="135" t="s">
        <v>1066</v>
      </c>
      <c r="F65" s="302">
        <v>3</v>
      </c>
      <c r="G65" s="326">
        <v>0</v>
      </c>
      <c r="H65" s="327">
        <v>8.1859999999999999</v>
      </c>
      <c r="I65" s="327">
        <v>8.1859999999999999</v>
      </c>
      <c r="J65" s="327">
        <v>8.1859999999999999</v>
      </c>
      <c r="K65" s="327">
        <v>8.1859999999999999</v>
      </c>
      <c r="L65" s="328">
        <v>8.1859999999999999</v>
      </c>
      <c r="M65" s="329">
        <v>38.932000000000002</v>
      </c>
      <c r="N65" s="329">
        <v>5.0599999999999996</v>
      </c>
      <c r="O65" s="329">
        <v>4.95</v>
      </c>
      <c r="P65" s="329">
        <v>21.92</v>
      </c>
      <c r="Q65" s="342">
        <v>0</v>
      </c>
      <c r="R65" s="343">
        <v>0</v>
      </c>
      <c r="S65" s="343">
        <v>0</v>
      </c>
      <c r="T65" s="343">
        <v>0</v>
      </c>
      <c r="U65" s="343">
        <v>0</v>
      </c>
      <c r="V65" s="344">
        <v>0</v>
      </c>
      <c r="W65" s="344">
        <v>0</v>
      </c>
      <c r="X65" s="344">
        <v>0</v>
      </c>
      <c r="Y65" s="344">
        <v>0</v>
      </c>
      <c r="Z65" s="344">
        <v>0</v>
      </c>
    </row>
    <row r="67" spans="2:26" ht="15" thickBot="1"/>
    <row r="68" spans="2:26" ht="29.25" thickBot="1">
      <c r="B68" s="117" t="s">
        <v>57</v>
      </c>
      <c r="C68" s="65" t="str">
        <f>'TITLE PAGE'!$D$18</f>
        <v>South Staffordshire Water</v>
      </c>
      <c r="D68" s="118" t="s">
        <v>962</v>
      </c>
      <c r="E68" s="66" t="s">
        <v>963</v>
      </c>
      <c r="F68" s="117" t="s">
        <v>964</v>
      </c>
      <c r="G68" s="66" t="s">
        <v>965</v>
      </c>
      <c r="H68" s="119" t="s">
        <v>111</v>
      </c>
      <c r="I68" s="66" t="s">
        <v>966</v>
      </c>
    </row>
    <row r="69" spans="2:26" ht="43.5" thickBot="1">
      <c r="B69" s="118" t="s">
        <v>967</v>
      </c>
      <c r="C69" s="1638" t="s">
        <v>968</v>
      </c>
      <c r="D69" s="1639"/>
      <c r="E69" s="1639"/>
      <c r="F69" s="1639"/>
      <c r="G69" s="1639"/>
      <c r="H69" s="1639"/>
      <c r="I69" s="1640"/>
    </row>
    <row r="70" spans="2:26" ht="43.5" thickBot="1">
      <c r="B70" s="118" t="s">
        <v>969</v>
      </c>
      <c r="C70" s="1641" t="s">
        <v>970</v>
      </c>
      <c r="D70" s="1642"/>
      <c r="E70" s="1642"/>
      <c r="F70" s="1642"/>
      <c r="G70" s="1642"/>
      <c r="H70" s="1642"/>
      <c r="I70" s="1643"/>
    </row>
    <row r="71" spans="2:26" ht="75.599999999999994" customHeight="1" thickBot="1">
      <c r="B71" s="118" t="s">
        <v>972</v>
      </c>
      <c r="C71" s="1641" t="s">
        <v>973</v>
      </c>
      <c r="D71" s="1642"/>
      <c r="E71" s="1642"/>
      <c r="F71" s="1642"/>
      <c r="G71" s="1642"/>
      <c r="H71" s="1642"/>
      <c r="I71" s="1643"/>
    </row>
    <row r="72" spans="2:26" ht="57.75" thickBot="1">
      <c r="B72" s="67" t="s">
        <v>974</v>
      </c>
      <c r="C72" s="120"/>
      <c r="D72" s="68" t="s">
        <v>975</v>
      </c>
      <c r="E72" s="120"/>
      <c r="F72" s="121" t="s">
        <v>976</v>
      </c>
      <c r="G72" s="122"/>
      <c r="H72" s="121" t="s">
        <v>2</v>
      </c>
      <c r="I72" s="122"/>
    </row>
    <row r="73" spans="2:26" ht="15" thickBot="1"/>
    <row r="74" spans="2:26" ht="45.75" thickBot="1">
      <c r="B74" s="212" t="str">
        <f>CONCATENATE("Table 7a: WC level - Alternative Programme ",E68, " Baseline SDB")</f>
        <v>Table 7a: WC level - Alternative Programme  [specify] Baseline SDB</v>
      </c>
      <c r="M74" s="1636" t="s">
        <v>977</v>
      </c>
      <c r="N74" s="1637"/>
      <c r="O74" s="1637"/>
      <c r="P74" s="1637"/>
      <c r="Q74" s="1637"/>
      <c r="R74" s="1637"/>
      <c r="S74" s="1637"/>
      <c r="T74" s="1637"/>
      <c r="U74" s="1637"/>
      <c r="V74" s="1637"/>
      <c r="W74" s="1637"/>
      <c r="X74" s="1637"/>
      <c r="Y74" s="1637"/>
      <c r="Z74" s="1637"/>
    </row>
    <row r="75" spans="2:26" ht="30.75" thickBot="1">
      <c r="B75" s="123" t="s">
        <v>63</v>
      </c>
      <c r="C75" s="124" t="s">
        <v>978</v>
      </c>
      <c r="D75" s="1644" t="s">
        <v>117</v>
      </c>
      <c r="E75" s="1645"/>
      <c r="F75" s="125" t="s">
        <v>118</v>
      </c>
      <c r="G75" s="137" t="s">
        <v>979</v>
      </c>
      <c r="H75" s="126" t="s">
        <v>980</v>
      </c>
      <c r="I75" s="126" t="s">
        <v>981</v>
      </c>
      <c r="J75" s="126" t="s">
        <v>982</v>
      </c>
      <c r="K75" s="126" t="s">
        <v>983</v>
      </c>
      <c r="L75" s="127" t="s">
        <v>984</v>
      </c>
      <c r="M75" s="138" t="s">
        <v>985</v>
      </c>
      <c r="N75" s="138" t="s">
        <v>986</v>
      </c>
      <c r="O75" s="138" t="s">
        <v>987</v>
      </c>
      <c r="P75" s="138" t="s">
        <v>988</v>
      </c>
      <c r="Q75" s="137" t="s">
        <v>989</v>
      </c>
      <c r="R75" s="126" t="s">
        <v>990</v>
      </c>
      <c r="S75" s="126" t="s">
        <v>991</v>
      </c>
      <c r="T75" s="126" t="s">
        <v>992</v>
      </c>
      <c r="U75" s="126" t="s">
        <v>993</v>
      </c>
      <c r="V75" s="127" t="s">
        <v>994</v>
      </c>
      <c r="W75" s="138" t="s">
        <v>995</v>
      </c>
      <c r="X75" s="138" t="s">
        <v>996</v>
      </c>
      <c r="Y75" s="138" t="s">
        <v>997</v>
      </c>
      <c r="Z75" s="138" t="s">
        <v>998</v>
      </c>
    </row>
    <row r="76" spans="2:26">
      <c r="B76" s="128" t="s">
        <v>999</v>
      </c>
      <c r="C76" s="129" t="s">
        <v>945</v>
      </c>
      <c r="D76" s="1646" t="s">
        <v>146</v>
      </c>
      <c r="E76" s="1647"/>
      <c r="F76" s="130">
        <v>2</v>
      </c>
      <c r="G76" s="330"/>
      <c r="H76" s="331"/>
      <c r="I76" s="331"/>
      <c r="J76" s="331"/>
      <c r="K76" s="331"/>
      <c r="L76" s="332"/>
      <c r="M76" s="333"/>
      <c r="N76" s="333"/>
      <c r="O76" s="333"/>
      <c r="P76" s="333"/>
      <c r="Q76" s="330"/>
      <c r="R76" s="331"/>
      <c r="S76" s="331"/>
      <c r="T76" s="331"/>
      <c r="U76" s="331"/>
      <c r="V76" s="332"/>
      <c r="W76" s="333"/>
      <c r="X76" s="333"/>
      <c r="Y76" s="333"/>
      <c r="Z76" s="333"/>
    </row>
    <row r="77" spans="2:26">
      <c r="B77" s="131" t="s">
        <v>1000</v>
      </c>
      <c r="C77" s="132" t="s">
        <v>300</v>
      </c>
      <c r="D77" s="1648" t="s">
        <v>146</v>
      </c>
      <c r="E77" s="1649"/>
      <c r="F77" s="133">
        <v>2</v>
      </c>
      <c r="G77" s="334"/>
      <c r="H77" s="335"/>
      <c r="I77" s="335"/>
      <c r="J77" s="335"/>
      <c r="K77" s="335"/>
      <c r="L77" s="336"/>
      <c r="M77" s="337"/>
      <c r="N77" s="337"/>
      <c r="O77" s="337"/>
      <c r="P77" s="337"/>
      <c r="Q77" s="334"/>
      <c r="R77" s="335"/>
      <c r="S77" s="335"/>
      <c r="T77" s="335"/>
      <c r="U77" s="335"/>
      <c r="V77" s="336"/>
      <c r="W77" s="337"/>
      <c r="X77" s="337"/>
      <c r="Y77" s="337"/>
      <c r="Z77" s="337"/>
    </row>
    <row r="78" spans="2:26">
      <c r="B78" s="214" t="s">
        <v>1001</v>
      </c>
      <c r="C78" s="215" t="s">
        <v>294</v>
      </c>
      <c r="D78" s="1648" t="s">
        <v>146</v>
      </c>
      <c r="E78" s="1649"/>
      <c r="F78" s="133">
        <v>2</v>
      </c>
      <c r="G78" s="338"/>
      <c r="H78" s="339"/>
      <c r="I78" s="339"/>
      <c r="J78" s="339"/>
      <c r="K78" s="339"/>
      <c r="L78" s="340"/>
      <c r="M78" s="341"/>
      <c r="N78" s="341"/>
      <c r="O78" s="341"/>
      <c r="P78" s="341"/>
      <c r="Q78" s="338"/>
      <c r="R78" s="339"/>
      <c r="S78" s="339"/>
      <c r="T78" s="339"/>
      <c r="U78" s="339"/>
      <c r="V78" s="340"/>
      <c r="W78" s="341"/>
      <c r="X78" s="341"/>
      <c r="Y78" s="341"/>
      <c r="Z78" s="341"/>
    </row>
    <row r="79" spans="2:26" ht="15" thickBot="1">
      <c r="B79" s="134" t="s">
        <v>1002</v>
      </c>
      <c r="C79" s="135" t="s">
        <v>303</v>
      </c>
      <c r="D79" s="1650" t="s">
        <v>146</v>
      </c>
      <c r="E79" s="1651"/>
      <c r="F79" s="136">
        <v>2</v>
      </c>
      <c r="G79" s="342"/>
      <c r="H79" s="343"/>
      <c r="I79" s="343"/>
      <c r="J79" s="343"/>
      <c r="K79" s="343"/>
      <c r="L79" s="344"/>
      <c r="M79" s="345"/>
      <c r="N79" s="345"/>
      <c r="O79" s="345"/>
      <c r="P79" s="345"/>
      <c r="Q79" s="342"/>
      <c r="R79" s="343"/>
      <c r="S79" s="343"/>
      <c r="T79" s="343"/>
      <c r="U79" s="343"/>
      <c r="V79" s="344"/>
      <c r="W79" s="345"/>
      <c r="X79" s="345"/>
      <c r="Y79" s="345"/>
      <c r="Z79" s="345"/>
    </row>
    <row r="80" spans="2:26" ht="15" thickBot="1">
      <c r="B80" s="154"/>
      <c r="C80" s="86"/>
      <c r="D80" s="86"/>
      <c r="E80" s="86"/>
      <c r="Q80" s="69"/>
      <c r="R80" s="69"/>
    </row>
    <row r="81" spans="2:26" ht="45.75" thickBot="1">
      <c r="B81" s="212" t="str">
        <f>CONCATENATE("Table 7b: WC level - Alternative Programme  ",E68, " Final Plan SDB")</f>
        <v>Table 7b: WC level - Alternative Programme   [specify] Final Plan SDB</v>
      </c>
      <c r="C81" s="156"/>
      <c r="D81" s="155"/>
      <c r="E81" s="155"/>
      <c r="F81" s="91"/>
      <c r="G81" s="91"/>
      <c r="H81" s="91"/>
      <c r="I81" s="91"/>
      <c r="J81" s="91"/>
      <c r="K81" s="91"/>
      <c r="L81" s="91"/>
      <c r="M81" s="1636" t="s">
        <v>977</v>
      </c>
      <c r="N81" s="1637"/>
      <c r="O81" s="1637"/>
      <c r="P81" s="1637"/>
      <c r="Q81" s="1637"/>
      <c r="R81" s="1637"/>
      <c r="S81" s="1637"/>
      <c r="T81" s="1637"/>
      <c r="U81" s="1637"/>
      <c r="V81" s="1637"/>
      <c r="W81" s="1637"/>
      <c r="X81" s="1637"/>
      <c r="Y81" s="1637"/>
      <c r="Z81" s="1637"/>
    </row>
    <row r="82" spans="2:26" ht="30.75" thickBot="1">
      <c r="B82" s="401" t="s">
        <v>63</v>
      </c>
      <c r="C82" s="402" t="s">
        <v>1003</v>
      </c>
      <c r="D82" s="1644" t="s">
        <v>117</v>
      </c>
      <c r="E82" s="1645"/>
      <c r="F82" s="403" t="s">
        <v>118</v>
      </c>
      <c r="G82" s="404" t="s">
        <v>979</v>
      </c>
      <c r="H82" s="405" t="s">
        <v>980</v>
      </c>
      <c r="I82" s="405" t="s">
        <v>981</v>
      </c>
      <c r="J82" s="405" t="s">
        <v>982</v>
      </c>
      <c r="K82" s="405" t="s">
        <v>983</v>
      </c>
      <c r="L82" s="406" t="s">
        <v>984</v>
      </c>
      <c r="M82" s="407" t="s">
        <v>985</v>
      </c>
      <c r="N82" s="407" t="s">
        <v>986</v>
      </c>
      <c r="O82" s="407" t="s">
        <v>987</v>
      </c>
      <c r="P82" s="407" t="s">
        <v>988</v>
      </c>
      <c r="Q82" s="137" t="s">
        <v>989</v>
      </c>
      <c r="R82" s="126" t="s">
        <v>990</v>
      </c>
      <c r="S82" s="126" t="s">
        <v>991</v>
      </c>
      <c r="T82" s="126" t="s">
        <v>992</v>
      </c>
      <c r="U82" s="126" t="s">
        <v>993</v>
      </c>
      <c r="V82" s="127" t="s">
        <v>994</v>
      </c>
      <c r="W82" s="138" t="s">
        <v>995</v>
      </c>
      <c r="X82" s="138" t="s">
        <v>996</v>
      </c>
      <c r="Y82" s="138" t="s">
        <v>997</v>
      </c>
      <c r="Z82" s="138" t="s">
        <v>998</v>
      </c>
    </row>
    <row r="83" spans="2:26">
      <c r="B83" s="381" t="s">
        <v>1004</v>
      </c>
      <c r="C83" s="382" t="s">
        <v>945</v>
      </c>
      <c r="D83" s="1646" t="s">
        <v>146</v>
      </c>
      <c r="E83" s="1647"/>
      <c r="F83" s="383">
        <v>2</v>
      </c>
      <c r="G83" s="384"/>
      <c r="H83" s="385"/>
      <c r="I83" s="385"/>
      <c r="J83" s="385"/>
      <c r="K83" s="385"/>
      <c r="L83" s="386"/>
      <c r="M83" s="387"/>
      <c r="N83" s="387"/>
      <c r="O83" s="387"/>
      <c r="P83" s="388"/>
      <c r="Q83" s="330"/>
      <c r="R83" s="331"/>
      <c r="S83" s="331"/>
      <c r="T83" s="331"/>
      <c r="U83" s="331"/>
      <c r="V83" s="332"/>
      <c r="W83" s="333"/>
      <c r="X83" s="333"/>
      <c r="Y83" s="333"/>
      <c r="Z83" s="333"/>
    </row>
    <row r="84" spans="2:26">
      <c r="B84" s="389" t="s">
        <v>1005</v>
      </c>
      <c r="C84" s="132" t="s">
        <v>300</v>
      </c>
      <c r="D84" s="1648" t="s">
        <v>146</v>
      </c>
      <c r="E84" s="1649"/>
      <c r="F84" s="133">
        <v>2</v>
      </c>
      <c r="G84" s="334"/>
      <c r="H84" s="335"/>
      <c r="I84" s="335"/>
      <c r="J84" s="335"/>
      <c r="K84" s="335"/>
      <c r="L84" s="336"/>
      <c r="M84" s="337"/>
      <c r="N84" s="337"/>
      <c r="O84" s="337"/>
      <c r="P84" s="390"/>
      <c r="Q84" s="334"/>
      <c r="R84" s="335"/>
      <c r="S84" s="335"/>
      <c r="T84" s="335"/>
      <c r="U84" s="335"/>
      <c r="V84" s="336"/>
      <c r="W84" s="337"/>
      <c r="X84" s="337"/>
      <c r="Y84" s="337"/>
      <c r="Z84" s="337"/>
    </row>
    <row r="85" spans="2:26">
      <c r="B85" s="391" t="s">
        <v>1006</v>
      </c>
      <c r="C85" s="215" t="s">
        <v>294</v>
      </c>
      <c r="D85" s="1648" t="s">
        <v>146</v>
      </c>
      <c r="E85" s="1649"/>
      <c r="F85" s="133">
        <v>2</v>
      </c>
      <c r="G85" s="338"/>
      <c r="H85" s="339"/>
      <c r="I85" s="339"/>
      <c r="J85" s="339"/>
      <c r="K85" s="339"/>
      <c r="L85" s="340"/>
      <c r="M85" s="341"/>
      <c r="N85" s="341"/>
      <c r="O85" s="341"/>
      <c r="P85" s="392"/>
      <c r="Q85" s="338"/>
      <c r="R85" s="339"/>
      <c r="S85" s="339"/>
      <c r="T85" s="339"/>
      <c r="U85" s="339"/>
      <c r="V85" s="340"/>
      <c r="W85" s="341"/>
      <c r="X85" s="341"/>
      <c r="Y85" s="341"/>
      <c r="Z85" s="341"/>
    </row>
    <row r="86" spans="2:26" ht="15" thickBot="1">
      <c r="B86" s="393" t="s">
        <v>1007</v>
      </c>
      <c r="C86" s="394" t="s">
        <v>303</v>
      </c>
      <c r="D86" s="1650" t="s">
        <v>146</v>
      </c>
      <c r="E86" s="1651"/>
      <c r="F86" s="395">
        <v>2</v>
      </c>
      <c r="G86" s="396"/>
      <c r="H86" s="397"/>
      <c r="I86" s="397"/>
      <c r="J86" s="397"/>
      <c r="K86" s="397"/>
      <c r="L86" s="398"/>
      <c r="M86" s="399"/>
      <c r="N86" s="399"/>
      <c r="O86" s="399"/>
      <c r="P86" s="400"/>
      <c r="Q86" s="342"/>
      <c r="R86" s="343"/>
      <c r="S86" s="343"/>
      <c r="T86" s="343"/>
      <c r="U86" s="343"/>
      <c r="V86" s="344"/>
      <c r="W86" s="345"/>
      <c r="X86" s="345"/>
      <c r="Y86" s="345"/>
      <c r="Z86" s="345"/>
    </row>
    <row r="87" spans="2:26" ht="15" thickBot="1">
      <c r="B87" s="69"/>
      <c r="Q87" s="69"/>
      <c r="R87" s="69"/>
    </row>
    <row r="88" spans="2:26" ht="45.75" thickBot="1">
      <c r="B88" s="212" t="str">
        <f>CONCATENATE("Table 7c: WC level - Alternative Programme  ",E68, " Totex")</f>
        <v>Table 7c: WC level - Alternative Programme   [specify] Totex</v>
      </c>
      <c r="C88" s="156"/>
      <c r="D88" s="155"/>
      <c r="E88" s="91"/>
      <c r="F88" s="91"/>
      <c r="G88" s="91"/>
      <c r="H88" s="91"/>
      <c r="I88" s="91"/>
      <c r="J88" s="91"/>
      <c r="K88" s="91"/>
      <c r="L88" s="91"/>
      <c r="M88" s="1636" t="s">
        <v>977</v>
      </c>
      <c r="N88" s="1637"/>
      <c r="O88" s="1637"/>
      <c r="P88" s="1637"/>
      <c r="Q88" s="1637"/>
      <c r="R88" s="1637"/>
      <c r="S88" s="1637"/>
      <c r="T88" s="1637"/>
      <c r="U88" s="1637"/>
      <c r="V88" s="1637"/>
      <c r="W88" s="1637"/>
      <c r="X88" s="1637"/>
      <c r="Y88" s="1637"/>
      <c r="Z88" s="1637"/>
    </row>
    <row r="89" spans="2:26" ht="30.75" thickBot="1">
      <c r="B89" s="123" t="s">
        <v>63</v>
      </c>
      <c r="C89" s="124" t="s">
        <v>1008</v>
      </c>
      <c r="D89" s="124" t="s">
        <v>1009</v>
      </c>
      <c r="E89" s="124" t="s">
        <v>117</v>
      </c>
      <c r="F89" s="125" t="s">
        <v>118</v>
      </c>
      <c r="G89" s="137" t="s">
        <v>979</v>
      </c>
      <c r="H89" s="126" t="s">
        <v>980</v>
      </c>
      <c r="I89" s="126" t="s">
        <v>981</v>
      </c>
      <c r="J89" s="126" t="s">
        <v>982</v>
      </c>
      <c r="K89" s="126" t="s">
        <v>983</v>
      </c>
      <c r="L89" s="127" t="s">
        <v>984</v>
      </c>
      <c r="M89" s="138" t="s">
        <v>985</v>
      </c>
      <c r="N89" s="138" t="s">
        <v>986</v>
      </c>
      <c r="O89" s="138" t="s">
        <v>987</v>
      </c>
      <c r="P89" s="138" t="s">
        <v>988</v>
      </c>
      <c r="Q89" s="137" t="s">
        <v>989</v>
      </c>
      <c r="R89" s="126" t="s">
        <v>990</v>
      </c>
      <c r="S89" s="126" t="s">
        <v>991</v>
      </c>
      <c r="T89" s="126" t="s">
        <v>992</v>
      </c>
      <c r="U89" s="126" t="s">
        <v>993</v>
      </c>
      <c r="V89" s="127" t="s">
        <v>994</v>
      </c>
      <c r="W89" s="138" t="s">
        <v>995</v>
      </c>
      <c r="X89" s="138" t="s">
        <v>996</v>
      </c>
      <c r="Y89" s="138" t="s">
        <v>997</v>
      </c>
      <c r="Z89" s="138" t="s">
        <v>998</v>
      </c>
    </row>
    <row r="90" spans="2:26">
      <c r="B90" s="263" t="s">
        <v>1010</v>
      </c>
      <c r="C90" s="264" t="s">
        <v>1011</v>
      </c>
      <c r="D90" s="264" t="s">
        <v>1012</v>
      </c>
      <c r="E90" s="264" t="s">
        <v>1066</v>
      </c>
      <c r="F90" s="300">
        <v>3</v>
      </c>
      <c r="G90" s="318"/>
      <c r="H90" s="319"/>
      <c r="I90" s="319"/>
      <c r="J90" s="319"/>
      <c r="K90" s="319"/>
      <c r="L90" s="320"/>
      <c r="M90" s="321"/>
      <c r="N90" s="321"/>
      <c r="O90" s="321"/>
      <c r="P90" s="321"/>
      <c r="Q90" s="330"/>
      <c r="R90" s="331"/>
      <c r="S90" s="331"/>
      <c r="T90" s="331"/>
      <c r="U90" s="331"/>
      <c r="V90" s="332"/>
      <c r="W90" s="333"/>
      <c r="X90" s="333"/>
      <c r="Y90" s="333"/>
      <c r="Z90" s="333"/>
    </row>
    <row r="91" spans="2:26">
      <c r="B91" s="131" t="s">
        <v>1013</v>
      </c>
      <c r="C91" s="132" t="s">
        <v>1014</v>
      </c>
      <c r="D91" s="132" t="s">
        <v>1012</v>
      </c>
      <c r="E91" s="132" t="s">
        <v>1066</v>
      </c>
      <c r="F91" s="301">
        <v>3</v>
      </c>
      <c r="G91" s="322"/>
      <c r="H91" s="323"/>
      <c r="I91" s="323"/>
      <c r="J91" s="323"/>
      <c r="K91" s="323"/>
      <c r="L91" s="324"/>
      <c r="M91" s="325"/>
      <c r="N91" s="325"/>
      <c r="O91" s="325"/>
      <c r="P91" s="325"/>
      <c r="Q91" s="334"/>
      <c r="R91" s="335"/>
      <c r="S91" s="335"/>
      <c r="T91" s="335"/>
      <c r="U91" s="335"/>
      <c r="V91" s="336"/>
      <c r="W91" s="337"/>
      <c r="X91" s="337"/>
      <c r="Y91" s="337"/>
      <c r="Z91" s="337"/>
    </row>
    <row r="92" spans="2:26" ht="15" thickBot="1">
      <c r="B92" s="134" t="s">
        <v>1015</v>
      </c>
      <c r="C92" s="135" t="s">
        <v>1016</v>
      </c>
      <c r="D92" s="135" t="s">
        <v>1012</v>
      </c>
      <c r="E92" s="135" t="s">
        <v>1066</v>
      </c>
      <c r="F92" s="302">
        <v>3</v>
      </c>
      <c r="G92" s="326"/>
      <c r="H92" s="327"/>
      <c r="I92" s="327"/>
      <c r="J92" s="327"/>
      <c r="K92" s="327"/>
      <c r="L92" s="328"/>
      <c r="M92" s="329"/>
      <c r="N92" s="329"/>
      <c r="O92" s="329"/>
      <c r="P92" s="329"/>
      <c r="Q92" s="342"/>
      <c r="R92" s="343"/>
      <c r="S92" s="343"/>
      <c r="T92" s="343"/>
      <c r="U92" s="343"/>
      <c r="V92" s="344"/>
      <c r="W92" s="345"/>
      <c r="X92" s="345"/>
      <c r="Y92" s="345"/>
      <c r="Z92" s="345"/>
    </row>
    <row r="93" spans="2:26" ht="15" thickBot="1">
      <c r="R93" s="69"/>
      <c r="S93" s="69"/>
    </row>
    <row r="94" spans="2:26" ht="60.75" thickBot="1">
      <c r="B94" s="212" t="str">
        <f>CONCATENATE("Table 7d: WC level - Alternative Programme  ",E68, " Enhancement Expenditure")</f>
        <v>Table 7d: WC level - Alternative Programme   [specify] Enhancement Expenditure</v>
      </c>
      <c r="C94" s="156"/>
      <c r="D94" s="155"/>
      <c r="E94" s="155"/>
      <c r="F94" s="91"/>
      <c r="G94" s="91"/>
      <c r="H94" s="91"/>
      <c r="I94" s="91"/>
      <c r="J94" s="91"/>
      <c r="K94" s="91"/>
      <c r="L94" s="91"/>
      <c r="M94" s="1636" t="s">
        <v>977</v>
      </c>
      <c r="N94" s="1637"/>
      <c r="O94" s="1637"/>
      <c r="P94" s="1637"/>
      <c r="Q94" s="1637"/>
      <c r="R94" s="1637"/>
      <c r="S94" s="1637"/>
      <c r="T94" s="1637"/>
      <c r="U94" s="1637"/>
      <c r="V94" s="1637"/>
      <c r="W94" s="1637"/>
      <c r="X94" s="1637"/>
      <c r="Y94" s="1637"/>
      <c r="Z94" s="1637"/>
    </row>
    <row r="95" spans="2:26" ht="30.75" thickBot="1">
      <c r="B95" s="123" t="s">
        <v>63</v>
      </c>
      <c r="C95" s="124" t="s">
        <v>1008</v>
      </c>
      <c r="D95" s="124" t="s">
        <v>1009</v>
      </c>
      <c r="E95" s="124" t="s">
        <v>117</v>
      </c>
      <c r="F95" s="125" t="s">
        <v>118</v>
      </c>
      <c r="G95" s="137" t="s">
        <v>979</v>
      </c>
      <c r="H95" s="126" t="s">
        <v>980</v>
      </c>
      <c r="I95" s="126" t="s">
        <v>981</v>
      </c>
      <c r="J95" s="126" t="s">
        <v>982</v>
      </c>
      <c r="K95" s="126" t="s">
        <v>983</v>
      </c>
      <c r="L95" s="127" t="s">
        <v>984</v>
      </c>
      <c r="M95" s="138" t="s">
        <v>985</v>
      </c>
      <c r="N95" s="138" t="s">
        <v>986</v>
      </c>
      <c r="O95" s="138" t="s">
        <v>987</v>
      </c>
      <c r="P95" s="138" t="s">
        <v>988</v>
      </c>
      <c r="Q95" s="137" t="s">
        <v>989</v>
      </c>
      <c r="R95" s="126" t="s">
        <v>990</v>
      </c>
      <c r="S95" s="126" t="s">
        <v>991</v>
      </c>
      <c r="T95" s="126" t="s">
        <v>992</v>
      </c>
      <c r="U95" s="126" t="s">
        <v>993</v>
      </c>
      <c r="V95" s="127" t="s">
        <v>994</v>
      </c>
      <c r="W95" s="138" t="s">
        <v>995</v>
      </c>
      <c r="X95" s="138" t="s">
        <v>996</v>
      </c>
      <c r="Y95" s="138" t="s">
        <v>997</v>
      </c>
      <c r="Z95" s="138" t="s">
        <v>998</v>
      </c>
    </row>
    <row r="96" spans="2:26" ht="28.5">
      <c r="B96" s="263" t="s">
        <v>1017</v>
      </c>
      <c r="C96" s="264" t="s">
        <v>1018</v>
      </c>
      <c r="D96" s="264" t="s">
        <v>816</v>
      </c>
      <c r="E96" s="264" t="s">
        <v>1066</v>
      </c>
      <c r="F96" s="300">
        <v>3</v>
      </c>
      <c r="G96" s="318"/>
      <c r="H96" s="319"/>
      <c r="I96" s="319"/>
      <c r="J96" s="319"/>
      <c r="K96" s="319"/>
      <c r="L96" s="320"/>
      <c r="M96" s="321"/>
      <c r="N96" s="321"/>
      <c r="O96" s="321"/>
      <c r="P96" s="321"/>
      <c r="Q96" s="330"/>
      <c r="R96" s="331"/>
      <c r="S96" s="331"/>
      <c r="T96" s="331"/>
      <c r="U96" s="331"/>
      <c r="V96" s="332"/>
      <c r="W96" s="333"/>
      <c r="X96" s="333"/>
      <c r="Y96" s="333"/>
      <c r="Z96" s="333"/>
    </row>
    <row r="97" spans="2:26" ht="28.5">
      <c r="B97" s="131" t="s">
        <v>1019</v>
      </c>
      <c r="C97" s="132" t="s">
        <v>1018</v>
      </c>
      <c r="D97" s="132" t="s">
        <v>811</v>
      </c>
      <c r="E97" s="132" t="s">
        <v>1066</v>
      </c>
      <c r="F97" s="301">
        <v>3</v>
      </c>
      <c r="G97" s="322"/>
      <c r="H97" s="323"/>
      <c r="I97" s="323"/>
      <c r="J97" s="323"/>
      <c r="K97" s="323"/>
      <c r="L97" s="324"/>
      <c r="M97" s="325"/>
      <c r="N97" s="325"/>
      <c r="O97" s="325"/>
      <c r="P97" s="325"/>
      <c r="Q97" s="334"/>
      <c r="R97" s="335"/>
      <c r="S97" s="335"/>
      <c r="T97" s="335"/>
      <c r="U97" s="335"/>
      <c r="V97" s="336"/>
      <c r="W97" s="337"/>
      <c r="X97" s="337"/>
      <c r="Y97" s="337"/>
      <c r="Z97" s="337"/>
    </row>
    <row r="98" spans="2:26" ht="29.25" thickBot="1">
      <c r="B98" s="134" t="s">
        <v>1020</v>
      </c>
      <c r="C98" s="135" t="s">
        <v>1018</v>
      </c>
      <c r="D98" s="135" t="s">
        <v>1012</v>
      </c>
      <c r="E98" s="135" t="s">
        <v>1066</v>
      </c>
      <c r="F98" s="302">
        <v>3</v>
      </c>
      <c r="G98" s="326"/>
      <c r="H98" s="327"/>
      <c r="I98" s="327"/>
      <c r="J98" s="327"/>
      <c r="K98" s="327"/>
      <c r="L98" s="328"/>
      <c r="M98" s="329"/>
      <c r="N98" s="329"/>
      <c r="O98" s="329"/>
      <c r="P98" s="329"/>
      <c r="Q98" s="342"/>
      <c r="R98" s="343"/>
      <c r="S98" s="343"/>
      <c r="T98" s="343"/>
      <c r="U98" s="343"/>
      <c r="V98" s="344"/>
      <c r="W98" s="345"/>
      <c r="X98" s="345"/>
      <c r="Y98" s="345"/>
      <c r="Z98" s="345"/>
    </row>
    <row r="100" spans="2:26" ht="15" thickBot="1"/>
    <row r="101" spans="2:26" ht="29.25" thickBot="1">
      <c r="B101" s="117" t="s">
        <v>57</v>
      </c>
      <c r="C101" s="65" t="str">
        <f>'TITLE PAGE'!$D$18</f>
        <v>South Staffordshire Water</v>
      </c>
      <c r="D101" s="118" t="s">
        <v>962</v>
      </c>
      <c r="E101" s="66" t="s">
        <v>963</v>
      </c>
      <c r="F101" s="117" t="s">
        <v>964</v>
      </c>
      <c r="G101" s="66" t="s">
        <v>965</v>
      </c>
      <c r="H101" s="119" t="s">
        <v>111</v>
      </c>
      <c r="I101" s="66" t="s">
        <v>966</v>
      </c>
    </row>
    <row r="102" spans="2:26" ht="43.5" thickBot="1">
      <c r="B102" s="118" t="s">
        <v>967</v>
      </c>
      <c r="C102" s="1638" t="s">
        <v>968</v>
      </c>
      <c r="D102" s="1639"/>
      <c r="E102" s="1639"/>
      <c r="F102" s="1639"/>
      <c r="G102" s="1639"/>
      <c r="H102" s="1639"/>
      <c r="I102" s="1640"/>
    </row>
    <row r="103" spans="2:26" ht="43.5" thickBot="1">
      <c r="B103" s="118" t="s">
        <v>969</v>
      </c>
      <c r="C103" s="1641" t="s">
        <v>970</v>
      </c>
      <c r="D103" s="1642"/>
      <c r="E103" s="1642"/>
      <c r="F103" s="1642"/>
      <c r="G103" s="1642"/>
      <c r="H103" s="1642"/>
      <c r="I103" s="1643"/>
    </row>
    <row r="104" spans="2:26" ht="69.599999999999994" customHeight="1" thickBot="1">
      <c r="B104" s="118" t="s">
        <v>972</v>
      </c>
      <c r="C104" s="1641" t="s">
        <v>973</v>
      </c>
      <c r="D104" s="1642"/>
      <c r="E104" s="1642"/>
      <c r="F104" s="1642"/>
      <c r="G104" s="1642"/>
      <c r="H104" s="1642"/>
      <c r="I104" s="1643"/>
    </row>
    <row r="105" spans="2:26" ht="57.75" thickBot="1">
      <c r="B105" s="67" t="s">
        <v>974</v>
      </c>
      <c r="C105" s="120"/>
      <c r="D105" s="68" t="s">
        <v>975</v>
      </c>
      <c r="E105" s="120"/>
      <c r="F105" s="121" t="s">
        <v>976</v>
      </c>
      <c r="G105" s="122"/>
      <c r="H105" s="121" t="s">
        <v>2</v>
      </c>
      <c r="I105" s="122"/>
    </row>
    <row r="106" spans="2:26" ht="15" thickBot="1"/>
    <row r="107" spans="2:26" ht="45.75" thickBot="1">
      <c r="B107" s="212" t="str">
        <f>CONCATENATE("Table 7a: WC level - Alternative Programme ",E101, " Baseline SDB")</f>
        <v>Table 7a: WC level - Alternative Programme  [specify] Baseline SDB</v>
      </c>
      <c r="M107" s="1636" t="s">
        <v>977</v>
      </c>
      <c r="N107" s="1637"/>
      <c r="O107" s="1637"/>
      <c r="P107" s="1637"/>
      <c r="Q107" s="1637"/>
      <c r="R107" s="1637"/>
      <c r="S107" s="1637"/>
      <c r="T107" s="1637"/>
      <c r="U107" s="1637"/>
      <c r="V107" s="1637"/>
      <c r="W107" s="1637"/>
      <c r="X107" s="1637"/>
      <c r="Y107" s="1637"/>
      <c r="Z107" s="1637"/>
    </row>
    <row r="108" spans="2:26" ht="30.75" thickBot="1">
      <c r="B108" s="123" t="s">
        <v>63</v>
      </c>
      <c r="C108" s="124" t="s">
        <v>978</v>
      </c>
      <c r="D108" s="1644" t="s">
        <v>117</v>
      </c>
      <c r="E108" s="1645"/>
      <c r="F108" s="125" t="s">
        <v>118</v>
      </c>
      <c r="G108" s="137" t="s">
        <v>979</v>
      </c>
      <c r="H108" s="126" t="s">
        <v>980</v>
      </c>
      <c r="I108" s="126" t="s">
        <v>981</v>
      </c>
      <c r="J108" s="126" t="s">
        <v>982</v>
      </c>
      <c r="K108" s="126" t="s">
        <v>983</v>
      </c>
      <c r="L108" s="127" t="s">
        <v>984</v>
      </c>
      <c r="M108" s="138" t="s">
        <v>985</v>
      </c>
      <c r="N108" s="138" t="s">
        <v>986</v>
      </c>
      <c r="O108" s="138" t="s">
        <v>987</v>
      </c>
      <c r="P108" s="138" t="s">
        <v>988</v>
      </c>
      <c r="Q108" s="137" t="s">
        <v>989</v>
      </c>
      <c r="R108" s="126" t="s">
        <v>990</v>
      </c>
      <c r="S108" s="126" t="s">
        <v>991</v>
      </c>
      <c r="T108" s="126" t="s">
        <v>992</v>
      </c>
      <c r="U108" s="126" t="s">
        <v>993</v>
      </c>
      <c r="V108" s="127" t="s">
        <v>994</v>
      </c>
      <c r="W108" s="138" t="s">
        <v>995</v>
      </c>
      <c r="X108" s="138" t="s">
        <v>996</v>
      </c>
      <c r="Y108" s="138" t="s">
        <v>997</v>
      </c>
      <c r="Z108" s="138" t="s">
        <v>998</v>
      </c>
    </row>
    <row r="109" spans="2:26" ht="15.6" customHeight="1">
      <c r="B109" s="128" t="s">
        <v>999</v>
      </c>
      <c r="C109" s="129" t="s">
        <v>945</v>
      </c>
      <c r="D109" s="1646" t="s">
        <v>146</v>
      </c>
      <c r="E109" s="1647"/>
      <c r="F109" s="130">
        <v>2</v>
      </c>
      <c r="G109" s="330"/>
      <c r="H109" s="331"/>
      <c r="I109" s="331"/>
      <c r="J109" s="331"/>
      <c r="K109" s="331"/>
      <c r="L109" s="332"/>
      <c r="M109" s="333"/>
      <c r="N109" s="333"/>
      <c r="O109" s="333"/>
      <c r="P109" s="333"/>
      <c r="Q109" s="330"/>
      <c r="R109" s="331"/>
      <c r="S109" s="331"/>
      <c r="T109" s="331"/>
      <c r="U109" s="331"/>
      <c r="V109" s="332"/>
      <c r="W109" s="333"/>
      <c r="X109" s="333"/>
      <c r="Y109" s="333"/>
      <c r="Z109" s="333"/>
    </row>
    <row r="110" spans="2:26" ht="15.6" customHeight="1">
      <c r="B110" s="131" t="s">
        <v>1000</v>
      </c>
      <c r="C110" s="132" t="s">
        <v>300</v>
      </c>
      <c r="D110" s="1648" t="s">
        <v>146</v>
      </c>
      <c r="E110" s="1649"/>
      <c r="F110" s="133">
        <v>2</v>
      </c>
      <c r="G110" s="334"/>
      <c r="H110" s="335"/>
      <c r="I110" s="335"/>
      <c r="J110" s="335"/>
      <c r="K110" s="335"/>
      <c r="L110" s="336"/>
      <c r="M110" s="337"/>
      <c r="N110" s="337"/>
      <c r="O110" s="337"/>
      <c r="P110" s="337"/>
      <c r="Q110" s="334"/>
      <c r="R110" s="335"/>
      <c r="S110" s="335"/>
      <c r="T110" s="335"/>
      <c r="U110" s="335"/>
      <c r="V110" s="336"/>
      <c r="W110" s="337"/>
      <c r="X110" s="337"/>
      <c r="Y110" s="337"/>
      <c r="Z110" s="337"/>
    </row>
    <row r="111" spans="2:26" ht="15.6" customHeight="1">
      <c r="B111" s="214" t="s">
        <v>1001</v>
      </c>
      <c r="C111" s="215" t="s">
        <v>294</v>
      </c>
      <c r="D111" s="1648" t="s">
        <v>146</v>
      </c>
      <c r="E111" s="1649"/>
      <c r="F111" s="133">
        <v>2</v>
      </c>
      <c r="G111" s="338"/>
      <c r="H111" s="339"/>
      <c r="I111" s="339"/>
      <c r="J111" s="339"/>
      <c r="K111" s="339"/>
      <c r="L111" s="340"/>
      <c r="M111" s="341"/>
      <c r="N111" s="341"/>
      <c r="O111" s="341"/>
      <c r="P111" s="341"/>
      <c r="Q111" s="338"/>
      <c r="R111" s="339"/>
      <c r="S111" s="339"/>
      <c r="T111" s="339"/>
      <c r="U111" s="339"/>
      <c r="V111" s="340"/>
      <c r="W111" s="341"/>
      <c r="X111" s="341"/>
      <c r="Y111" s="341"/>
      <c r="Z111" s="341"/>
    </row>
    <row r="112" spans="2:26" ht="16.149999999999999" customHeight="1" thickBot="1">
      <c r="B112" s="134" t="s">
        <v>1002</v>
      </c>
      <c r="C112" s="135" t="s">
        <v>303</v>
      </c>
      <c r="D112" s="1650" t="s">
        <v>146</v>
      </c>
      <c r="E112" s="1651"/>
      <c r="F112" s="136">
        <v>2</v>
      </c>
      <c r="G112" s="342"/>
      <c r="H112" s="343"/>
      <c r="I112" s="343"/>
      <c r="J112" s="343"/>
      <c r="K112" s="343"/>
      <c r="L112" s="344"/>
      <c r="M112" s="345"/>
      <c r="N112" s="345"/>
      <c r="O112" s="345"/>
      <c r="P112" s="345"/>
      <c r="Q112" s="342"/>
      <c r="R112" s="343"/>
      <c r="S112" s="343"/>
      <c r="T112" s="343"/>
      <c r="U112" s="343"/>
      <c r="V112" s="344"/>
      <c r="W112" s="345"/>
      <c r="X112" s="345"/>
      <c r="Y112" s="345"/>
      <c r="Z112" s="345"/>
    </row>
    <row r="113" spans="2:26" ht="15" thickBot="1">
      <c r="B113" s="154"/>
      <c r="C113" s="86"/>
      <c r="D113" s="86"/>
      <c r="E113" s="86"/>
      <c r="Q113" s="69"/>
      <c r="R113" s="69"/>
    </row>
    <row r="114" spans="2:26" ht="45.75" thickBot="1">
      <c r="B114" s="212" t="str">
        <f>CONCATENATE("Table 7b: WC level - Alternative Programme  ",E101, " Final Plan SDB")</f>
        <v>Table 7b: WC level - Alternative Programme   [specify] Final Plan SDB</v>
      </c>
      <c r="C114" s="156"/>
      <c r="D114" s="155"/>
      <c r="E114" s="155"/>
      <c r="F114" s="91"/>
      <c r="G114" s="91"/>
      <c r="H114" s="91"/>
      <c r="I114" s="91"/>
      <c r="J114" s="91"/>
      <c r="K114" s="91"/>
      <c r="L114" s="91"/>
      <c r="M114" s="1636" t="s">
        <v>977</v>
      </c>
      <c r="N114" s="1637"/>
      <c r="O114" s="1637"/>
      <c r="P114" s="1637"/>
      <c r="Q114" s="1637"/>
      <c r="R114" s="1637"/>
      <c r="S114" s="1637"/>
      <c r="T114" s="1637"/>
      <c r="U114" s="1637"/>
      <c r="V114" s="1637"/>
      <c r="W114" s="1637"/>
      <c r="X114" s="1637"/>
      <c r="Y114" s="1637"/>
      <c r="Z114" s="1637"/>
    </row>
    <row r="115" spans="2:26" ht="30.75" thickBot="1">
      <c r="B115" s="401" t="s">
        <v>63</v>
      </c>
      <c r="C115" s="402" t="s">
        <v>1003</v>
      </c>
      <c r="D115" s="1644" t="s">
        <v>117</v>
      </c>
      <c r="E115" s="1645"/>
      <c r="F115" s="403" t="s">
        <v>118</v>
      </c>
      <c r="G115" s="404" t="s">
        <v>979</v>
      </c>
      <c r="H115" s="405" t="s">
        <v>980</v>
      </c>
      <c r="I115" s="405" t="s">
        <v>981</v>
      </c>
      <c r="J115" s="405" t="s">
        <v>982</v>
      </c>
      <c r="K115" s="405" t="s">
        <v>983</v>
      </c>
      <c r="L115" s="406" t="s">
        <v>984</v>
      </c>
      <c r="M115" s="407" t="s">
        <v>985</v>
      </c>
      <c r="N115" s="407" t="s">
        <v>986</v>
      </c>
      <c r="O115" s="407" t="s">
        <v>987</v>
      </c>
      <c r="P115" s="407" t="s">
        <v>988</v>
      </c>
      <c r="Q115" s="137" t="s">
        <v>989</v>
      </c>
      <c r="R115" s="126" t="s">
        <v>990</v>
      </c>
      <c r="S115" s="126" t="s">
        <v>991</v>
      </c>
      <c r="T115" s="126" t="s">
        <v>992</v>
      </c>
      <c r="U115" s="126" t="s">
        <v>993</v>
      </c>
      <c r="V115" s="127" t="s">
        <v>994</v>
      </c>
      <c r="W115" s="138" t="s">
        <v>995</v>
      </c>
      <c r="X115" s="138" t="s">
        <v>996</v>
      </c>
      <c r="Y115" s="138" t="s">
        <v>997</v>
      </c>
      <c r="Z115" s="138" t="s">
        <v>998</v>
      </c>
    </row>
    <row r="116" spans="2:26">
      <c r="B116" s="381" t="s">
        <v>1004</v>
      </c>
      <c r="C116" s="382" t="s">
        <v>945</v>
      </c>
      <c r="D116" s="1646" t="s">
        <v>146</v>
      </c>
      <c r="E116" s="1647"/>
      <c r="F116" s="383">
        <v>2</v>
      </c>
      <c r="G116" s="384"/>
      <c r="H116" s="385"/>
      <c r="I116" s="385"/>
      <c r="J116" s="385"/>
      <c r="K116" s="385"/>
      <c r="L116" s="386"/>
      <c r="M116" s="387"/>
      <c r="N116" s="387"/>
      <c r="O116" s="387"/>
      <c r="P116" s="388"/>
      <c r="Q116" s="330"/>
      <c r="R116" s="331"/>
      <c r="S116" s="331"/>
      <c r="T116" s="331"/>
      <c r="U116" s="331"/>
      <c r="V116" s="332"/>
      <c r="W116" s="333"/>
      <c r="X116" s="333"/>
      <c r="Y116" s="333"/>
      <c r="Z116" s="333"/>
    </row>
    <row r="117" spans="2:26">
      <c r="B117" s="389" t="s">
        <v>1005</v>
      </c>
      <c r="C117" s="132" t="s">
        <v>300</v>
      </c>
      <c r="D117" s="1648" t="s">
        <v>146</v>
      </c>
      <c r="E117" s="1649"/>
      <c r="F117" s="133">
        <v>2</v>
      </c>
      <c r="G117" s="334"/>
      <c r="H117" s="335"/>
      <c r="I117" s="335"/>
      <c r="J117" s="335"/>
      <c r="K117" s="335"/>
      <c r="L117" s="336"/>
      <c r="M117" s="337"/>
      <c r="N117" s="337"/>
      <c r="O117" s="337"/>
      <c r="P117" s="390"/>
      <c r="Q117" s="334"/>
      <c r="R117" s="335"/>
      <c r="S117" s="335"/>
      <c r="T117" s="335"/>
      <c r="U117" s="335"/>
      <c r="V117" s="336"/>
      <c r="W117" s="337"/>
      <c r="X117" s="337"/>
      <c r="Y117" s="337"/>
      <c r="Z117" s="337"/>
    </row>
    <row r="118" spans="2:26">
      <c r="B118" s="391" t="s">
        <v>1006</v>
      </c>
      <c r="C118" s="215" t="s">
        <v>294</v>
      </c>
      <c r="D118" s="1648" t="s">
        <v>146</v>
      </c>
      <c r="E118" s="1649"/>
      <c r="F118" s="133">
        <v>2</v>
      </c>
      <c r="G118" s="338"/>
      <c r="H118" s="339"/>
      <c r="I118" s="339"/>
      <c r="J118" s="339"/>
      <c r="K118" s="339"/>
      <c r="L118" s="340"/>
      <c r="M118" s="341"/>
      <c r="N118" s="341"/>
      <c r="O118" s="341"/>
      <c r="P118" s="392"/>
      <c r="Q118" s="338"/>
      <c r="R118" s="339"/>
      <c r="S118" s="339"/>
      <c r="T118" s="339"/>
      <c r="U118" s="339"/>
      <c r="V118" s="340"/>
      <c r="W118" s="341"/>
      <c r="X118" s="341"/>
      <c r="Y118" s="341"/>
      <c r="Z118" s="341"/>
    </row>
    <row r="119" spans="2:26" ht="15" thickBot="1">
      <c r="B119" s="393" t="s">
        <v>1007</v>
      </c>
      <c r="C119" s="394" t="s">
        <v>303</v>
      </c>
      <c r="D119" s="1650" t="s">
        <v>146</v>
      </c>
      <c r="E119" s="1651"/>
      <c r="F119" s="395">
        <v>2</v>
      </c>
      <c r="G119" s="396"/>
      <c r="H119" s="397"/>
      <c r="I119" s="397"/>
      <c r="J119" s="397"/>
      <c r="K119" s="397"/>
      <c r="L119" s="398"/>
      <c r="M119" s="399"/>
      <c r="N119" s="399"/>
      <c r="O119" s="399"/>
      <c r="P119" s="400"/>
      <c r="Q119" s="342"/>
      <c r="R119" s="343"/>
      <c r="S119" s="343"/>
      <c r="T119" s="343"/>
      <c r="U119" s="343"/>
      <c r="V119" s="344"/>
      <c r="W119" s="345"/>
      <c r="X119" s="345"/>
      <c r="Y119" s="345"/>
      <c r="Z119" s="345"/>
    </row>
    <row r="120" spans="2:26" ht="15" thickBot="1">
      <c r="B120" s="69"/>
      <c r="Q120" s="69"/>
      <c r="R120" s="69"/>
    </row>
    <row r="121" spans="2:26" ht="45.75" thickBot="1">
      <c r="B121" s="212" t="str">
        <f>CONCATENATE("Table 7c: WC level - Alternative Programme  ",E101, " Totex")</f>
        <v>Table 7c: WC level - Alternative Programme   [specify] Totex</v>
      </c>
      <c r="C121" s="156"/>
      <c r="D121" s="155"/>
      <c r="E121" s="91"/>
      <c r="F121" s="91"/>
      <c r="G121" s="91"/>
      <c r="H121" s="91"/>
      <c r="I121" s="91"/>
      <c r="J121" s="91"/>
      <c r="K121" s="91"/>
      <c r="L121" s="91"/>
      <c r="M121" s="1636" t="s">
        <v>977</v>
      </c>
      <c r="N121" s="1637"/>
      <c r="O121" s="1637"/>
      <c r="P121" s="1637"/>
      <c r="Q121" s="1637"/>
      <c r="R121" s="1637"/>
      <c r="S121" s="1637"/>
      <c r="T121" s="1637"/>
      <c r="U121" s="1637"/>
      <c r="V121" s="1637"/>
      <c r="W121" s="1637"/>
      <c r="X121" s="1637"/>
      <c r="Y121" s="1637"/>
      <c r="Z121" s="1637"/>
    </row>
    <row r="122" spans="2:26" ht="30.75" thickBot="1">
      <c r="B122" s="123" t="s">
        <v>63</v>
      </c>
      <c r="C122" s="124" t="s">
        <v>1008</v>
      </c>
      <c r="D122" s="124" t="s">
        <v>1009</v>
      </c>
      <c r="E122" s="124" t="s">
        <v>117</v>
      </c>
      <c r="F122" s="125" t="s">
        <v>118</v>
      </c>
      <c r="G122" s="137" t="s">
        <v>979</v>
      </c>
      <c r="H122" s="126" t="s">
        <v>980</v>
      </c>
      <c r="I122" s="126" t="s">
        <v>981</v>
      </c>
      <c r="J122" s="126" t="s">
        <v>982</v>
      </c>
      <c r="K122" s="126" t="s">
        <v>983</v>
      </c>
      <c r="L122" s="127" t="s">
        <v>984</v>
      </c>
      <c r="M122" s="138" t="s">
        <v>985</v>
      </c>
      <c r="N122" s="138" t="s">
        <v>986</v>
      </c>
      <c r="O122" s="138" t="s">
        <v>987</v>
      </c>
      <c r="P122" s="138" t="s">
        <v>988</v>
      </c>
      <c r="Q122" s="137" t="s">
        <v>989</v>
      </c>
      <c r="R122" s="126" t="s">
        <v>990</v>
      </c>
      <c r="S122" s="126" t="s">
        <v>991</v>
      </c>
      <c r="T122" s="126" t="s">
        <v>992</v>
      </c>
      <c r="U122" s="126" t="s">
        <v>993</v>
      </c>
      <c r="V122" s="127" t="s">
        <v>994</v>
      </c>
      <c r="W122" s="138" t="s">
        <v>995</v>
      </c>
      <c r="X122" s="138" t="s">
        <v>996</v>
      </c>
      <c r="Y122" s="138" t="s">
        <v>997</v>
      </c>
      <c r="Z122" s="138" t="s">
        <v>998</v>
      </c>
    </row>
    <row r="123" spans="2:26">
      <c r="B123" s="263" t="s">
        <v>1010</v>
      </c>
      <c r="C123" s="264" t="s">
        <v>1011</v>
      </c>
      <c r="D123" s="264" t="s">
        <v>1012</v>
      </c>
      <c r="E123" s="264" t="s">
        <v>1066</v>
      </c>
      <c r="F123" s="300">
        <v>3</v>
      </c>
      <c r="G123" s="318"/>
      <c r="H123" s="319"/>
      <c r="I123" s="319"/>
      <c r="J123" s="319"/>
      <c r="K123" s="319"/>
      <c r="L123" s="320"/>
      <c r="M123" s="321"/>
      <c r="N123" s="321"/>
      <c r="O123" s="321"/>
      <c r="P123" s="321"/>
      <c r="Q123" s="330"/>
      <c r="R123" s="331"/>
      <c r="S123" s="331"/>
      <c r="T123" s="331"/>
      <c r="U123" s="331"/>
      <c r="V123" s="332"/>
      <c r="W123" s="333"/>
      <c r="X123" s="333"/>
      <c r="Y123" s="333"/>
      <c r="Z123" s="333"/>
    </row>
    <row r="124" spans="2:26">
      <c r="B124" s="131" t="s">
        <v>1013</v>
      </c>
      <c r="C124" s="132" t="s">
        <v>1014</v>
      </c>
      <c r="D124" s="132" t="s">
        <v>1012</v>
      </c>
      <c r="E124" s="132" t="s">
        <v>1066</v>
      </c>
      <c r="F124" s="301">
        <v>3</v>
      </c>
      <c r="G124" s="322"/>
      <c r="H124" s="323"/>
      <c r="I124" s="323"/>
      <c r="J124" s="323"/>
      <c r="K124" s="323"/>
      <c r="L124" s="324"/>
      <c r="M124" s="325"/>
      <c r="N124" s="325"/>
      <c r="O124" s="325"/>
      <c r="P124" s="325"/>
      <c r="Q124" s="334"/>
      <c r="R124" s="335"/>
      <c r="S124" s="335"/>
      <c r="T124" s="335"/>
      <c r="U124" s="335"/>
      <c r="V124" s="336"/>
      <c r="W124" s="337"/>
      <c r="X124" s="337"/>
      <c r="Y124" s="337"/>
      <c r="Z124" s="337"/>
    </row>
    <row r="125" spans="2:26" ht="15" thickBot="1">
      <c r="B125" s="134" t="s">
        <v>1015</v>
      </c>
      <c r="C125" s="135" t="s">
        <v>1016</v>
      </c>
      <c r="D125" s="135" t="s">
        <v>1012</v>
      </c>
      <c r="E125" s="135" t="s">
        <v>1066</v>
      </c>
      <c r="F125" s="302">
        <v>3</v>
      </c>
      <c r="G125" s="326"/>
      <c r="H125" s="327"/>
      <c r="I125" s="327"/>
      <c r="J125" s="327"/>
      <c r="K125" s="327"/>
      <c r="L125" s="328"/>
      <c r="M125" s="329"/>
      <c r="N125" s="329"/>
      <c r="O125" s="329"/>
      <c r="P125" s="329"/>
      <c r="Q125" s="342"/>
      <c r="R125" s="343"/>
      <c r="S125" s="343"/>
      <c r="T125" s="343"/>
      <c r="U125" s="343"/>
      <c r="V125" s="344"/>
      <c r="W125" s="345"/>
      <c r="X125" s="345"/>
      <c r="Y125" s="345"/>
      <c r="Z125" s="345"/>
    </row>
    <row r="126" spans="2:26" ht="15" thickBot="1">
      <c r="R126" s="69"/>
      <c r="S126" s="69"/>
    </row>
    <row r="127" spans="2:26" ht="60.75" thickBot="1">
      <c r="B127" s="212" t="str">
        <f>CONCATENATE("Table 7d: WC level - Alternative Programme  ",E101, " Enhancement Expenditure")</f>
        <v>Table 7d: WC level - Alternative Programme   [specify] Enhancement Expenditure</v>
      </c>
      <c r="C127" s="156"/>
      <c r="D127" s="155"/>
      <c r="E127" s="155"/>
      <c r="F127" s="91"/>
      <c r="G127" s="91"/>
      <c r="H127" s="91"/>
      <c r="I127" s="91"/>
      <c r="J127" s="91"/>
      <c r="K127" s="91"/>
      <c r="L127" s="91"/>
      <c r="M127" s="1636" t="s">
        <v>977</v>
      </c>
      <c r="N127" s="1637"/>
      <c r="O127" s="1637"/>
      <c r="P127" s="1637"/>
      <c r="Q127" s="1637"/>
      <c r="R127" s="1637"/>
      <c r="S127" s="1637"/>
      <c r="T127" s="1637"/>
      <c r="U127" s="1637"/>
      <c r="V127" s="1637"/>
      <c r="W127" s="1637"/>
      <c r="X127" s="1637"/>
      <c r="Y127" s="1637"/>
      <c r="Z127" s="1637"/>
    </row>
    <row r="128" spans="2:26" ht="30.75" thickBot="1">
      <c r="B128" s="123" t="s">
        <v>63</v>
      </c>
      <c r="C128" s="124" t="s">
        <v>1008</v>
      </c>
      <c r="D128" s="124" t="s">
        <v>1009</v>
      </c>
      <c r="E128" s="124" t="s">
        <v>117</v>
      </c>
      <c r="F128" s="125" t="s">
        <v>118</v>
      </c>
      <c r="G128" s="137" t="s">
        <v>979</v>
      </c>
      <c r="H128" s="126" t="s">
        <v>980</v>
      </c>
      <c r="I128" s="126" t="s">
        <v>981</v>
      </c>
      <c r="J128" s="126" t="s">
        <v>982</v>
      </c>
      <c r="K128" s="126" t="s">
        <v>983</v>
      </c>
      <c r="L128" s="127" t="s">
        <v>984</v>
      </c>
      <c r="M128" s="138" t="s">
        <v>985</v>
      </c>
      <c r="N128" s="138" t="s">
        <v>986</v>
      </c>
      <c r="O128" s="138" t="s">
        <v>987</v>
      </c>
      <c r="P128" s="138" t="s">
        <v>988</v>
      </c>
      <c r="Q128" s="137" t="s">
        <v>989</v>
      </c>
      <c r="R128" s="126" t="s">
        <v>990</v>
      </c>
      <c r="S128" s="126" t="s">
        <v>991</v>
      </c>
      <c r="T128" s="126" t="s">
        <v>992</v>
      </c>
      <c r="U128" s="126" t="s">
        <v>993</v>
      </c>
      <c r="V128" s="127" t="s">
        <v>994</v>
      </c>
      <c r="W128" s="138" t="s">
        <v>995</v>
      </c>
      <c r="X128" s="138" t="s">
        <v>996</v>
      </c>
      <c r="Y128" s="138" t="s">
        <v>997</v>
      </c>
      <c r="Z128" s="138" t="s">
        <v>998</v>
      </c>
    </row>
    <row r="129" spans="2:26" ht="28.5">
      <c r="B129" s="263" t="s">
        <v>1017</v>
      </c>
      <c r="C129" s="264" t="s">
        <v>1018</v>
      </c>
      <c r="D129" s="264" t="s">
        <v>816</v>
      </c>
      <c r="E129" s="264" t="s">
        <v>1066</v>
      </c>
      <c r="F129" s="300">
        <v>3</v>
      </c>
      <c r="G129" s="318"/>
      <c r="H129" s="319"/>
      <c r="I129" s="319"/>
      <c r="J129" s="319"/>
      <c r="K129" s="319"/>
      <c r="L129" s="320"/>
      <c r="M129" s="321"/>
      <c r="N129" s="321"/>
      <c r="O129" s="321"/>
      <c r="P129" s="321"/>
      <c r="Q129" s="330"/>
      <c r="R129" s="331"/>
      <c r="S129" s="331"/>
      <c r="T129" s="331"/>
      <c r="U129" s="331"/>
      <c r="V129" s="332"/>
      <c r="W129" s="333"/>
      <c r="X129" s="333"/>
      <c r="Y129" s="333"/>
      <c r="Z129" s="333"/>
    </row>
    <row r="130" spans="2:26" ht="28.5">
      <c r="B130" s="131" t="s">
        <v>1019</v>
      </c>
      <c r="C130" s="132" t="s">
        <v>1018</v>
      </c>
      <c r="D130" s="132" t="s">
        <v>811</v>
      </c>
      <c r="E130" s="132" t="s">
        <v>1066</v>
      </c>
      <c r="F130" s="301">
        <v>3</v>
      </c>
      <c r="G130" s="322"/>
      <c r="H130" s="323"/>
      <c r="I130" s="323"/>
      <c r="J130" s="323"/>
      <c r="K130" s="323"/>
      <c r="L130" s="324"/>
      <c r="M130" s="325"/>
      <c r="N130" s="325"/>
      <c r="O130" s="325"/>
      <c r="P130" s="325"/>
      <c r="Q130" s="334"/>
      <c r="R130" s="335"/>
      <c r="S130" s="335"/>
      <c r="T130" s="335"/>
      <c r="U130" s="335"/>
      <c r="V130" s="336"/>
      <c r="W130" s="337"/>
      <c r="X130" s="337"/>
      <c r="Y130" s="337"/>
      <c r="Z130" s="337"/>
    </row>
    <row r="131" spans="2:26" ht="29.25" thickBot="1">
      <c r="B131" s="134" t="s">
        <v>1020</v>
      </c>
      <c r="C131" s="135" t="s">
        <v>1018</v>
      </c>
      <c r="D131" s="135" t="s">
        <v>1012</v>
      </c>
      <c r="E131" s="135" t="s">
        <v>1066</v>
      </c>
      <c r="F131" s="302">
        <v>3</v>
      </c>
      <c r="G131" s="326"/>
      <c r="H131" s="327"/>
      <c r="I131" s="327"/>
      <c r="J131" s="327"/>
      <c r="K131" s="327"/>
      <c r="L131" s="328"/>
      <c r="M131" s="329"/>
      <c r="N131" s="329"/>
      <c r="O131" s="329"/>
      <c r="P131" s="329"/>
      <c r="Q131" s="342"/>
      <c r="R131" s="343"/>
      <c r="S131" s="343"/>
      <c r="T131" s="343"/>
      <c r="U131" s="343"/>
      <c r="V131" s="344"/>
      <c r="W131" s="345"/>
      <c r="X131" s="345"/>
      <c r="Y131" s="345"/>
      <c r="Z131" s="345"/>
    </row>
  </sheetData>
  <mergeCells count="69">
    <mergeCell ref="N4:U4"/>
    <mergeCell ref="D13:E13"/>
    <mergeCell ref="M121:Z121"/>
    <mergeCell ref="M127:Z127"/>
    <mergeCell ref="D108:E108"/>
    <mergeCell ref="D109:E109"/>
    <mergeCell ref="D110:E110"/>
    <mergeCell ref="D111:E111"/>
    <mergeCell ref="D112:E112"/>
    <mergeCell ref="D115:E115"/>
    <mergeCell ref="D116:E116"/>
    <mergeCell ref="D117:E117"/>
    <mergeCell ref="D118:E118"/>
    <mergeCell ref="D119:E119"/>
    <mergeCell ref="M81:Z81"/>
    <mergeCell ref="M88:Z88"/>
    <mergeCell ref="M94:Z94"/>
    <mergeCell ref="M107:Z107"/>
    <mergeCell ref="M114:Z114"/>
    <mergeCell ref="M41:Z41"/>
    <mergeCell ref="M48:Z48"/>
    <mergeCell ref="M55:Z55"/>
    <mergeCell ref="M61:Z61"/>
    <mergeCell ref="M74:Z74"/>
    <mergeCell ref="C70:I70"/>
    <mergeCell ref="C71:I71"/>
    <mergeCell ref="C102:I102"/>
    <mergeCell ref="C103:I103"/>
    <mergeCell ref="C104:I104"/>
    <mergeCell ref="D82:E82"/>
    <mergeCell ref="D83:E83"/>
    <mergeCell ref="D84:E84"/>
    <mergeCell ref="D85:E85"/>
    <mergeCell ref="D86:E86"/>
    <mergeCell ref="D75:E75"/>
    <mergeCell ref="D76:E76"/>
    <mergeCell ref="D77:E77"/>
    <mergeCell ref="D78:E78"/>
    <mergeCell ref="D79:E79"/>
    <mergeCell ref="C36:I36"/>
    <mergeCell ref="C37:I37"/>
    <mergeCell ref="C38:I38"/>
    <mergeCell ref="C69:I69"/>
    <mergeCell ref="D49:E49"/>
    <mergeCell ref="D50:E50"/>
    <mergeCell ref="D51:E51"/>
    <mergeCell ref="D52:E52"/>
    <mergeCell ref="D53:E53"/>
    <mergeCell ref="D42:E42"/>
    <mergeCell ref="D43:E43"/>
    <mergeCell ref="D44:E44"/>
    <mergeCell ref="D45:E45"/>
    <mergeCell ref="D46:E46"/>
    <mergeCell ref="M22:Z22"/>
    <mergeCell ref="M28:Z28"/>
    <mergeCell ref="C3:I3"/>
    <mergeCell ref="C5:I5"/>
    <mergeCell ref="C4:I4"/>
    <mergeCell ref="M8:Z8"/>
    <mergeCell ref="M15:Z15"/>
    <mergeCell ref="D16:E16"/>
    <mergeCell ref="D17:E17"/>
    <mergeCell ref="D18:E18"/>
    <mergeCell ref="D19:E19"/>
    <mergeCell ref="D20:E20"/>
    <mergeCell ref="D9:E9"/>
    <mergeCell ref="D10:E10"/>
    <mergeCell ref="D11:E11"/>
    <mergeCell ref="D12:E12"/>
  </mergeCells>
  <hyperlinks>
    <hyperlink ref="K2" location="'TITLE PAGE'!A1" display="Back to title page"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k85d23755b3a46b5a51451cf336b2e9b xmlns="662745e8-e224-48e8-a2e3-254862b8c2f5">
      <Terms xmlns="http://schemas.microsoft.com/office/infopath/2007/PartnerControls"/>
    </k85d23755b3a46b5a51451cf336b2e9b>
    <Topic xmlns="662745e8-e224-48e8-a2e3-254862b8c2f5">docs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External</TermName>
          <TermId xmlns="http://schemas.microsoft.com/office/infopath/2007/PartnerControls">1104eb68-55d8-494f-b6ba-c5473579de73</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Water company drought and water resources management plans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Community</TermName>
          <TermId xmlns="http://schemas.microsoft.com/office/infopath/2007/PartnerControls">144ac7d7-0b9a-42f9-9385-2935294b6de3</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D602D95C52984A489B37C7D69017B1B3" ma:contentTypeVersion="12" ma:contentTypeDescription="Create a new document." ma:contentTypeScope="" ma:versionID="31f9f89f9595426a1321409024a2bc57">
  <xsd:schema xmlns:xsd="http://www.w3.org/2001/XMLSchema" xmlns:xs="http://www.w3.org/2001/XMLSchema" xmlns:p="http://schemas.microsoft.com/office/2006/metadata/properties" xmlns:ns1="http://schemas.microsoft.com/sharepoint/v3" xmlns:ns2="662745e8-e224-48e8-a2e3-254862b8c2f5" xmlns:ns3="dedfcf1f-2de5-42da-89db-7ad95f22089e" xmlns:ns4="038ee544-18b8-4bf0-9151-2e6b56563429" targetNamespace="http://schemas.microsoft.com/office/2006/metadata/properties" ma:root="true" ma:fieldsID="bf650ac88d58dc7f60395b6c04421310" ns1:_="" ns2:_="" ns3:_="" ns4:_="">
    <xsd:import namespace="http://schemas.microsoft.com/sharepoint/v3"/>
    <xsd:import namespace="662745e8-e224-48e8-a2e3-254862b8c2f5"/>
    <xsd:import namespace="dedfcf1f-2de5-42da-89db-7ad95f22089e"/>
    <xsd:import namespace="038ee544-18b8-4bf0-9151-2e6b5656342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b612ada-49cd-48ef-b602-f18f2094e287}" ma:internalName="TaxCatchAll" ma:showField="CatchAllData" ma:web="dedfcf1f-2de5-42da-89db-7ad95f22089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b612ada-49cd-48ef-b602-f18f2094e287}" ma:internalName="TaxCatchAllLabel" ma:readOnly="true" ma:showField="CatchAllDataLabel" ma:web="dedfcf1f-2de5-42da-89db-7ad95f22089e">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Community|144ac7d7-0b9a-42f9-9385-2935294b6de3"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Water company drought and water resources management plans" ma:internalName="Team">
      <xsd:simpleType>
        <xsd:restriction base="dms:Text"/>
      </xsd:simpleType>
    </xsd:element>
    <xsd:element name="Topic" ma:index="20" nillable="true" ma:displayName="Topic" ma:default="doc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External|1104eb68-55d8-494f-b6ba-c5473579de73"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dfcf1f-2de5-42da-89db-7ad95f22089e"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8ee544-18b8-4bf0-9151-2e6b56563429"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8281477B-D0CC-491B-9E7D-92C5611CA758}">
  <ds:schemaRefs>
    <ds:schemaRef ds:uri="http://schemas.microsoft.com/sharepoint/v3/contenttype/forms"/>
  </ds:schemaRefs>
</ds:datastoreItem>
</file>

<file path=customXml/itemProps2.xml><?xml version="1.0" encoding="utf-8"?>
<ds:datastoreItem xmlns:ds="http://schemas.openxmlformats.org/officeDocument/2006/customXml" ds:itemID="{35D13314-7FB5-4A8C-BEB8-909D6C789D98}">
  <ds:schemaRefs>
    <ds:schemaRef ds:uri="038ee544-18b8-4bf0-9151-2e6b56563429"/>
    <ds:schemaRef ds:uri="http://schemas.microsoft.com/office/2006/metadata/properties"/>
    <ds:schemaRef ds:uri="http://www.w3.org/XML/1998/namespace"/>
    <ds:schemaRef ds:uri="http://schemas.microsoft.com/office/2006/documentManagement/types"/>
    <ds:schemaRef ds:uri="http://purl.org/dc/terms/"/>
    <ds:schemaRef ds:uri="dedfcf1f-2de5-42da-89db-7ad95f22089e"/>
    <ds:schemaRef ds:uri="http://purl.org/dc/dcmitype/"/>
    <ds:schemaRef ds:uri="http://purl.org/dc/elements/1.1/"/>
    <ds:schemaRef ds:uri="http://schemas.microsoft.com/office/infopath/2007/PartnerControls"/>
    <ds:schemaRef ds:uri="http://schemas.openxmlformats.org/package/2006/metadata/core-properties"/>
    <ds:schemaRef ds:uri="662745e8-e224-48e8-a2e3-254862b8c2f5"/>
    <ds:schemaRef ds:uri="http://schemas.microsoft.com/sharepoint/v3"/>
  </ds:schemaRefs>
</ds:datastoreItem>
</file>

<file path=customXml/itemProps3.xml><?xml version="1.0" encoding="utf-8"?>
<ds:datastoreItem xmlns:ds="http://schemas.openxmlformats.org/officeDocument/2006/customXml" ds:itemID="{EEF79617-33E0-43C4-A83B-EE24F2048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dedfcf1f-2de5-42da-89db-7ad95f22089e"/>
    <ds:schemaRef ds:uri="038ee544-18b8-4bf0-9151-2e6b56563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3698FD-7174-476E-9246-324217E9585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TITLE PAGE</vt:lpstr>
      <vt:lpstr>1. Base Year Licences</vt:lpstr>
      <vt:lpstr>2. WC Level Data</vt:lpstr>
      <vt:lpstr>SSWSSW</vt:lpstr>
      <vt:lpstr>4. Options Appraisal Summary</vt:lpstr>
      <vt:lpstr>5. Options Benefits</vt:lpstr>
      <vt:lpstr>5a-5c. Cost Profiles</vt:lpstr>
      <vt:lpstr>6. Drought Plan Links</vt:lpstr>
      <vt:lpstr>7. Adaptive Programmes</vt:lpstr>
      <vt:lpstr>8. Business Plan Links </vt:lpstr>
      <vt:lpstr>rngOptions</vt:lpstr>
      <vt:lpstr>rngWRZ</vt:lpstr>
      <vt:lpstr>TBL2d_WCDYAABL</vt:lpstr>
      <vt:lpstr>TBL2e_WCDYAAFP</vt:lpstr>
      <vt:lpstr>SSWSSW!WRZ_DATA_T3A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South Staffordshire Water WRMP24 Tables</dc:title>
  <dc:subject>Water Resources</dc:subject>
  <dc:creator/>
  <cp:keywords/>
  <dc:description>Data tables for the 2024 Water Resources Management Plan for South Staffordshire Water</dc:description>
  <cp:lastModifiedBy/>
  <cp:revision/>
  <dcterms:created xsi:type="dcterms:W3CDTF">2016-06-02T10:12:30Z</dcterms:created>
  <dcterms:modified xsi:type="dcterms:W3CDTF">2023-05-17T11:21:57Z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0x010100A5BF1C78D9F64B679A5EBDE1C6598EBC0100D602D95C52984A489B37C7D69017B1B3</vt:lpwstr>
  </property>
  <property fmtid="{D5CDD505-2E9C-101B-9397-08002B2CF9AE}" pid="3" name="Distribution">
    <vt:lpwstr>9;#External|1104eb68-55d8-494f-b6ba-c5473579de73</vt:lpwstr>
  </property>
  <property fmtid="{D5CDD505-2E9C-101B-9397-08002B2CF9AE}" pid="4" name="HOCopyrightLevel">
    <vt:lpwstr>7;#Crown|69589897-2828-4761-976e-717fd8e631c9</vt:lpwstr>
  </property>
  <property fmtid="{D5CDD505-2E9C-101B-9397-08002B2CF9AE}" pid="5" name="HOGovernmentSecurityClassification">
    <vt:lpwstr>6;#Official|14c80daa-741b-422c-9722-f71693c9ede4</vt:lpwstr>
  </property>
  <property fmtid="{D5CDD505-2E9C-101B-9397-08002B2CF9AE}" pid="6" name="HOSiteType">
    <vt:lpwstr>10;#Community|144ac7d7-0b9a-42f9-9385-2935294b6de3</vt:lpwstr>
  </property>
  <property fmtid="{D5CDD505-2E9C-101B-9397-08002B2CF9AE}" pid="7" name="OrganisationalUnit">
    <vt:lpwstr>8;#EA|d5f78ddb-b1b6-4328-9877-d7e3ed06fdac</vt:lpwstr>
  </property>
  <property fmtid="{D5CDD505-2E9C-101B-9397-08002B2CF9AE}" pid="8" name="InformationType">
    <vt:lpwstr/>
  </property>
</Properties>
</file>